
<file path=[Content_Types].xml><?xml version="1.0" encoding="utf-8"?>
<Types xmlns="http://schemas.openxmlformats.org/package/2006/content-types"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180" tabRatio="950" activeTab="8"/>
  </bookViews>
  <sheets>
    <sheet name="Resumo" sheetId="24" r:id="rId1"/>
    <sheet name="Aux. Adm." sheetId="32" r:id="rId2"/>
    <sheet name="Ass. Adm. I" sheetId="28" r:id="rId3"/>
    <sheet name="Recepcionista" sheetId="42" r:id="rId4"/>
    <sheet name=" Supervisor 2024" sheetId="49" r:id="rId5"/>
    <sheet name="Analista Sênior" sheetId="38" r:id="rId6"/>
    <sheet name="Ass. Comunic" sheetId="31" r:id="rId7"/>
    <sheet name="Assist. Condução" sheetId="36" r:id="rId8"/>
    <sheet name="Operador Máq" sheetId="47" r:id="rId9"/>
  </sheets>
  <definedNames>
    <definedName name="_xlnm.Print_Area" localSheetId="4">' Supervisor 2024'!$A$1:$G$148</definedName>
    <definedName name="_xlnm.Print_Area" localSheetId="5">'Analista Sênior'!$A$1:$G$148</definedName>
    <definedName name="_xlnm.Print_Area" localSheetId="2">'Ass. Adm. I'!$A$1:$G$148</definedName>
    <definedName name="_xlnm.Print_Area" localSheetId="6">'Ass. Comunic'!$A$1:$G$148</definedName>
    <definedName name="_xlnm.Print_Area" localSheetId="7">'Assist. Condução'!$A$1:$G$148</definedName>
    <definedName name="_xlnm.Print_Area" localSheetId="1">'Aux. Adm.'!$A$1:$G$148</definedName>
    <definedName name="_xlnm.Print_Area" localSheetId="8">'Operador Máq'!$A$1:$G$148</definedName>
    <definedName name="_xlnm.Print_Area" localSheetId="0">Resumo!$B$2:$I$27</definedName>
    <definedName name="_xlnm.Print_Area" localSheetId="3">Recepcionista!$A$1:$G$148</definedName>
    <definedName name="_xlnm.Print_Area">#REF!</definedName>
    <definedName name="Print_Area_1">#REF!</definedName>
    <definedName name="Print_Area_2">#REF!</definedName>
    <definedName name="Print_Area_3">#REF!</definedName>
    <definedName name="Print_Area_4">#REF!</definedName>
    <definedName name="Print_Area_5">#REF!</definedName>
    <definedName name="Print_Area_6">#REF!</definedName>
    <definedName name="Print_Area_7">#REF!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<sst xmlns="http://schemas.openxmlformats.org/spreadsheetml/2006/main" count="1598" uniqueCount="212">
  <si>
    <t>Processo nº 59501.000246/2024-69</t>
  </si>
  <si>
    <t>Objeto: CONTRATAÇÃO DE EMPRESA NA PRESTAÇÃO, DE FORMA CONTÍNUA, DOS SERVIÇOS DE APOIO ADMINISTRATIVO, EM REGIME DE DEDICAÇÃO EXCLUSIVA DE MÃO DE OBRA, A SER EXECUTADO NAS DEPENDÊNCIAS DA CODEVASF - RECIFE/PE</t>
  </si>
  <si>
    <t xml:space="preserve">
</t>
  </si>
  <si>
    <t>ITEM</t>
  </si>
  <si>
    <t>DISCRIMINAÇÃO</t>
  </si>
  <si>
    <t>UNIDADE</t>
  </si>
  <si>
    <t>Nº DE MESES</t>
  </si>
  <si>
    <t>Nº DE POSTOS/MÊS</t>
  </si>
  <si>
    <t>QUANT.</t>
  </si>
  <si>
    <t>PREÇO UNITÁRIO</t>
  </si>
  <si>
    <t>TOTAL</t>
  </si>
  <si>
    <t>I.A</t>
  </si>
  <si>
    <t>EQUIPE</t>
  </si>
  <si>
    <t>1.0</t>
  </si>
  <si>
    <t>ADMINISTRAÇÃO</t>
  </si>
  <si>
    <t>1.1</t>
  </si>
  <si>
    <t>Auxiliar Administrativo</t>
  </si>
  <si>
    <t>mês</t>
  </si>
  <si>
    <t>1.2</t>
  </si>
  <si>
    <t>Assistente Administrativo - Nível I</t>
  </si>
  <si>
    <t>1.3</t>
  </si>
  <si>
    <t>Recepcionista</t>
  </si>
  <si>
    <t>1.4</t>
  </si>
  <si>
    <t>Supervisor (1/2 período)</t>
  </si>
  <si>
    <t>2.0</t>
  </si>
  <si>
    <t xml:space="preserve"> GABINETE</t>
  </si>
  <si>
    <t>2.2</t>
  </si>
  <si>
    <t>Analista Sênior</t>
  </si>
  <si>
    <t>3.0</t>
  </si>
  <si>
    <t>SUPERINTENDÊNCIA</t>
  </si>
  <si>
    <t>3.1</t>
  </si>
  <si>
    <t>3.2</t>
  </si>
  <si>
    <t>4.0</t>
  </si>
  <si>
    <t xml:space="preserve"> COMUNICAÇÃO</t>
  </si>
  <si>
    <t>4.2</t>
  </si>
  <si>
    <t>Assistente de Comunicação</t>
  </si>
  <si>
    <t>5.0</t>
  </si>
  <si>
    <t xml:space="preserve">CONDUÇÃO DE VEÍCULO </t>
  </si>
  <si>
    <t>5.1</t>
  </si>
  <si>
    <t>Assistente de Condução</t>
  </si>
  <si>
    <t>6.0</t>
  </si>
  <si>
    <t>OPERAÇÃO DE MÁQUINAS E TRATORES DIVERSOS</t>
  </si>
  <si>
    <t>6.1</t>
  </si>
  <si>
    <t>Operador de Máquinas e Tratores Diversos</t>
  </si>
  <si>
    <t>TOTAL GERAL:</t>
  </si>
  <si>
    <t>VALOR MENSAL:</t>
  </si>
  <si>
    <t xml:space="preserve"> PLANILHA DE CUSTOS E FORMAÇÃO DE PREÇOS </t>
  </si>
  <si>
    <t>Nº Processo</t>
  </si>
  <si>
    <t>Licitação nº</t>
  </si>
  <si>
    <t>DISCRIMINAÇÃO DOS SERVIÇOS (dados referentes à contratação)</t>
  </si>
  <si>
    <t>A</t>
  </si>
  <si>
    <t>Ano do Acordo, Convenção ou  Dissídio Coletivo</t>
  </si>
  <si>
    <t>2024 - PE000122/2024</t>
  </si>
  <si>
    <t>B</t>
  </si>
  <si>
    <t>Município/UF</t>
  </si>
  <si>
    <t>Recife/PE</t>
  </si>
  <si>
    <t>C</t>
  </si>
  <si>
    <t>Data de Registro no MTE</t>
  </si>
  <si>
    <t>20/02/2024</t>
  </si>
  <si>
    <t>D</t>
  </si>
  <si>
    <r>
      <rPr>
        <sz val="9"/>
        <color indexed="8"/>
        <rFont val="Times New Roman"/>
        <charset val="134"/>
      </rPr>
      <t>N</t>
    </r>
    <r>
      <rPr>
        <strike/>
        <sz val="9"/>
        <color indexed="8"/>
        <rFont val="Times New Roman"/>
        <charset val="134"/>
      </rPr>
      <t>º</t>
    </r>
    <r>
      <rPr>
        <sz val="9"/>
        <color indexed="8"/>
        <rFont val="Times New Roman"/>
        <charset val="134"/>
      </rPr>
      <t xml:space="preserve"> de meses de execução contratual</t>
    </r>
  </si>
  <si>
    <t>12 (doze) meses</t>
  </si>
  <si>
    <t>IDENTIFICAÇÃO DO SERVIÇO</t>
  </si>
  <si>
    <t>Tipo de Serviço</t>
  </si>
  <si>
    <t>Unidade de Medida</t>
  </si>
  <si>
    <t>Quantidade total a contratar (em função da unidade de medida)</t>
  </si>
  <si>
    <t>Posto de serviço</t>
  </si>
  <si>
    <t>1. MÓDULOS</t>
  </si>
  <si>
    <t>MÃO DE OBRA</t>
  </si>
  <si>
    <t>Mão de obra vinculada à execução contratual</t>
  </si>
  <si>
    <t>Dados para composição dos custos referente à mão de obra</t>
  </si>
  <si>
    <t xml:space="preserve">Tipo de serviço </t>
  </si>
  <si>
    <t>Auxiliar Administrativo (A4)</t>
  </si>
  <si>
    <t>Classificação Brasileira de Ocupações (CBO)</t>
  </si>
  <si>
    <t xml:space="preserve">4110-10 </t>
  </si>
  <si>
    <t>Salário Normativo da Categoria Profissional</t>
  </si>
  <si>
    <t>Categoria profissional  (vinculada à execução contratual)</t>
  </si>
  <si>
    <t>Apoio Administrativo</t>
  </si>
  <si>
    <t>Data-Base da categoria (dia/mês/ano)</t>
  </si>
  <si>
    <t>MÓDULO  1: COMPOSIÇÃO DA REMUNERAÇÃO</t>
  </si>
  <si>
    <t>Composição da Remuneração</t>
  </si>
  <si>
    <t>Valor (R$)</t>
  </si>
  <si>
    <t>Salário Base</t>
  </si>
  <si>
    <t xml:space="preserve">Total </t>
  </si>
  <si>
    <t>MÓDULO 2: ENCARGOS E BENEFÍCIOS ANUAIS, MENSAIS E DIÁRIOS</t>
  </si>
  <si>
    <t>Submódulo 2.1 - 13º (décimo terceiro) Salário, Férias e Adicional de Férias</t>
  </si>
  <si>
    <t>2.1</t>
  </si>
  <si>
    <t xml:space="preserve"> 13º (décimo terceiro) Salário, Férias e Adicional de Férias</t>
  </si>
  <si>
    <t>%</t>
  </si>
  <si>
    <t>13º (décimo terceiro) Salário</t>
  </si>
  <si>
    <t>Férias e Adicional de Férias</t>
  </si>
  <si>
    <t>Submódulo 2.2 - Encargos previdenciários (GPS), Fundo de Garantia por tempo de Serviço (FGTS) e outras contribuições:</t>
  </si>
  <si>
    <t>GPS, FGTS e outras contribuiçoes</t>
  </si>
  <si>
    <t>INSS</t>
  </si>
  <si>
    <t>Salário Educação</t>
  </si>
  <si>
    <t>Seguro Acidente do Trabalho/SAT/INSS</t>
  </si>
  <si>
    <t>SESI/SESC</t>
  </si>
  <si>
    <t>E</t>
  </si>
  <si>
    <t>SENAI/SENAC</t>
  </si>
  <si>
    <t>F</t>
  </si>
  <si>
    <t>INCRA</t>
  </si>
  <si>
    <t>G</t>
  </si>
  <si>
    <t>FGTS</t>
  </si>
  <si>
    <t>H</t>
  </si>
  <si>
    <t>SEBRAE</t>
  </si>
  <si>
    <t>Submódulo 2.3 - Benefícios Mensais e Diários</t>
  </si>
  <si>
    <t>2.3</t>
  </si>
  <si>
    <t>Benefícios Mensais e Diários</t>
  </si>
  <si>
    <t xml:space="preserve">Transporte </t>
  </si>
  <si>
    <t>= 6% do salario base</t>
  </si>
  <si>
    <t>Auxílio alimentação (Cláusula 11ª CCT 2024)</t>
  </si>
  <si>
    <t>4,1*2*21 =</t>
  </si>
  <si>
    <t xml:space="preserve">Outros (Cesta Básica - Cláusula 13ª CCT 2024 + Cobertura Social - Cláusula 15ª CCT 2024) </t>
  </si>
  <si>
    <t xml:space="preserve">172,2-79,7 = </t>
  </si>
  <si>
    <t>Total de Benefícios mensais e diários</t>
  </si>
  <si>
    <t>QUADRO RESUMO DO MÓDULO 2 - Encargos e Benefícios anuais, mensais e diários</t>
  </si>
  <si>
    <t>Encargos e Benefícios anuais, mensais e diários</t>
  </si>
  <si>
    <t>13º (décimo terceiro) Salário, Férias e Adicional de Férias</t>
  </si>
  <si>
    <t>MÓDULO 3 - PROVISÃO PARA RESCISÃO</t>
  </si>
  <si>
    <t>GPS</t>
  </si>
  <si>
    <t>Provisão para Rescisão</t>
  </si>
  <si>
    <t>Aviso prévio indenizado</t>
  </si>
  <si>
    <t>Multa do FGTS e contribuição social sobre o Aviso Prévio Indenizado</t>
  </si>
  <si>
    <t>Aviso Prévio Trabalhado</t>
  </si>
  <si>
    <t>Multa do FGTS e contribuição social sobre o Aviso Prévio Trabalhado</t>
  </si>
  <si>
    <t>Demissão com Justa Causa</t>
  </si>
  <si>
    <t>MÓDULO 4 - CUSTO DE REPOSIÇÃO DO PROFISSIONAL AUSENTE</t>
  </si>
  <si>
    <t>Submódulo 4.1 - Ausências Legais</t>
  </si>
  <si>
    <t>4.1</t>
  </si>
  <si>
    <t>Ausências legais</t>
  </si>
  <si>
    <t>Dias/Ano</t>
  </si>
  <si>
    <t xml:space="preserve">Férias </t>
  </si>
  <si>
    <t>Ausência justificada</t>
  </si>
  <si>
    <t>Acidente de trabalho</t>
  </si>
  <si>
    <t>Afastamento por doença</t>
  </si>
  <si>
    <t>Consulta médica filho</t>
  </si>
  <si>
    <t>Óbitos na família</t>
  </si>
  <si>
    <t>Casamento</t>
  </si>
  <si>
    <t>Doação de Sangue</t>
  </si>
  <si>
    <t>I</t>
  </si>
  <si>
    <t>Testemunho</t>
  </si>
  <si>
    <t>J</t>
  </si>
  <si>
    <t>Paternidade</t>
  </si>
  <si>
    <t>K</t>
  </si>
  <si>
    <t>Maternidade</t>
  </si>
  <si>
    <t>L</t>
  </si>
  <si>
    <t>Consulta pré-natal</t>
  </si>
  <si>
    <t>QUADRO RESUMO DO MÓDULO 4 - Custo de Reposição do Profissional Ausente</t>
  </si>
  <si>
    <t>Custo de Reposição do Profissional Ausente</t>
  </si>
  <si>
    <t>MÓDULO 5 - INSUMOS DIVERSOS</t>
  </si>
  <si>
    <t>Insumos Diversos</t>
  </si>
  <si>
    <t>Uniformes</t>
  </si>
  <si>
    <t>MÓDULO 6 - CUSTOS INDIRETOS, TRIBUTOS E LUCRO</t>
  </si>
  <si>
    <t>Custos Indiretos, Tributos e Lucro</t>
  </si>
  <si>
    <t>Custos Indiretos</t>
  </si>
  <si>
    <t>Lucro</t>
  </si>
  <si>
    <t>Tributos</t>
  </si>
  <si>
    <t>c.1</t>
  </si>
  <si>
    <t>COFINS</t>
  </si>
  <si>
    <t>c.2</t>
  </si>
  <si>
    <t>PIS</t>
  </si>
  <si>
    <t>c.3</t>
  </si>
  <si>
    <t>ISSQN</t>
  </si>
  <si>
    <t>Total</t>
  </si>
  <si>
    <t>2.  QUADRO -  RESUMO DO CUSTO POR EMPREGADO</t>
  </si>
  <si>
    <t>Mão de obra vinculada à execução contratual (valor por empregado)</t>
  </si>
  <si>
    <t>Módulo 1 - Composição da Remuneração</t>
  </si>
  <si>
    <t>Módulo 2 - Encargos e Benefícios Anuais, Mensais e Diários</t>
  </si>
  <si>
    <t>Módulo 3 - Provisão para recisão</t>
  </si>
  <si>
    <t>Módulo 4 - Custo de Reposição do Profissional Ausente</t>
  </si>
  <si>
    <t>Módulo 5 - Insumos diversos</t>
  </si>
  <si>
    <t>Subtotal ( A + B +C + D + E)</t>
  </si>
  <si>
    <t>Módulo 6  - Custos indiretos, Tributos e lucro</t>
  </si>
  <si>
    <t>Valor total por empregado</t>
  </si>
  <si>
    <t>P0 = (MÓD 1+MÓD 2+MÓD 3+MÓD 4+MÓD 5) + (CI) + (L)</t>
  </si>
  <si>
    <t>P1 = P0/(1 - (pis+confins+iss))</t>
  </si>
  <si>
    <t>T = P1 - P0</t>
  </si>
  <si>
    <t>COFINS = ((cofins)/(pis+cofins+iss) x T</t>
  </si>
  <si>
    <t>PIS = ((pis)/(pis+cofins+iss) x T</t>
  </si>
  <si>
    <t>ISS = (iss/(pis+cofins+iss)) x T</t>
  </si>
  <si>
    <t>Assistente Administrativo-Nivel I</t>
  </si>
  <si>
    <t>Administrativo - Nível I (A3)</t>
  </si>
  <si>
    <t xml:space="preserve">Outros (Cobertura Social - Cláusula 15ª CCT 2024) </t>
  </si>
  <si>
    <t xml:space="preserve">172,2-127,62 = </t>
  </si>
  <si>
    <t>59501.000246/2024-69</t>
  </si>
  <si>
    <t>4221-05</t>
  </si>
  <si>
    <t>1º/01/2024</t>
  </si>
  <si>
    <t xml:space="preserve">172,2-85,49 = </t>
  </si>
  <si>
    <t xml:space="preserve">Supervisor  </t>
  </si>
  <si>
    <t>4101-05</t>
  </si>
  <si>
    <t xml:space="preserve">Salário Base da Função  </t>
  </si>
  <si>
    <t>Item 121 da Tab. Salarial Referencial 2024 - SEAC</t>
  </si>
  <si>
    <t xml:space="preserve">Salário ref Carga Horária Reduzida (em 50%)  </t>
  </si>
  <si>
    <t xml:space="preserve">Outros ( Cobertura Social - Cláusula 15ª CCT 2024) </t>
  </si>
  <si>
    <t>R$ 7.134,75 + 3,71%</t>
  </si>
  <si>
    <t xml:space="preserve">A função não </t>
  </si>
  <si>
    <t xml:space="preserve">172,2-428,09 = </t>
  </si>
  <si>
    <t>A referida ocupação não consta da Tabela Referencial 2024, adotando-se o salário adotado no Edital de 2023 c/reajuste de  3,71% concedido às funções da faixa salarial de 2000,00 a 5.000,00, conf. CCT 2024, Cláusula 5ª, § 5º</t>
  </si>
  <si>
    <t>1423-20</t>
  </si>
  <si>
    <t>Função não localizada na Tab. Referencial Salarial 2024 - SEAC</t>
  </si>
  <si>
    <t>Profissional Nivel II</t>
  </si>
  <si>
    <t>01° de janeiro</t>
  </si>
  <si>
    <t>Salário Do Edital 2023 = 3754,25</t>
  </si>
  <si>
    <t>Salário Base 2024 a adotar = 3.754,25 + 3,71%</t>
  </si>
  <si>
    <t>Auxílio alimentação (Cláusula 11ª CCT 2023)</t>
  </si>
  <si>
    <t xml:space="preserve">172,2-225,26 = </t>
  </si>
  <si>
    <t xml:space="preserve">Outros (Cobertura Social - Cláusula 15ª CCT 2023) </t>
  </si>
  <si>
    <t>A referida ocupação não consta da Tabela Referencial 2024 -SEAC, adotando-se o salário adotado no Edital de 2023 c/reajuste de  3,71% concedido às funções da faixa salarial de 2000,00 a 5.000,00, conf. CCT 2024, Cláusula 5ª, § 5º</t>
  </si>
  <si>
    <t>Assistente de Condução (A3)</t>
  </si>
  <si>
    <t>3421-25</t>
  </si>
  <si>
    <t>Operador de Máquinas e Tratores</t>
  </si>
  <si>
    <t>7151-25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</si>
</sst>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12">
    <numFmt numFmtId="176" formatCode="_(* #,##0.00_);_(* \(#,##0.00\);_(* \-??_);_(@_)"/>
    <numFmt numFmtId="177" formatCode="_-&quot;R$&quot;\ * #,##0.00_-;\-&quot;R$&quot;\ * #,##0.00_-;_-&quot;R$&quot;\ * &quot;-&quot;??_-;_-@_-"/>
    <numFmt numFmtId="178" formatCode="_-* #,##0_-;\-* #,##0_-;_-* &quot;-&quot;_-;_-@_-"/>
    <numFmt numFmtId="179" formatCode="_-&quot;R$&quot;\ * #,##0_-;\-&quot;R$&quot;\ * #,##0_-;_-&quot;R$&quot;\ * &quot;-&quot;_-;_-@_-"/>
    <numFmt numFmtId="180" formatCode="#,##0;\-#,##0"/>
    <numFmt numFmtId="181" formatCode="_(&quot;R$ &quot;* #,##0.00_);_(&quot;R$ &quot;* \(#,##0.00\);_(&quot;R$ &quot;* &quot;-&quot;??_);_(@_)"/>
    <numFmt numFmtId="182" formatCode="_-* #,##0.00_-;\-* #,##0.00_-;_-* &quot;-&quot;??_-;_-@_-"/>
    <numFmt numFmtId="183" formatCode="_(* #,##0.00_);_(* \(#,##0.00\);_(* &quot;-&quot;??_);_(@_)"/>
    <numFmt numFmtId="184" formatCode="0.0000_);[Red]\(0.0000\)"/>
    <numFmt numFmtId="185" formatCode="_-* #,##0.00_-;\-* #,##0.00_-;_-* &quot;-&quot;????_-;_-@_-"/>
    <numFmt numFmtId="186" formatCode="&quot;R$&quot;\ #,##0.00;[Red]\-&quot;R$&quot;\ #,##0.00"/>
    <numFmt numFmtId="187" formatCode="&quot;R$&quot;\ #,##0.00"/>
  </numFmts>
  <fonts count="45">
    <font>
      <sz val="10"/>
      <name val="Arial"/>
      <charset val="1"/>
    </font>
    <font>
      <sz val="10"/>
      <name val="Times New Roman"/>
      <charset val="134"/>
    </font>
    <font>
      <b/>
      <sz val="10"/>
      <name val="Times New Roman"/>
      <charset val="134"/>
    </font>
    <font>
      <sz val="9"/>
      <name val="Times New Roman"/>
      <charset val="134"/>
    </font>
    <font>
      <b/>
      <sz val="9"/>
      <name val="Times New Roman"/>
      <charset val="134"/>
    </font>
    <font>
      <sz val="9"/>
      <color indexed="8"/>
      <name val="Times New Roman"/>
      <charset val="134"/>
    </font>
    <font>
      <sz val="8"/>
      <name val="Times New Roman"/>
      <charset val="134"/>
    </font>
    <font>
      <sz val="10"/>
      <color theme="1"/>
      <name val="Times New Roman"/>
      <charset val="134"/>
    </font>
    <font>
      <sz val="10"/>
      <color rgb="FFFF0000"/>
      <name val="Times New Roman"/>
      <charset val="134"/>
    </font>
    <font>
      <sz val="10"/>
      <name val="Arial Narrow"/>
      <charset val="134"/>
    </font>
    <font>
      <sz val="9"/>
      <name val="Arial Narrow"/>
      <charset val="134"/>
    </font>
    <font>
      <b/>
      <sz val="8"/>
      <name val="Times New Roman"/>
      <charset val="134"/>
    </font>
    <font>
      <sz val="8"/>
      <color rgb="FFFF0000"/>
      <name val="Times New Roman"/>
      <charset val="134"/>
    </font>
    <font>
      <sz val="10"/>
      <name val="Arial"/>
      <charset val="134"/>
    </font>
    <font>
      <u/>
      <sz val="10"/>
      <color rgb="FF000000"/>
      <name val="Arial"/>
      <charset val="134"/>
    </font>
    <font>
      <sz val="10"/>
      <color rgb="FF000000"/>
      <name val="Arial"/>
      <charset val="134"/>
    </font>
    <font>
      <b/>
      <sz val="10"/>
      <name val="Arial"/>
      <charset val="134"/>
    </font>
    <font>
      <b/>
      <sz val="10"/>
      <color rgb="FFFF0000"/>
      <name val="Times New Roman"/>
      <charset val="134"/>
    </font>
    <font>
      <b/>
      <sz val="12"/>
      <name val="Times New Roman"/>
      <charset val="134"/>
    </font>
    <font>
      <b/>
      <sz val="11"/>
      <name val="Times New Roman"/>
      <charset val="134"/>
    </font>
    <font>
      <sz val="11"/>
      <name val="Times New Roman"/>
      <charset val="134"/>
    </font>
    <font>
      <sz val="10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theme="1"/>
      <name val="Calibri"/>
      <charset val="134"/>
      <scheme val="minor"/>
    </font>
    <font>
      <sz val="11"/>
      <color rgb="FF000000"/>
      <name val="Calibri"/>
      <charset val="134"/>
    </font>
    <font>
      <sz val="11"/>
      <color indexed="8"/>
      <name val="Calibri"/>
      <charset val="134"/>
    </font>
    <font>
      <strike/>
      <sz val="9"/>
      <color indexed="8"/>
      <name val="Times New Roman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049989318521683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6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">
    <xf numFmtId="0" fontId="0" fillId="0" borderId="0"/>
    <xf numFmtId="176" fontId="13" fillId="0" borderId="0"/>
    <xf numFmtId="177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178" fontId="21" fillId="0" borderId="0" applyFont="0" applyFill="0" applyBorder="0" applyAlignment="0" applyProtection="0">
      <alignment vertical="center"/>
    </xf>
    <xf numFmtId="179" fontId="21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1" fillId="4" borderId="60" applyNumberFormat="0" applyFon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61" applyNumberFormat="0" applyFill="0" applyAlignment="0" applyProtection="0">
      <alignment vertical="center"/>
    </xf>
    <xf numFmtId="0" fontId="28" fillId="0" borderId="61" applyNumberFormat="0" applyFill="0" applyAlignment="0" applyProtection="0">
      <alignment vertical="center"/>
    </xf>
    <xf numFmtId="0" fontId="29" fillId="0" borderId="62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5" borderId="63" applyNumberFormat="0" applyAlignment="0" applyProtection="0">
      <alignment vertical="center"/>
    </xf>
    <xf numFmtId="0" fontId="31" fillId="6" borderId="64" applyNumberFormat="0" applyAlignment="0" applyProtection="0">
      <alignment vertical="center"/>
    </xf>
    <xf numFmtId="0" fontId="32" fillId="6" borderId="63" applyNumberFormat="0" applyAlignment="0" applyProtection="0">
      <alignment vertical="center"/>
    </xf>
    <xf numFmtId="0" fontId="33" fillId="7" borderId="65" applyNumberFormat="0" applyAlignment="0" applyProtection="0">
      <alignment vertical="center"/>
    </xf>
    <xf numFmtId="0" fontId="34" fillId="0" borderId="66" applyNumberFormat="0" applyFill="0" applyAlignment="0" applyProtection="0">
      <alignment vertical="center"/>
    </xf>
    <xf numFmtId="0" fontId="35" fillId="0" borderId="67" applyNumberFormat="0" applyFill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40" fillId="12" borderId="0" applyNumberFormat="0" applyBorder="0" applyAlignment="0" applyProtection="0">
      <alignment vertical="center"/>
    </xf>
    <xf numFmtId="0" fontId="40" fillId="13" borderId="0" applyNumberFormat="0" applyBorder="0" applyAlignment="0" applyProtection="0">
      <alignment vertical="center"/>
    </xf>
    <xf numFmtId="0" fontId="39" fillId="14" borderId="0" applyNumberFormat="0" applyBorder="0" applyAlignment="0" applyProtection="0">
      <alignment vertical="center"/>
    </xf>
    <xf numFmtId="0" fontId="39" fillId="15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7" borderId="0" applyNumberFormat="0" applyBorder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39" fillId="19" borderId="0" applyNumberFormat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40" fillId="21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39" fillId="26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40" fillId="28" borderId="0" applyNumberFormat="0" applyBorder="0" applyAlignment="0" applyProtection="0">
      <alignment vertical="center"/>
    </xf>
    <xf numFmtId="0" fontId="40" fillId="29" borderId="0" applyNumberFormat="0" applyBorder="0" applyAlignment="0" applyProtection="0">
      <alignment vertical="center"/>
    </xf>
    <xf numFmtId="0" fontId="39" fillId="30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40" fillId="32" borderId="0" applyNumberFormat="0" applyBorder="0" applyAlignment="0" applyProtection="0">
      <alignment vertical="center"/>
    </xf>
    <xf numFmtId="0" fontId="40" fillId="33" borderId="0" applyNumberFormat="0" applyBorder="0" applyAlignment="0" applyProtection="0">
      <alignment vertical="center"/>
    </xf>
    <xf numFmtId="0" fontId="39" fillId="34" borderId="0" applyNumberFormat="0" applyBorder="0" applyAlignment="0" applyProtection="0">
      <alignment vertical="center"/>
    </xf>
    <xf numFmtId="0" fontId="13" fillId="0" borderId="0"/>
    <xf numFmtId="0" fontId="13" fillId="0" borderId="0"/>
    <xf numFmtId="0" fontId="41" fillId="0" borderId="0"/>
    <xf numFmtId="0" fontId="42" fillId="0" borderId="0"/>
    <xf numFmtId="0" fontId="43" fillId="0" borderId="0"/>
    <xf numFmtId="176" fontId="13" fillId="0" borderId="0" applyFill="0" applyBorder="0" applyAlignment="0" applyProtection="0"/>
  </cellStyleXfs>
  <cellXfs count="339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3" fillId="2" borderId="1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justify" vertical="center"/>
    </xf>
    <xf numFmtId="0" fontId="3" fillId="2" borderId="3" xfId="0" applyFont="1" applyFill="1" applyBorder="1" applyAlignment="1">
      <alignment horizontal="justify" vertic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1" fillId="2" borderId="0" xfId="0" applyFont="1" applyFill="1" applyBorder="1"/>
    <xf numFmtId="0" fontId="3" fillId="2" borderId="5" xfId="0" applyFont="1" applyFill="1" applyBorder="1" applyAlignment="1">
      <alignment horizontal="left"/>
    </xf>
    <xf numFmtId="0" fontId="3" fillId="2" borderId="6" xfId="0" applyNumberFormat="1" applyFont="1" applyFill="1" applyBorder="1" applyAlignment="1">
      <alignment horizontal="justify" vertical="center"/>
    </xf>
    <xf numFmtId="0" fontId="3" fillId="2" borderId="7" xfId="0" applyNumberFormat="1" applyFont="1" applyFill="1" applyBorder="1" applyAlignment="1">
      <alignment horizontal="justify" vertical="center"/>
    </xf>
    <xf numFmtId="0" fontId="3" fillId="2" borderId="6" xfId="0" applyNumberFormat="1" applyFont="1" applyFill="1" applyBorder="1" applyAlignment="1">
      <alignment horizontal="center"/>
    </xf>
    <xf numFmtId="0" fontId="3" fillId="2" borderId="7" xfId="0" applyNumberFormat="1" applyFont="1" applyFill="1" applyBorder="1" applyAlignment="1">
      <alignment horizontal="center"/>
    </xf>
    <xf numFmtId="0" fontId="3" fillId="2" borderId="8" xfId="0" applyNumberFormat="1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0" fontId="3" fillId="2" borderId="0" xfId="0" applyFont="1" applyFill="1"/>
    <xf numFmtId="0" fontId="3" fillId="2" borderId="9" xfId="53" applyFont="1" applyFill="1" applyBorder="1" applyAlignment="1">
      <alignment horizontal="center" vertical="top" wrapText="1"/>
    </xf>
    <xf numFmtId="0" fontId="3" fillId="2" borderId="9" xfId="53" applyFont="1" applyFill="1" applyBorder="1" applyAlignment="1">
      <alignment horizontal="left" vertical="top" wrapText="1"/>
    </xf>
    <xf numFmtId="0" fontId="4" fillId="2" borderId="9" xfId="53" applyNumberFormat="1" applyFont="1" applyFill="1" applyBorder="1" applyAlignment="1">
      <alignment horizontal="center" vertical="top" wrapText="1"/>
    </xf>
    <xf numFmtId="0" fontId="2" fillId="2" borderId="9" xfId="0" applyNumberFormat="1" applyFont="1" applyFill="1" applyBorder="1"/>
    <xf numFmtId="0" fontId="3" fillId="2" borderId="9" xfId="53" applyNumberFormat="1" applyFont="1" applyFill="1" applyBorder="1" applyAlignment="1">
      <alignment horizontal="center" vertical="top" wrapText="1"/>
    </xf>
    <xf numFmtId="0" fontId="3" fillId="2" borderId="9" xfId="53" applyFont="1" applyFill="1" applyBorder="1" applyAlignment="1">
      <alignment horizontal="center" vertical="center" wrapText="1"/>
    </xf>
    <xf numFmtId="0" fontId="5" fillId="2" borderId="9" xfId="53" applyFont="1" applyFill="1" applyBorder="1" applyAlignment="1">
      <alignment horizontal="left" vertical="top" wrapText="1"/>
    </xf>
    <xf numFmtId="0" fontId="3" fillId="2" borderId="0" xfId="53" applyFont="1" applyFill="1" applyBorder="1" applyAlignment="1">
      <alignment horizontal="center" vertical="center" wrapText="1"/>
    </xf>
    <xf numFmtId="0" fontId="3" fillId="2" borderId="0" xfId="53" applyFont="1" applyFill="1" applyBorder="1" applyAlignment="1">
      <alignment vertical="top" wrapText="1"/>
    </xf>
    <xf numFmtId="49" fontId="4" fillId="2" borderId="0" xfId="53" applyNumberFormat="1" applyFont="1" applyFill="1" applyBorder="1" applyAlignment="1">
      <alignment horizontal="center" vertical="center" wrapText="1"/>
    </xf>
    <xf numFmtId="0" fontId="4" fillId="2" borderId="0" xfId="53" applyFont="1" applyFill="1" applyBorder="1" applyAlignment="1">
      <alignment horizontal="center" vertical="center" wrapText="1"/>
    </xf>
    <xf numFmtId="0" fontId="3" fillId="2" borderId="10" xfId="53" applyFont="1" applyFill="1" applyBorder="1" applyAlignment="1">
      <alignment horizontal="left" vertical="center" wrapText="1"/>
    </xf>
    <xf numFmtId="0" fontId="3" fillId="2" borderId="11" xfId="53" applyFont="1" applyFill="1" applyBorder="1" applyAlignment="1">
      <alignment horizontal="left" vertical="center" wrapText="1"/>
    </xf>
    <xf numFmtId="49" fontId="3" fillId="2" borderId="10" xfId="53" applyNumberFormat="1" applyFont="1" applyFill="1" applyBorder="1" applyAlignment="1">
      <alignment horizontal="center" vertical="center" wrapText="1"/>
    </xf>
    <xf numFmtId="49" fontId="3" fillId="2" borderId="11" xfId="53" applyNumberFormat="1" applyFont="1" applyFill="1" applyBorder="1" applyAlignment="1">
      <alignment horizontal="center" vertical="center" wrapText="1"/>
    </xf>
    <xf numFmtId="49" fontId="3" fillId="2" borderId="12" xfId="53" applyNumberFormat="1" applyFont="1" applyFill="1" applyBorder="1" applyAlignment="1">
      <alignment horizontal="center" vertical="center" wrapText="1"/>
    </xf>
    <xf numFmtId="180" fontId="3" fillId="2" borderId="10" xfId="1" applyNumberFormat="1" applyFont="1" applyFill="1" applyBorder="1" applyAlignment="1">
      <alignment horizontal="center" vertical="center" readingOrder="2"/>
    </xf>
    <xf numFmtId="180" fontId="3" fillId="2" borderId="12" xfId="1" applyNumberFormat="1" applyFont="1" applyFill="1" applyBorder="1" applyAlignment="1">
      <alignment horizontal="center" vertical="center" readingOrder="2"/>
    </xf>
    <xf numFmtId="180" fontId="3" fillId="2" borderId="11" xfId="1" applyNumberFormat="1" applyFont="1" applyFill="1" applyBorder="1" applyAlignment="1">
      <alignment horizontal="center" vertical="center" readingOrder="2"/>
    </xf>
    <xf numFmtId="0" fontId="3" fillId="2" borderId="0" xfId="0" applyFont="1" applyFill="1" applyBorder="1" applyAlignment="1">
      <alignment horizontal="center"/>
    </xf>
    <xf numFmtId="0" fontId="4" fillId="2" borderId="0" xfId="53" applyFont="1" applyFill="1" applyBorder="1" applyAlignment="1">
      <alignment horizontal="left" vertical="center" wrapText="1"/>
    </xf>
    <xf numFmtId="0" fontId="3" fillId="2" borderId="0" xfId="53" applyFont="1" applyFill="1" applyBorder="1" applyAlignment="1">
      <alignment horizontal="left" vertical="center" wrapText="1"/>
    </xf>
    <xf numFmtId="0" fontId="4" fillId="2" borderId="9" xfId="0" applyFont="1" applyFill="1" applyBorder="1" applyAlignment="1"/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0" fontId="3" fillId="2" borderId="3" xfId="0" applyFont="1" applyFill="1" applyBorder="1" applyAlignment="1"/>
    <xf numFmtId="0" fontId="6" fillId="2" borderId="13" xfId="53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/>
    </xf>
    <xf numFmtId="0" fontId="3" fillId="2" borderId="14" xfId="0" applyFont="1" applyFill="1" applyBorder="1" applyAlignment="1"/>
    <xf numFmtId="0" fontId="3" fillId="2" borderId="15" xfId="0" applyFont="1" applyFill="1" applyBorder="1" applyAlignment="1"/>
    <xf numFmtId="0" fontId="3" fillId="2" borderId="16" xfId="0" applyFont="1" applyFill="1" applyBorder="1" applyAlignment="1">
      <alignment horizontal="center"/>
    </xf>
    <xf numFmtId="0" fontId="1" fillId="2" borderId="0" xfId="0" applyFont="1" applyFill="1" applyAlignment="1">
      <alignment horizontal="center" vertical="center"/>
    </xf>
    <xf numFmtId="0" fontId="3" fillId="2" borderId="14" xfId="0" applyFont="1" applyFill="1" applyBorder="1"/>
    <xf numFmtId="0" fontId="3" fillId="2" borderId="15" xfId="0" applyFont="1" applyFill="1" applyBorder="1"/>
    <xf numFmtId="0" fontId="1" fillId="2" borderId="15" xfId="0" applyFont="1" applyFill="1" applyBorder="1"/>
    <xf numFmtId="181" fontId="4" fillId="2" borderId="17" xfId="0" applyNumberFormat="1" applyFont="1" applyFill="1" applyBorder="1" applyAlignment="1">
      <alignment horizontal="center" vertical="center"/>
    </xf>
    <xf numFmtId="10" fontId="1" fillId="2" borderId="0" xfId="0" applyNumberFormat="1" applyFont="1" applyFill="1" applyAlignment="1">
      <alignment horizontal="center" vertical="center"/>
    </xf>
    <xf numFmtId="0" fontId="3" fillId="2" borderId="18" xfId="0" applyFont="1" applyFill="1" applyBorder="1" applyAlignment="1">
      <alignment horizontal="center" vertical="top"/>
    </xf>
    <xf numFmtId="0" fontId="3" fillId="2" borderId="18" xfId="0" applyFont="1" applyFill="1" applyBorder="1" applyAlignment="1">
      <alignment vertical="top"/>
    </xf>
    <xf numFmtId="0" fontId="3" fillId="2" borderId="19" xfId="0" applyFont="1" applyFill="1" applyBorder="1"/>
    <xf numFmtId="0" fontId="1" fillId="2" borderId="19" xfId="0" applyFont="1" applyFill="1" applyBorder="1"/>
    <xf numFmtId="0" fontId="7" fillId="2" borderId="16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/>
    </xf>
    <xf numFmtId="0" fontId="3" fillId="2" borderId="6" xfId="0" applyFont="1" applyFill="1" applyBorder="1"/>
    <xf numFmtId="0" fontId="3" fillId="2" borderId="7" xfId="0" applyFont="1" applyFill="1" applyBorder="1"/>
    <xf numFmtId="0" fontId="1" fillId="2" borderId="7" xfId="0" applyFont="1" applyFill="1" applyBorder="1"/>
    <xf numFmtId="58" fontId="3" fillId="2" borderId="20" xfId="0" applyNumberFormat="1" applyFont="1" applyFill="1" applyBorder="1" applyAlignment="1">
      <alignment horizontal="center"/>
    </xf>
    <xf numFmtId="0" fontId="3" fillId="2" borderId="0" xfId="0" applyFont="1" applyFill="1" applyBorder="1" applyAlignment="1">
      <alignment horizontal="left"/>
    </xf>
    <xf numFmtId="0" fontId="3" fillId="2" borderId="0" xfId="0" applyFont="1" applyFill="1" applyBorder="1"/>
    <xf numFmtId="58" fontId="3" fillId="2" borderId="0" xfId="0" applyNumberFormat="1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vertical="center"/>
    </xf>
    <xf numFmtId="0" fontId="4" fillId="2" borderId="12" xfId="0" applyFont="1" applyFill="1" applyBorder="1" applyAlignment="1">
      <alignment vertical="center"/>
    </xf>
    <xf numFmtId="0" fontId="4" fillId="2" borderId="11" xfId="0" applyFont="1" applyFill="1" applyBorder="1" applyAlignment="1">
      <alignment vertical="center"/>
    </xf>
    <xf numFmtId="0" fontId="4" fillId="2" borderId="9" xfId="0" applyFont="1" applyFill="1" applyBorder="1" applyAlignment="1">
      <alignment horizontal="center" vertical="center"/>
    </xf>
    <xf numFmtId="181" fontId="3" fillId="2" borderId="21" xfId="0" applyNumberFormat="1" applyFont="1" applyFill="1" applyBorder="1"/>
    <xf numFmtId="176" fontId="3" fillId="2" borderId="22" xfId="1" applyFont="1" applyFill="1" applyBorder="1" applyAlignment="1">
      <alignment horizontal="center"/>
    </xf>
    <xf numFmtId="0" fontId="3" fillId="2" borderId="23" xfId="0" applyFont="1" applyFill="1" applyBorder="1" applyAlignment="1">
      <alignment horizontal="center"/>
    </xf>
    <xf numFmtId="0" fontId="4" fillId="2" borderId="23" xfId="0" applyFont="1" applyFill="1" applyBorder="1"/>
    <xf numFmtId="0" fontId="4" fillId="2" borderId="24" xfId="0" applyFont="1" applyFill="1" applyBorder="1"/>
    <xf numFmtId="181" fontId="4" fillId="2" borderId="25" xfId="0" applyNumberFormat="1" applyFont="1" applyFill="1" applyBorder="1"/>
    <xf numFmtId="176" fontId="4" fillId="2" borderId="20" xfId="1" applyFont="1" applyFill="1" applyBorder="1" applyAlignment="1">
      <alignment horizontal="center"/>
    </xf>
    <xf numFmtId="181" fontId="3" fillId="2" borderId="0" xfId="0" applyNumberFormat="1" applyFont="1" applyFill="1" applyBorder="1"/>
    <xf numFmtId="9" fontId="3" fillId="2" borderId="0" xfId="0" applyNumberFormat="1" applyFont="1" applyFill="1" applyBorder="1" applyAlignment="1">
      <alignment horizontal="left"/>
    </xf>
    <xf numFmtId="0" fontId="4" fillId="2" borderId="0" xfId="0" applyFont="1" applyFill="1" applyBorder="1"/>
    <xf numFmtId="0" fontId="4" fillId="2" borderId="9" xfId="0" applyFont="1" applyFill="1" applyBorder="1"/>
    <xf numFmtId="0" fontId="2" fillId="2" borderId="12" xfId="0" applyFont="1" applyFill="1" applyBorder="1"/>
    <xf numFmtId="0" fontId="4" fillId="2" borderId="12" xfId="0" applyFont="1" applyFill="1" applyBorder="1"/>
    <xf numFmtId="0" fontId="4" fillId="2" borderId="9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center"/>
    </xf>
    <xf numFmtId="0" fontId="3" fillId="2" borderId="3" xfId="0" applyFont="1" applyFill="1" applyBorder="1"/>
    <xf numFmtId="10" fontId="3" fillId="2" borderId="1" xfId="0" applyNumberFormat="1" applyFont="1" applyFill="1" applyBorder="1" applyAlignment="1">
      <alignment horizontal="center"/>
    </xf>
    <xf numFmtId="176" fontId="3" fillId="2" borderId="1" xfId="1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/>
    </xf>
    <xf numFmtId="10" fontId="3" fillId="2" borderId="5" xfId="0" applyNumberFormat="1" applyFont="1" applyFill="1" applyBorder="1" applyAlignment="1">
      <alignment horizontal="center"/>
    </xf>
    <xf numFmtId="176" fontId="3" fillId="2" borderId="22" xfId="1" applyFont="1" applyFill="1" applyBorder="1" applyAlignment="1">
      <alignment horizontal="center" vertical="center"/>
    </xf>
    <xf numFmtId="0" fontId="4" fillId="2" borderId="10" xfId="0" applyFont="1" applyFill="1" applyBorder="1"/>
    <xf numFmtId="10" fontId="4" fillId="2" borderId="9" xfId="0" applyNumberFormat="1" applyFont="1" applyFill="1" applyBorder="1" applyAlignment="1">
      <alignment horizontal="center"/>
    </xf>
    <xf numFmtId="176" fontId="4" fillId="2" borderId="9" xfId="1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/>
    </xf>
    <xf numFmtId="176" fontId="3" fillId="2" borderId="1" xfId="1" applyFont="1" applyFill="1" applyBorder="1" applyAlignment="1">
      <alignment horizontal="center"/>
    </xf>
    <xf numFmtId="0" fontId="3" fillId="2" borderId="18" xfId="0" applyFont="1" applyFill="1" applyBorder="1" applyAlignment="1">
      <alignment horizontal="center"/>
    </xf>
    <xf numFmtId="0" fontId="3" fillId="2" borderId="18" xfId="0" applyFont="1" applyFill="1" applyBorder="1"/>
    <xf numFmtId="10" fontId="3" fillId="2" borderId="16" xfId="0" applyNumberFormat="1" applyFont="1" applyFill="1" applyBorder="1" applyAlignment="1">
      <alignment horizontal="center"/>
    </xf>
    <xf numFmtId="176" fontId="3" fillId="2" borderId="16" xfId="1" applyFont="1" applyFill="1" applyBorder="1" applyAlignment="1">
      <alignment horizontal="center"/>
    </xf>
    <xf numFmtId="0" fontId="3" fillId="2" borderId="26" xfId="0" applyFont="1" applyFill="1" applyBorder="1" applyAlignment="1">
      <alignment horizontal="center"/>
    </xf>
    <xf numFmtId="0" fontId="3" fillId="2" borderId="26" xfId="0" applyFont="1" applyFill="1" applyBorder="1"/>
    <xf numFmtId="0" fontId="3" fillId="2" borderId="27" xfId="0" applyFont="1" applyFill="1" applyBorder="1"/>
    <xf numFmtId="176" fontId="3" fillId="2" borderId="5" xfId="1" applyFont="1" applyFill="1" applyBorder="1" applyAlignment="1">
      <alignment horizontal="center"/>
    </xf>
    <xf numFmtId="176" fontId="4" fillId="2" borderId="9" xfId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vertical="center"/>
    </xf>
    <xf numFmtId="182" fontId="1" fillId="2" borderId="0" xfId="0" applyNumberFormat="1" applyFont="1" applyFill="1"/>
    <xf numFmtId="0" fontId="4" fillId="2" borderId="9" xfId="0" applyFont="1" applyFill="1" applyBorder="1" applyAlignment="1">
      <alignment horizontal="center"/>
    </xf>
    <xf numFmtId="181" fontId="4" fillId="2" borderId="11" xfId="0" applyNumberFormat="1" applyFont="1" applyFill="1" applyBorder="1"/>
    <xf numFmtId="9" fontId="4" fillId="2" borderId="9" xfId="0" applyNumberFormat="1" applyFont="1" applyFill="1" applyBorder="1" applyAlignment="1">
      <alignment horizontal="center"/>
    </xf>
    <xf numFmtId="0" fontId="3" fillId="2" borderId="22" xfId="0" applyFont="1" applyFill="1" applyBorder="1" applyAlignment="1">
      <alignment horizontal="center"/>
    </xf>
    <xf numFmtId="0" fontId="3" fillId="2" borderId="14" xfId="0" applyFont="1" applyFill="1" applyBorder="1" applyAlignment="1">
      <alignment horizontal="left" vertical="center"/>
    </xf>
    <xf numFmtId="0" fontId="3" fillId="2" borderId="15" xfId="0" applyFont="1" applyFill="1" applyBorder="1" applyAlignment="1">
      <alignment horizontal="left" vertical="center"/>
    </xf>
    <xf numFmtId="183" fontId="3" fillId="2" borderId="1" xfId="1" applyNumberFormat="1" applyFont="1" applyFill="1" applyBorder="1" applyAlignment="1">
      <alignment horizontal="center"/>
    </xf>
    <xf numFmtId="183" fontId="3" fillId="2" borderId="28" xfId="1" applyNumberFormat="1" applyFont="1" applyFill="1" applyBorder="1" applyAlignment="1">
      <alignment horizontal="center"/>
    </xf>
    <xf numFmtId="181" fontId="3" fillId="2" borderId="29" xfId="0" applyNumberFormat="1" applyFont="1" applyFill="1" applyBorder="1"/>
    <xf numFmtId="183" fontId="3" fillId="2" borderId="16" xfId="1" applyNumberFormat="1" applyFont="1" applyFill="1" applyBorder="1" applyAlignment="1">
      <alignment horizontal="center"/>
    </xf>
    <xf numFmtId="2" fontId="1" fillId="2" borderId="0" xfId="0" applyNumberFormat="1" applyFont="1" applyFill="1" applyAlignment="1">
      <alignment horizontal="center"/>
    </xf>
    <xf numFmtId="0" fontId="3" fillId="2" borderId="30" xfId="0" applyFont="1" applyFill="1" applyBorder="1" applyAlignment="1">
      <alignment horizontal="center"/>
    </xf>
    <xf numFmtId="0" fontId="3" fillId="2" borderId="18" xfId="0" applyFont="1" applyFill="1" applyBorder="1" applyAlignment="1">
      <alignment horizontal="left"/>
    </xf>
    <xf numFmtId="0" fontId="3" fillId="2" borderId="19" xfId="0" applyFont="1" applyFill="1" applyBorder="1" applyAlignment="1">
      <alignment horizontal="left"/>
    </xf>
    <xf numFmtId="181" fontId="3" fillId="2" borderId="31" xfId="0" applyNumberFormat="1" applyFont="1" applyFill="1" applyBorder="1"/>
    <xf numFmtId="0" fontId="3" fillId="2" borderId="9" xfId="0" applyFont="1" applyFill="1" applyBorder="1" applyAlignment="1">
      <alignment horizontal="center"/>
    </xf>
    <xf numFmtId="0" fontId="8" fillId="2" borderId="0" xfId="0" applyFont="1" applyFill="1"/>
    <xf numFmtId="0" fontId="4" fillId="2" borderId="0" xfId="0" applyFont="1" applyFill="1" applyBorder="1" applyAlignment="1">
      <alignment horizontal="left"/>
    </xf>
    <xf numFmtId="176" fontId="3" fillId="2" borderId="16" xfId="1" applyFont="1" applyFill="1" applyBorder="1" applyAlignment="1">
      <alignment horizontal="center" vertical="center"/>
    </xf>
    <xf numFmtId="0" fontId="3" fillId="2" borderId="16" xfId="0" applyFont="1" applyFill="1" applyBorder="1"/>
    <xf numFmtId="0" fontId="9" fillId="2" borderId="0" xfId="0" applyFont="1" applyFill="1" applyBorder="1" applyAlignment="1"/>
    <xf numFmtId="183" fontId="9" fillId="2" borderId="0" xfId="0" applyNumberFormat="1" applyFont="1" applyFill="1" applyBorder="1" applyAlignment="1"/>
    <xf numFmtId="183" fontId="10" fillId="2" borderId="28" xfId="1" applyNumberFormat="1" applyFont="1" applyFill="1" applyBorder="1" applyAlignment="1">
      <alignment vertical="center"/>
    </xf>
    <xf numFmtId="0" fontId="4" fillId="2" borderId="19" xfId="0" applyFont="1" applyFill="1" applyBorder="1"/>
    <xf numFmtId="183" fontId="10" fillId="2" borderId="0" xfId="1" applyNumberFormat="1" applyFont="1" applyFill="1" applyBorder="1" applyAlignment="1">
      <alignment horizontal="center" vertical="center"/>
    </xf>
    <xf numFmtId="176" fontId="3" fillId="2" borderId="30" xfId="1" applyFont="1" applyFill="1" applyBorder="1" applyAlignment="1">
      <alignment horizontal="center" vertical="center"/>
    </xf>
    <xf numFmtId="176" fontId="3" fillId="2" borderId="5" xfId="1" applyNumberFormat="1" applyFont="1" applyFill="1" applyBorder="1" applyAlignment="1">
      <alignment horizontal="center" vertical="center"/>
    </xf>
    <xf numFmtId="176" fontId="3" fillId="2" borderId="28" xfId="1" applyFont="1" applyFill="1" applyBorder="1" applyAlignment="1">
      <alignment horizontal="center" vertical="center"/>
    </xf>
    <xf numFmtId="0" fontId="4" fillId="2" borderId="32" xfId="0" applyFont="1" applyFill="1" applyBorder="1"/>
    <xf numFmtId="176" fontId="4" fillId="2" borderId="32" xfId="1" applyFont="1" applyFill="1" applyBorder="1" applyAlignment="1">
      <alignment horizontal="center" vertical="center"/>
    </xf>
    <xf numFmtId="0" fontId="4" fillId="2" borderId="0" xfId="0" applyFont="1" applyFill="1"/>
    <xf numFmtId="0" fontId="11" fillId="2" borderId="12" xfId="0" applyFont="1" applyFill="1" applyBorder="1" applyAlignment="1">
      <alignment horizontal="center"/>
    </xf>
    <xf numFmtId="184" fontId="6" fillId="2" borderId="1" xfId="3" applyNumberFormat="1" applyFont="1" applyFill="1" applyBorder="1" applyAlignment="1">
      <alignment horizontal="center"/>
    </xf>
    <xf numFmtId="182" fontId="9" fillId="2" borderId="0" xfId="0" applyNumberFormat="1" applyFont="1" applyFill="1" applyBorder="1" applyAlignment="1"/>
    <xf numFmtId="184" fontId="6" fillId="2" borderId="16" xfId="3" applyNumberFormat="1" applyFont="1" applyFill="1" applyBorder="1" applyAlignment="1">
      <alignment horizontal="center"/>
    </xf>
    <xf numFmtId="184" fontId="11" fillId="2" borderId="9" xfId="0" applyNumberFormat="1" applyFont="1" applyFill="1" applyBorder="1" applyAlignment="1">
      <alignment horizontal="center"/>
    </xf>
    <xf numFmtId="176" fontId="4" fillId="2" borderId="0" xfId="1" applyFont="1" applyFill="1" applyBorder="1" applyAlignment="1">
      <alignment horizontal="center" vertical="center"/>
    </xf>
    <xf numFmtId="176" fontId="4" fillId="2" borderId="24" xfId="1" applyFont="1" applyFill="1" applyBorder="1" applyAlignment="1">
      <alignment horizontal="center" vertical="center"/>
    </xf>
    <xf numFmtId="181" fontId="4" fillId="2" borderId="12" xfId="0" applyNumberFormat="1" applyFont="1" applyFill="1" applyBorder="1"/>
    <xf numFmtId="181" fontId="3" fillId="2" borderId="15" xfId="0" applyNumberFormat="1" applyFont="1" applyFill="1" applyBorder="1"/>
    <xf numFmtId="176" fontId="3" fillId="2" borderId="1" xfId="54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/>
    </xf>
    <xf numFmtId="0" fontId="4" fillId="2" borderId="7" xfId="0" applyFont="1" applyFill="1" applyBorder="1"/>
    <xf numFmtId="181" fontId="4" fillId="2" borderId="7" xfId="0" applyNumberFormat="1" applyFont="1" applyFill="1" applyBorder="1"/>
    <xf numFmtId="176" fontId="4" fillId="2" borderId="5" xfId="1" applyFont="1" applyFill="1" applyBorder="1" applyAlignment="1">
      <alignment horizontal="center" vertical="center"/>
    </xf>
    <xf numFmtId="0" fontId="3" fillId="2" borderId="2" xfId="0" applyFont="1" applyFill="1" applyBorder="1"/>
    <xf numFmtId="176" fontId="3" fillId="2" borderId="20" xfId="1" applyFont="1" applyFill="1" applyBorder="1" applyAlignment="1">
      <alignment horizontal="center" vertical="center"/>
    </xf>
    <xf numFmtId="176" fontId="3" fillId="2" borderId="22" xfId="1" applyFont="1" applyFill="1" applyBorder="1" applyAlignment="1">
      <alignment vertical="center"/>
    </xf>
    <xf numFmtId="2" fontId="1" fillId="2" borderId="0" xfId="0" applyNumberFormat="1" applyFont="1" applyFill="1"/>
    <xf numFmtId="182" fontId="1" fillId="2" borderId="0" xfId="0" applyNumberFormat="1" applyFont="1" applyFill="1" applyBorder="1" applyAlignment="1">
      <alignment horizontal="center" vertical="center"/>
    </xf>
    <xf numFmtId="182" fontId="12" fillId="2" borderId="0" xfId="0" applyNumberFormat="1" applyFont="1" applyFill="1" applyAlignment="1">
      <alignment horizontal="center" vertical="center"/>
    </xf>
    <xf numFmtId="0" fontId="9" fillId="2" borderId="0" xfId="0" applyFont="1" applyFill="1" applyBorder="1" applyAlignment="1">
      <alignment horizontal="center"/>
    </xf>
    <xf numFmtId="181" fontId="9" fillId="2" borderId="0" xfId="2" applyNumberFormat="1" applyFont="1" applyFill="1" applyBorder="1"/>
    <xf numFmtId="181" fontId="10" fillId="2" borderId="0" xfId="2" applyNumberFormat="1" applyFont="1" applyFill="1" applyBorder="1" applyAlignment="1">
      <alignment vertical="center"/>
    </xf>
    <xf numFmtId="183" fontId="10" fillId="2" borderId="0" xfId="1" applyNumberFormat="1" applyFont="1" applyFill="1" applyBorder="1" applyAlignment="1">
      <alignment vertical="center"/>
    </xf>
    <xf numFmtId="181" fontId="10" fillId="2" borderId="0" xfId="2" applyNumberFormat="1" applyFont="1" applyFill="1" applyBorder="1" applyAlignment="1">
      <alignment horizontal="center" vertical="center"/>
    </xf>
    <xf numFmtId="185" fontId="9" fillId="2" borderId="0" xfId="0" applyNumberFormat="1" applyFont="1" applyFill="1" applyBorder="1" applyAlignment="1"/>
    <xf numFmtId="0" fontId="4" fillId="2" borderId="9" xfId="0" applyFont="1" applyFill="1" applyBorder="1" applyAlignment="1">
      <alignment horizontal="left"/>
    </xf>
    <xf numFmtId="10" fontId="3" fillId="2" borderId="0" xfId="0" applyNumberFormat="1" applyFont="1" applyFill="1" applyBorder="1"/>
    <xf numFmtId="0" fontId="3" fillId="2" borderId="12" xfId="0" applyFont="1" applyFill="1" applyBorder="1"/>
    <xf numFmtId="176" fontId="3" fillId="2" borderId="9" xfId="1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6" fillId="2" borderId="9" xfId="0" applyFont="1" applyFill="1" applyBorder="1" applyAlignment="1">
      <alignment horizontal="left" vertical="center"/>
    </xf>
    <xf numFmtId="0" fontId="1" fillId="2" borderId="9" xfId="0" applyFont="1" applyFill="1" applyBorder="1" applyAlignment="1">
      <alignment horizontal="left" vertical="center"/>
    </xf>
    <xf numFmtId="183" fontId="1" fillId="2" borderId="9" xfId="0" applyNumberFormat="1" applyFont="1" applyFill="1" applyBorder="1" applyAlignment="1">
      <alignment horizontal="right" vertical="center"/>
    </xf>
    <xf numFmtId="176" fontId="1" fillId="2" borderId="9" xfId="1" applyFont="1" applyFill="1" applyBorder="1" applyAlignment="1">
      <alignment horizontal="right" vertical="center"/>
    </xf>
    <xf numFmtId="0" fontId="2" fillId="2" borderId="9" xfId="0" applyFont="1" applyFill="1" applyBorder="1" applyAlignment="1">
      <alignment horizontal="left" vertical="center"/>
    </xf>
    <xf numFmtId="183" fontId="2" fillId="2" borderId="9" xfId="0" applyNumberFormat="1" applyFont="1" applyFill="1" applyBorder="1" applyAlignment="1">
      <alignment horizontal="right" vertical="center"/>
    </xf>
    <xf numFmtId="183" fontId="2" fillId="2" borderId="9" xfId="0" applyNumberFormat="1" applyFont="1" applyFill="1" applyBorder="1" applyAlignment="1">
      <alignment horizontal="center" vertical="center"/>
    </xf>
    <xf numFmtId="177" fontId="0" fillId="2" borderId="0" xfId="2" applyFont="1" applyFill="1"/>
    <xf numFmtId="0" fontId="1" fillId="2" borderId="0" xfId="0" applyFont="1" applyFill="1" applyAlignment="1">
      <alignment horizontal="center" wrapText="1"/>
    </xf>
    <xf numFmtId="9" fontId="13" fillId="2" borderId="0" xfId="0" applyNumberFormat="1" applyFont="1" applyFill="1"/>
    <xf numFmtId="0" fontId="14" fillId="2" borderId="0" xfId="0" applyFont="1" applyFill="1"/>
    <xf numFmtId="0" fontId="15" fillId="2" borderId="0" xfId="0" applyFont="1" applyFill="1"/>
    <xf numFmtId="0" fontId="2" fillId="2" borderId="0" xfId="0" applyFont="1" applyFill="1"/>
    <xf numFmtId="10" fontId="0" fillId="2" borderId="0" xfId="3" applyNumberFormat="1" applyFont="1" applyFill="1"/>
    <xf numFmtId="0" fontId="0" fillId="2" borderId="0" xfId="0" applyFill="1"/>
    <xf numFmtId="10" fontId="1" fillId="2" borderId="0" xfId="0" applyNumberFormat="1" applyFont="1" applyFill="1"/>
    <xf numFmtId="10" fontId="16" fillId="2" borderId="0" xfId="3" applyNumberFormat="1" applyFont="1" applyFill="1"/>
    <xf numFmtId="10" fontId="2" fillId="2" borderId="0" xfId="0" applyNumberFormat="1" applyFont="1" applyFill="1"/>
    <xf numFmtId="0" fontId="11" fillId="2" borderId="13" xfId="53" applyFont="1" applyFill="1" applyBorder="1" applyAlignment="1">
      <alignment horizontal="center" vertical="center" wrapText="1"/>
    </xf>
    <xf numFmtId="186" fontId="2" fillId="2" borderId="0" xfId="0" applyNumberFormat="1" applyFont="1" applyFill="1"/>
    <xf numFmtId="0" fontId="2" fillId="2" borderId="0" xfId="0" applyFont="1" applyFill="1" applyAlignment="1">
      <alignment horizontal="center" vertical="center"/>
    </xf>
    <xf numFmtId="187" fontId="2" fillId="2" borderId="0" xfId="0" applyNumberFormat="1" applyFont="1" applyFill="1"/>
    <xf numFmtId="182" fontId="1" fillId="2" borderId="0" xfId="0" applyNumberFormat="1" applyFont="1" applyFill="1" applyAlignment="1">
      <alignment horizontal="center" vertical="center"/>
    </xf>
    <xf numFmtId="183" fontId="3" fillId="2" borderId="28" xfId="1" applyNumberFormat="1" applyFont="1" applyFill="1" applyBorder="1" applyAlignment="1">
      <alignment horizontal="center" vertical="center"/>
    </xf>
    <xf numFmtId="2" fontId="1" fillId="2" borderId="0" xfId="0" applyNumberFormat="1" applyFont="1" applyFill="1" applyAlignment="1">
      <alignment horizontal="center" vertical="center"/>
    </xf>
    <xf numFmtId="181" fontId="4" fillId="2" borderId="8" xfId="0" applyNumberFormat="1" applyFont="1" applyFill="1" applyBorder="1"/>
    <xf numFmtId="176" fontId="4" fillId="2" borderId="5" xfId="1" applyFont="1" applyFill="1" applyBorder="1" applyAlignment="1">
      <alignment horizontal="center"/>
    </xf>
    <xf numFmtId="0" fontId="8" fillId="2" borderId="0" xfId="0" applyFont="1" applyFill="1" applyAlignment="1">
      <alignment horizontal="center" vertical="center"/>
    </xf>
    <xf numFmtId="177" fontId="1" fillId="2" borderId="0" xfId="2" applyFont="1" applyFill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186" fontId="1" fillId="2" borderId="0" xfId="0" applyNumberFormat="1" applyFont="1" applyFill="1"/>
    <xf numFmtId="0" fontId="4" fillId="2" borderId="10" xfId="53" applyFont="1" applyFill="1" applyBorder="1" applyAlignment="1">
      <alignment horizontal="left" vertical="center" wrapText="1"/>
    </xf>
    <xf numFmtId="0" fontId="4" fillId="2" borderId="11" xfId="53" applyFont="1" applyFill="1" applyBorder="1" applyAlignment="1">
      <alignment horizontal="left" vertical="center" wrapText="1"/>
    </xf>
    <xf numFmtId="0" fontId="17" fillId="2" borderId="0" xfId="0" applyFont="1" applyFill="1"/>
    <xf numFmtId="187" fontId="17" fillId="2" borderId="0" xfId="0" applyNumberFormat="1" applyFont="1" applyFill="1"/>
    <xf numFmtId="0" fontId="4" fillId="2" borderId="12" xfId="0" applyFont="1" applyFill="1" applyBorder="1" applyAlignment="1"/>
    <xf numFmtId="0" fontId="4" fillId="2" borderId="11" xfId="0" applyFont="1" applyFill="1" applyBorder="1" applyAlignment="1"/>
    <xf numFmtId="0" fontId="6" fillId="2" borderId="0" xfId="0" applyFont="1" applyFill="1" applyAlignment="1"/>
    <xf numFmtId="0" fontId="6" fillId="2" borderId="0" xfId="0" applyFont="1" applyFill="1" applyAlignment="1">
      <alignment horizontal="center" vertical="center"/>
    </xf>
    <xf numFmtId="0" fontId="1" fillId="2" borderId="28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1" fillId="2" borderId="0" xfId="0" applyFont="1" applyFill="1" applyAlignment="1"/>
    <xf numFmtId="0" fontId="3" fillId="2" borderId="0" xfId="0" applyFont="1" applyFill="1" applyAlignment="1"/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justify" vertical="center"/>
    </xf>
    <xf numFmtId="0" fontId="3" fillId="2" borderId="7" xfId="0" applyFont="1" applyFill="1" applyBorder="1" applyAlignment="1">
      <alignment horizontal="justify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49" fontId="3" fillId="2" borderId="9" xfId="53" applyNumberFormat="1" applyFont="1" applyFill="1" applyBorder="1" applyAlignment="1">
      <alignment horizontal="center" vertical="top" wrapText="1"/>
    </xf>
    <xf numFmtId="0" fontId="1" fillId="2" borderId="9" xfId="0" applyFont="1" applyFill="1" applyBorder="1"/>
    <xf numFmtId="0" fontId="3" fillId="2" borderId="11" xfId="53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/>
    </xf>
    <xf numFmtId="176" fontId="3" fillId="2" borderId="5" xfId="1" applyFont="1" applyFill="1" applyBorder="1" applyAlignment="1">
      <alignment horizontal="center" vertical="center"/>
    </xf>
    <xf numFmtId="187" fontId="1" fillId="2" borderId="0" xfId="0" applyNumberFormat="1" applyFont="1" applyFill="1" applyAlignment="1">
      <alignment horizontal="center" vertical="center"/>
    </xf>
    <xf numFmtId="4" fontId="4" fillId="2" borderId="0" xfId="0" applyNumberFormat="1" applyFont="1" applyFill="1"/>
    <xf numFmtId="187" fontId="2" fillId="2" borderId="0" xfId="0" applyNumberFormat="1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176" fontId="3" fillId="2" borderId="16" xfId="1" applyFont="1" applyFill="1" applyBorder="1" applyAlignment="1">
      <alignment vertical="center"/>
    </xf>
    <xf numFmtId="176" fontId="3" fillId="2" borderId="4" xfId="1" applyFont="1" applyFill="1" applyBorder="1" applyAlignment="1">
      <alignment horizontal="center"/>
    </xf>
    <xf numFmtId="176" fontId="3" fillId="2" borderId="29" xfId="1" applyFont="1" applyFill="1" applyBorder="1" applyAlignment="1">
      <alignment horizontal="center"/>
    </xf>
    <xf numFmtId="176" fontId="3" fillId="2" borderId="8" xfId="1" applyFont="1" applyFill="1" applyBorder="1" applyAlignment="1">
      <alignment horizontal="center"/>
    </xf>
    <xf numFmtId="184" fontId="6" fillId="2" borderId="5" xfId="3" applyNumberFormat="1" applyFont="1" applyFill="1" applyBorder="1" applyAlignment="1">
      <alignment horizontal="center"/>
    </xf>
    <xf numFmtId="10" fontId="3" fillId="2" borderId="30" xfId="0" applyNumberFormat="1" applyFont="1" applyFill="1" applyBorder="1" applyAlignment="1">
      <alignment horizontal="center"/>
    </xf>
    <xf numFmtId="0" fontId="1" fillId="2" borderId="0" xfId="0" applyFont="1" applyFill="1" applyAlignment="1">
      <alignment vertical="center"/>
    </xf>
    <xf numFmtId="0" fontId="1" fillId="2" borderId="9" xfId="0" applyFont="1" applyFill="1" applyBorder="1" applyAlignment="1">
      <alignment vertical="center"/>
    </xf>
    <xf numFmtId="0" fontId="18" fillId="2" borderId="0" xfId="0" applyFont="1" applyFill="1" applyAlignment="1">
      <alignment horizontal="justify" vertical="center" wrapText="1"/>
    </xf>
    <xf numFmtId="0" fontId="18" fillId="2" borderId="0" xfId="0" applyFont="1" applyFill="1" applyAlignment="1">
      <alignment horizontal="justify" vertical="center"/>
    </xf>
    <xf numFmtId="0" fontId="2" fillId="2" borderId="33" xfId="0" applyFont="1" applyFill="1" applyBorder="1" applyAlignment="1">
      <alignment horizontal="center" vertical="center"/>
    </xf>
    <xf numFmtId="0" fontId="1" fillId="2" borderId="34" xfId="0" applyFont="1" applyFill="1" applyBorder="1" applyAlignment="1">
      <alignment horizontal="center" vertical="center"/>
    </xf>
    <xf numFmtId="0" fontId="1" fillId="2" borderId="34" xfId="0" applyFont="1" applyFill="1" applyBorder="1" applyAlignment="1">
      <alignment horizontal="center" vertical="center" wrapText="1"/>
    </xf>
    <xf numFmtId="0" fontId="2" fillId="3" borderId="35" xfId="0" applyFont="1" applyFill="1" applyBorder="1" applyAlignment="1">
      <alignment horizontal="center" vertical="center"/>
    </xf>
    <xf numFmtId="0" fontId="2" fillId="3" borderId="36" xfId="0" applyFont="1" applyFill="1" applyBorder="1" applyAlignment="1">
      <alignment horizontal="center" vertical="center"/>
    </xf>
    <xf numFmtId="0" fontId="2" fillId="3" borderId="36" xfId="0" applyFont="1" applyFill="1" applyBorder="1" applyAlignment="1">
      <alignment horizontal="center" vertical="center" wrapText="1"/>
    </xf>
    <xf numFmtId="0" fontId="11" fillId="3" borderId="37" xfId="0" applyFont="1" applyFill="1" applyBorder="1" applyAlignment="1">
      <alignment horizontal="center" vertical="center" wrapText="1"/>
    </xf>
    <xf numFmtId="0" fontId="2" fillId="3" borderId="38" xfId="0" applyFont="1" applyFill="1" applyBorder="1" applyAlignment="1">
      <alignment horizontal="center" vertical="center"/>
    </xf>
    <xf numFmtId="0" fontId="2" fillId="3" borderId="39" xfId="0" applyFont="1" applyFill="1" applyBorder="1" applyAlignment="1">
      <alignment horizontal="center" vertical="center"/>
    </xf>
    <xf numFmtId="0" fontId="2" fillId="3" borderId="39" xfId="0" applyFont="1" applyFill="1" applyBorder="1" applyAlignment="1">
      <alignment horizontal="center" vertical="center" wrapText="1"/>
    </xf>
    <xf numFmtId="0" fontId="11" fillId="3" borderId="40" xfId="0" applyFont="1" applyFill="1" applyBorder="1" applyAlignment="1">
      <alignment horizontal="center" vertical="center" wrapText="1"/>
    </xf>
    <xf numFmtId="0" fontId="2" fillId="2" borderId="35" xfId="0" applyFont="1" applyFill="1" applyBorder="1" applyAlignment="1">
      <alignment vertical="center"/>
    </xf>
    <xf numFmtId="0" fontId="2" fillId="2" borderId="41" xfId="0" applyFont="1" applyFill="1" applyBorder="1" applyAlignment="1">
      <alignment vertical="center"/>
    </xf>
    <xf numFmtId="0" fontId="2" fillId="2" borderId="42" xfId="0" applyFont="1" applyFill="1" applyBorder="1" applyAlignment="1">
      <alignment vertical="center"/>
    </xf>
    <xf numFmtId="0" fontId="2" fillId="0" borderId="42" xfId="0" applyFont="1" applyFill="1" applyBorder="1" applyAlignment="1">
      <alignment vertical="center"/>
    </xf>
    <xf numFmtId="0" fontId="19" fillId="2" borderId="43" xfId="0" applyFont="1" applyFill="1" applyBorder="1" applyAlignment="1">
      <alignment horizontal="center" vertical="center" wrapText="1"/>
    </xf>
    <xf numFmtId="0" fontId="19" fillId="2" borderId="10" xfId="0" applyFont="1" applyFill="1" applyBorder="1" applyAlignment="1">
      <alignment vertical="center"/>
    </xf>
    <xf numFmtId="0" fontId="20" fillId="2" borderId="12" xfId="0" applyFont="1" applyFill="1" applyBorder="1" applyAlignment="1">
      <alignment vertical="center"/>
    </xf>
    <xf numFmtId="0" fontId="20" fillId="0" borderId="12" xfId="0" applyFont="1" applyFill="1" applyBorder="1" applyAlignment="1">
      <alignment horizontal="center" vertical="center"/>
    </xf>
    <xf numFmtId="0" fontId="2" fillId="3" borderId="43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vertical="center"/>
    </xf>
    <xf numFmtId="0" fontId="1" fillId="3" borderId="10" xfId="0" applyFont="1" applyFill="1" applyBorder="1" applyAlignment="1">
      <alignment vertical="center"/>
    </xf>
    <xf numFmtId="0" fontId="1" fillId="3" borderId="12" xfId="0" applyFont="1" applyFill="1" applyBorder="1" applyAlignment="1">
      <alignment vertical="center"/>
    </xf>
    <xf numFmtId="0" fontId="1" fillId="3" borderId="12" xfId="0" applyFont="1" applyFill="1" applyBorder="1" applyAlignment="1">
      <alignment horizontal="center" vertical="center"/>
    </xf>
    <xf numFmtId="0" fontId="1" fillId="2" borderId="4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right" vertical="center"/>
    </xf>
    <xf numFmtId="0" fontId="1" fillId="2" borderId="45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vertical="center"/>
    </xf>
    <xf numFmtId="0" fontId="1" fillId="2" borderId="16" xfId="0" applyFont="1" applyFill="1" applyBorder="1" applyAlignment="1">
      <alignment horizontal="center" vertical="center"/>
    </xf>
    <xf numFmtId="4" fontId="1" fillId="2" borderId="16" xfId="0" applyNumberFormat="1" applyFont="1" applyFill="1" applyBorder="1" applyAlignment="1">
      <alignment horizontal="center" vertical="center"/>
    </xf>
    <xf numFmtId="0" fontId="1" fillId="0" borderId="18" xfId="0" applyFont="1" applyFill="1" applyBorder="1" applyAlignment="1">
      <alignment horizontal="center" vertical="center"/>
    </xf>
    <xf numFmtId="4" fontId="1" fillId="0" borderId="16" xfId="0" applyNumberFormat="1" applyFont="1" applyFill="1" applyBorder="1" applyAlignment="1">
      <alignment horizontal="center" vertical="center"/>
    </xf>
    <xf numFmtId="4" fontId="1" fillId="0" borderId="16" xfId="0" applyNumberFormat="1" applyFont="1" applyFill="1" applyBorder="1" applyAlignment="1">
      <alignment horizontal="right" vertical="center"/>
    </xf>
    <xf numFmtId="0" fontId="1" fillId="2" borderId="46" xfId="0" applyFont="1" applyFill="1" applyBorder="1" applyAlignment="1">
      <alignment horizontal="center" vertical="center" wrapText="1"/>
    </xf>
    <xf numFmtId="0" fontId="1" fillId="2" borderId="30" xfId="0" applyFont="1" applyFill="1" applyBorder="1" applyAlignment="1">
      <alignment vertical="center"/>
    </xf>
    <xf numFmtId="0" fontId="1" fillId="2" borderId="30" xfId="0" applyFont="1" applyFill="1" applyBorder="1" applyAlignment="1">
      <alignment horizontal="center" vertical="center"/>
    </xf>
    <xf numFmtId="4" fontId="1" fillId="2" borderId="30" xfId="0" applyNumberFormat="1" applyFont="1" applyFill="1" applyBorder="1" applyAlignment="1">
      <alignment horizontal="center" vertical="center"/>
    </xf>
    <xf numFmtId="0" fontId="1" fillId="0" borderId="26" xfId="0" applyFont="1" applyFill="1" applyBorder="1" applyAlignment="1">
      <alignment horizontal="center" vertical="center"/>
    </xf>
    <xf numFmtId="4" fontId="1" fillId="0" borderId="30" xfId="0" applyNumberFormat="1" applyFont="1" applyFill="1" applyBorder="1" applyAlignment="1">
      <alignment horizontal="center" vertical="center"/>
    </xf>
    <xf numFmtId="4" fontId="1" fillId="0" borderId="30" xfId="0" applyNumberFormat="1" applyFont="1" applyFill="1" applyBorder="1" applyAlignment="1">
      <alignment horizontal="right" vertical="center"/>
    </xf>
    <xf numFmtId="0" fontId="1" fillId="2" borderId="47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vertical="center"/>
    </xf>
    <xf numFmtId="4" fontId="1" fillId="2" borderId="13" xfId="0" applyNumberFormat="1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4" fontId="1" fillId="0" borderId="9" xfId="0" applyNumberFormat="1" applyFont="1" applyFill="1" applyBorder="1" applyAlignment="1">
      <alignment horizontal="center" vertical="center"/>
    </xf>
    <xf numFmtId="4" fontId="1" fillId="0" borderId="9" xfId="0" applyNumberFormat="1" applyFont="1" applyFill="1" applyBorder="1" applyAlignment="1">
      <alignment horizontal="right" vertical="center"/>
    </xf>
    <xf numFmtId="0" fontId="1" fillId="0" borderId="12" xfId="0" applyFont="1" applyFill="1" applyBorder="1" applyAlignment="1">
      <alignment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vertical="center"/>
    </xf>
    <xf numFmtId="4" fontId="1" fillId="0" borderId="5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center" vertical="center"/>
    </xf>
    <xf numFmtId="4" fontId="1" fillId="0" borderId="5" xfId="0" applyNumberFormat="1" applyFont="1" applyFill="1" applyBorder="1" applyAlignment="1">
      <alignment horizontal="center" vertical="center"/>
    </xf>
    <xf numFmtId="0" fontId="3" fillId="2" borderId="4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vertical="center"/>
    </xf>
    <xf numFmtId="0" fontId="1" fillId="2" borderId="9" xfId="0" applyFont="1" applyFill="1" applyBorder="1" applyAlignment="1">
      <alignment horizontal="center" vertical="center"/>
    </xf>
    <xf numFmtId="4" fontId="1" fillId="2" borderId="9" xfId="0" applyNumberFormat="1" applyFont="1" applyFill="1" applyBorder="1" applyAlignment="1">
      <alignment horizontal="center" vertical="center"/>
    </xf>
    <xf numFmtId="0" fontId="1" fillId="0" borderId="48" xfId="0" applyFont="1" applyFill="1" applyBorder="1" applyAlignment="1">
      <alignment horizontal="center" vertical="center"/>
    </xf>
    <xf numFmtId="0" fontId="1" fillId="0" borderId="32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right" vertical="center" wrapText="1"/>
    </xf>
    <xf numFmtId="0" fontId="2" fillId="2" borderId="10" xfId="0" applyFont="1" applyFill="1" applyBorder="1" applyAlignment="1">
      <alignment horizontal="right" vertical="center" wrapText="1"/>
    </xf>
    <xf numFmtId="0" fontId="1" fillId="2" borderId="0" xfId="0" applyFont="1" applyFill="1" applyBorder="1" applyAlignment="1">
      <alignment vertical="center"/>
    </xf>
    <xf numFmtId="0" fontId="1" fillId="2" borderId="49" xfId="0" applyFont="1" applyFill="1" applyBorder="1" applyAlignment="1">
      <alignment horizontal="center" vertical="center" wrapText="1"/>
    </xf>
    <xf numFmtId="187" fontId="2" fillId="3" borderId="50" xfId="0" applyNumberFormat="1" applyFont="1" applyFill="1" applyBorder="1" applyAlignment="1">
      <alignment horizontal="center" vertical="center"/>
    </xf>
    <xf numFmtId="187" fontId="2" fillId="3" borderId="51" xfId="0" applyNumberFormat="1" applyFont="1" applyFill="1" applyBorder="1" applyAlignment="1">
      <alignment horizontal="center" vertical="center"/>
    </xf>
    <xf numFmtId="187" fontId="2" fillId="0" borderId="52" xfId="0" applyNumberFormat="1" applyFont="1" applyFill="1" applyBorder="1" applyAlignment="1">
      <alignment vertical="center"/>
    </xf>
    <xf numFmtId="187" fontId="20" fillId="0" borderId="53" xfId="0" applyNumberFormat="1" applyFont="1" applyFill="1" applyBorder="1" applyAlignment="1">
      <alignment horizontal="center" vertical="center"/>
    </xf>
    <xf numFmtId="187" fontId="1" fillId="3" borderId="53" xfId="0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vertical="center"/>
    </xf>
    <xf numFmtId="177" fontId="1" fillId="0" borderId="54" xfId="0" applyNumberFormat="1" applyFont="1" applyFill="1" applyBorder="1" applyAlignment="1">
      <alignment horizontal="right" vertical="center"/>
    </xf>
    <xf numFmtId="176" fontId="1" fillId="2" borderId="0" xfId="1" applyNumberFormat="1" applyFont="1" applyFill="1" applyBorder="1" applyAlignment="1">
      <alignment vertical="top"/>
    </xf>
    <xf numFmtId="177" fontId="1" fillId="0" borderId="55" xfId="0" applyNumberFormat="1" applyFont="1" applyFill="1" applyBorder="1" applyAlignment="1">
      <alignment horizontal="right" vertical="center"/>
    </xf>
    <xf numFmtId="0" fontId="1" fillId="2" borderId="0" xfId="0" applyFont="1" applyFill="1" applyBorder="1" applyAlignment="1">
      <alignment horizontal="right" vertical="center"/>
    </xf>
    <xf numFmtId="177" fontId="1" fillId="0" borderId="56" xfId="0" applyNumberFormat="1" applyFont="1" applyFill="1" applyBorder="1" applyAlignment="1">
      <alignment horizontal="right" vertical="center"/>
    </xf>
    <xf numFmtId="4" fontId="1" fillId="2" borderId="0" xfId="0" applyNumberFormat="1" applyFont="1" applyFill="1" applyBorder="1" applyAlignment="1">
      <alignment vertical="center"/>
    </xf>
    <xf numFmtId="187" fontId="1" fillId="0" borderId="53" xfId="0" applyNumberFormat="1" applyFont="1" applyFill="1" applyBorder="1" applyAlignment="1">
      <alignment horizontal="center" vertical="center"/>
    </xf>
    <xf numFmtId="176" fontId="1" fillId="2" borderId="0" xfId="1" applyFont="1" applyFill="1" applyBorder="1"/>
    <xf numFmtId="176" fontId="1" fillId="2" borderId="0" xfId="0" applyNumberFormat="1" applyFont="1" applyFill="1" applyBorder="1" applyAlignment="1">
      <alignment vertical="center"/>
    </xf>
    <xf numFmtId="177" fontId="1" fillId="0" borderId="57" xfId="0" applyNumberFormat="1" applyFont="1" applyFill="1" applyBorder="1" applyAlignment="1">
      <alignment horizontal="right" vertical="center"/>
    </xf>
    <xf numFmtId="176" fontId="1" fillId="0" borderId="0" xfId="1" applyFont="1" applyBorder="1"/>
    <xf numFmtId="0" fontId="1" fillId="0" borderId="58" xfId="0" applyFont="1" applyFill="1" applyBorder="1" applyAlignment="1">
      <alignment horizontal="center" vertical="center"/>
    </xf>
    <xf numFmtId="187" fontId="2" fillId="2" borderId="59" xfId="0" applyNumberFormat="1" applyFont="1" applyFill="1" applyBorder="1" applyAlignment="1">
      <alignment horizontal="center" vertical="center" wrapText="1"/>
    </xf>
    <xf numFmtId="187" fontId="2" fillId="2" borderId="59" xfId="0" applyNumberFormat="1" applyFont="1" applyFill="1" applyBorder="1" applyAlignment="1">
      <alignment horizontal="center" vertical="center"/>
    </xf>
    <xf numFmtId="0" fontId="1" fillId="2" borderId="0" xfId="0" applyFont="1" applyFill="1" quotePrefix="1"/>
  </cellXfs>
  <cellStyles count="55">
    <cellStyle name="Normal" xfId="0" builtinId="0"/>
    <cellStyle name="Comma" xfId="1" builtinId="3"/>
    <cellStyle name="Moeda" xfId="2" builtinId="4"/>
    <cellStyle name="Porcentagem" xfId="3" builtinId="5"/>
    <cellStyle name="Comma [0]" xfId="4" builtinId="6"/>
    <cellStyle name="Moeda [0]" xfId="5" builtinId="7"/>
    <cellStyle name="Hyperlink" xfId="6" builtinId="8"/>
    <cellStyle name="Hyperlink seguido" xfId="7" builtinId="9"/>
    <cellStyle name="Observação" xfId="8" builtinId="10"/>
    <cellStyle name="Texto de Aviso" xfId="9" builtinId="11"/>
    <cellStyle name="Título" xfId="10" builtinId="15"/>
    <cellStyle name="Texto Explicativo" xfId="11" builtinId="53"/>
    <cellStyle name="Título 1" xfId="12" builtinId="16"/>
    <cellStyle name="Título 2" xfId="13" builtinId="17"/>
    <cellStyle name="Título 3" xfId="14" builtinId="18"/>
    <cellStyle name="Título 4" xfId="15" builtinId="19"/>
    <cellStyle name="Entrada" xfId="16" builtinId="20"/>
    <cellStyle name="Saída" xfId="17" builtinId="21"/>
    <cellStyle name="Cálculo" xfId="18" builtinId="22"/>
    <cellStyle name="Célula de Verificação" xfId="19" builtinId="23"/>
    <cellStyle name="Célula Vinculada" xfId="20" builtinId="24"/>
    <cellStyle name="Total" xfId="21" builtinId="25"/>
    <cellStyle name="Bom" xfId="22" builtinId="26"/>
    <cellStyle name="Ruim" xfId="23" builtinId="27"/>
    <cellStyle name="Neutro" xfId="24" builtinId="28"/>
    <cellStyle name="Ênfase 1" xfId="25" builtinId="29"/>
    <cellStyle name="20% - Ênfase 1" xfId="26" builtinId="30"/>
    <cellStyle name="40% - Ênfase 1" xfId="27" builtinId="31"/>
    <cellStyle name="60% - Ênfase 1" xfId="28" builtinId="32"/>
    <cellStyle name="Ênfase 2" xfId="29" builtinId="33"/>
    <cellStyle name="20% - Ênfase 2" xfId="30" builtinId="34"/>
    <cellStyle name="40% - Ênfase 2" xfId="31" builtinId="35"/>
    <cellStyle name="60% - Ênfase 2" xfId="32" builtinId="36"/>
    <cellStyle name="Ênfase 3" xfId="33" builtinId="37"/>
    <cellStyle name="20% - Ênfase 3" xfId="34" builtinId="38"/>
    <cellStyle name="40% - Ênfase 3" xfId="35" builtinId="39"/>
    <cellStyle name="60% - Ênfase 3" xfId="36" builtinId="40"/>
    <cellStyle name="Ênfase 4" xfId="37" builtinId="41"/>
    <cellStyle name="20% - Ênfase 4" xfId="38" builtinId="42"/>
    <cellStyle name="40% - Ênfase 4" xfId="39" builtinId="43"/>
    <cellStyle name="60% - Ênfase 4" xfId="40" builtinId="44"/>
    <cellStyle name="Ênfase 5" xfId="41" builtinId="45"/>
    <cellStyle name="20% - Ênfase 5" xfId="42" builtinId="46"/>
    <cellStyle name="40% - Ênfase 5" xfId="43" builtinId="47"/>
    <cellStyle name="60% - Ênfase 5" xfId="44" builtinId="48"/>
    <cellStyle name="Ênfase 6" xfId="45" builtinId="49"/>
    <cellStyle name="20% - Ênfase 6" xfId="46" builtinId="50"/>
    <cellStyle name="40% - Ênfase 6" xfId="47" builtinId="51"/>
    <cellStyle name="60% - Ênfase 6" xfId="48" builtinId="52"/>
    <cellStyle name="Excel Built-in Normal" xfId="49"/>
    <cellStyle name="Normal 2" xfId="50"/>
    <cellStyle name="Normal 3" xfId="51"/>
    <cellStyle name="Normal 7" xfId="52"/>
    <cellStyle name="Normal_Modelo_Planilha_Custos_NOVA_IN_MODELO" xfId="53"/>
    <cellStyle name="Vírgula 2" xfId="54"/>
  </cellStyles>
  <tableStyles count="0" defaultTableStyle="TableStyleMedium9" defaultPivotStyle="PivotStyleLight16"/>
  <colors>
    <mruColors>
      <color rgb="00FEFDC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1</xdr:col>
      <xdr:colOff>93799</xdr:colOff>
      <xdr:row>4</xdr:row>
      <xdr:rowOff>59523</xdr:rowOff>
    </xdr:from>
    <xdr:ext cx="2278792" cy="522978"/>
    <xdr:pic>
      <xdr:nvPicPr>
        <xdr:cNvPr id="2" name="Picture 2510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207645" y="1245235"/>
          <a:ext cx="2279015" cy="5232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>
    <xdr:from>
      <xdr:col>2</xdr:col>
      <xdr:colOff>1950720</xdr:colOff>
      <xdr:row>4</xdr:row>
      <xdr:rowOff>22860</xdr:rowOff>
    </xdr:from>
    <xdr:to>
      <xdr:col>8</xdr:col>
      <xdr:colOff>830580</xdr:colOff>
      <xdr:row>4</xdr:row>
      <xdr:rowOff>662940</xdr:rowOff>
    </xdr:to>
    <xdr:sp>
      <xdr:nvSpPr>
        <xdr:cNvPr id="3" name="CaixaDeTexto 2"/>
        <xdr:cNvSpPr txBox="1"/>
      </xdr:nvSpPr>
      <xdr:spPr>
        <a:xfrm>
          <a:off x="2484120" y="1209040"/>
          <a:ext cx="6461760" cy="64008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050">
              <a:latin typeface="Times New Roman" panose="02020603050405020304" pitchFamily="18" charset="0"/>
              <a:cs typeface="Times New Roman" panose="02020603050405020304" pitchFamily="18" charset="0"/>
            </a:rPr>
            <a:t>Ministério da Integração e do Desenvolvimento Regional – MIDR</a:t>
          </a:r>
          <a:endParaRPr lang="pt-BR" sz="1050"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pt-BR" sz="1050">
              <a:latin typeface="Times New Roman" panose="02020603050405020304" pitchFamily="18" charset="0"/>
              <a:cs typeface="Times New Roman" panose="02020603050405020304" pitchFamily="18" charset="0"/>
            </a:rPr>
            <a:t>Companhia de Desenvolvimento dos Vales do São Francisco e do Parnaíba</a:t>
          </a:r>
          <a:endParaRPr lang="pt-BR" sz="1050"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pt-BR" sz="1050">
              <a:latin typeface="Times New Roman" panose="02020603050405020304" pitchFamily="18" charset="0"/>
              <a:cs typeface="Times New Roman" panose="02020603050405020304" pitchFamily="18" charset="0"/>
            </a:rPr>
            <a:t>Codevasf / Pernambuco - Recife/PE</a:t>
          </a:r>
          <a:endParaRPr lang="pt-BR" sz="105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41910</xdr:colOff>
      <xdr:row>0</xdr:row>
      <xdr:rowOff>41910</xdr:rowOff>
    </xdr:from>
    <xdr:to>
      <xdr:col>6</xdr:col>
      <xdr:colOff>1375410</xdr:colOff>
      <xdr:row>4</xdr:row>
      <xdr:rowOff>140335</xdr:rowOff>
    </xdr:to>
    <xdr:sp>
      <xdr:nvSpPr>
        <xdr:cNvPr id="2" name="CaixaDeTexto 1"/>
        <xdr:cNvSpPr txBox="1"/>
      </xdr:nvSpPr>
      <xdr:spPr>
        <a:xfrm>
          <a:off x="41910" y="41910"/>
          <a:ext cx="7181850" cy="6223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000" b="1">
              <a:latin typeface="Times New Roman" panose="02020603050405020304" pitchFamily="18" charset="0"/>
              <a:cs typeface="Times New Roman" panose="02020603050405020304" pitchFamily="18" charset="0"/>
            </a:rPr>
            <a:t>			Ministério da Integração e do Desenvolvimento Regional – MIDR</a:t>
          </a:r>
          <a:endParaRPr lang="pt-BR" sz="1000" b="1"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pt-BR" sz="1000" b="1">
              <a:latin typeface="Times New Roman" panose="02020603050405020304" pitchFamily="18" charset="0"/>
              <a:cs typeface="Times New Roman" panose="02020603050405020304" pitchFamily="18" charset="0"/>
            </a:rPr>
            <a:t>			Companhia de Desenvolvimento dos Vales do São Francisco e do Parnaíba</a:t>
          </a:r>
          <a:endParaRPr lang="pt-BR" sz="1000" b="1"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pt-BR" sz="1000" b="1">
              <a:latin typeface="Times New Roman" panose="02020603050405020304" pitchFamily="18" charset="0"/>
              <a:cs typeface="Times New Roman" panose="02020603050405020304" pitchFamily="18" charset="0"/>
            </a:rPr>
            <a:t>			Codevasf / Pernambuco - Recife/PE</a:t>
          </a:r>
          <a:endParaRPr lang="pt-BR" sz="1000" b="1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73919</xdr:colOff>
      <xdr:row>0</xdr:row>
      <xdr:rowOff>84665</xdr:rowOff>
    </xdr:from>
    <xdr:to>
      <xdr:col>2</xdr:col>
      <xdr:colOff>562505</xdr:colOff>
      <xdr:row>3</xdr:row>
      <xdr:rowOff>63499</xdr:rowOff>
    </xdr:to>
    <xdr:pic>
      <xdr:nvPicPr>
        <xdr:cNvPr id="3" name="Picture 5"/>
        <xdr:cNvPicPr>
          <a:picLocks noChangeAspect="1" noChangeArrowheads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73660" y="84455"/>
          <a:ext cx="2440940" cy="435610"/>
        </a:xfrm>
        <a:prstGeom prst="rect">
          <a:avLst/>
        </a:prstGeom>
        <a:noFill/>
        <a:ln w="9525">
          <a:noFill/>
          <a:rou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41910</xdr:colOff>
      <xdr:row>0</xdr:row>
      <xdr:rowOff>41910</xdr:rowOff>
    </xdr:from>
    <xdr:to>
      <xdr:col>6</xdr:col>
      <xdr:colOff>1375410</xdr:colOff>
      <xdr:row>4</xdr:row>
      <xdr:rowOff>130175</xdr:rowOff>
    </xdr:to>
    <xdr:sp>
      <xdr:nvSpPr>
        <xdr:cNvPr id="2" name="CaixaDeTexto 1"/>
        <xdr:cNvSpPr txBox="1"/>
      </xdr:nvSpPr>
      <xdr:spPr>
        <a:xfrm>
          <a:off x="41910" y="41910"/>
          <a:ext cx="7181850" cy="61214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000" b="1">
              <a:latin typeface="Times New Roman" panose="02020603050405020304" pitchFamily="18" charset="0"/>
              <a:cs typeface="Times New Roman" panose="02020603050405020304" pitchFamily="18" charset="0"/>
            </a:rPr>
            <a:t>			Ministério da Integração e do Desenvolvimento Regional – MIDR</a:t>
          </a:r>
          <a:endParaRPr lang="pt-BR" sz="1000" b="1"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pt-BR" sz="1000" b="1">
              <a:latin typeface="Times New Roman" panose="02020603050405020304" pitchFamily="18" charset="0"/>
              <a:cs typeface="Times New Roman" panose="02020603050405020304" pitchFamily="18" charset="0"/>
            </a:rPr>
            <a:t>			Companhia de Desenvolvimento dos Vales do São Francisco e do Parnaíba</a:t>
          </a:r>
          <a:endParaRPr lang="pt-BR" sz="1000" b="1"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pt-BR" sz="1000" b="1">
              <a:latin typeface="Times New Roman" panose="02020603050405020304" pitchFamily="18" charset="0"/>
              <a:cs typeface="Times New Roman" panose="02020603050405020304" pitchFamily="18" charset="0"/>
            </a:rPr>
            <a:t>			Codevasf / Pernambuco - Recife/PE</a:t>
          </a:r>
          <a:endParaRPr lang="pt-BR" sz="1000" b="1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73919</xdr:colOff>
      <xdr:row>0</xdr:row>
      <xdr:rowOff>84665</xdr:rowOff>
    </xdr:from>
    <xdr:to>
      <xdr:col>2</xdr:col>
      <xdr:colOff>562505</xdr:colOff>
      <xdr:row>3</xdr:row>
      <xdr:rowOff>63499</xdr:rowOff>
    </xdr:to>
    <xdr:pic>
      <xdr:nvPicPr>
        <xdr:cNvPr id="3" name="Picture 5"/>
        <xdr:cNvPicPr>
          <a:picLocks noChangeAspect="1" noChangeArrowheads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73660" y="84455"/>
          <a:ext cx="2440940" cy="435610"/>
        </a:xfrm>
        <a:prstGeom prst="rect">
          <a:avLst/>
        </a:prstGeom>
        <a:noFill/>
        <a:ln w="9525">
          <a:noFill/>
          <a:rou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41910</xdr:colOff>
      <xdr:row>0</xdr:row>
      <xdr:rowOff>41910</xdr:rowOff>
    </xdr:from>
    <xdr:to>
      <xdr:col>6</xdr:col>
      <xdr:colOff>1375410</xdr:colOff>
      <xdr:row>4</xdr:row>
      <xdr:rowOff>146685</xdr:rowOff>
    </xdr:to>
    <xdr:sp>
      <xdr:nvSpPr>
        <xdr:cNvPr id="2" name="CaixaDeTexto 1"/>
        <xdr:cNvSpPr txBox="1"/>
      </xdr:nvSpPr>
      <xdr:spPr>
        <a:xfrm>
          <a:off x="41910" y="41910"/>
          <a:ext cx="7181850" cy="628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000" b="1">
              <a:latin typeface="Times New Roman" panose="02020603050405020304" pitchFamily="18" charset="0"/>
              <a:cs typeface="Times New Roman" panose="02020603050405020304" pitchFamily="18" charset="0"/>
            </a:rPr>
            <a:t>			Ministério da Integração e do Desenvolvimento Regional – MIDR</a:t>
          </a:r>
          <a:endParaRPr lang="pt-BR" sz="1000" b="1"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pt-BR" sz="1000" b="1">
              <a:latin typeface="Times New Roman" panose="02020603050405020304" pitchFamily="18" charset="0"/>
              <a:cs typeface="Times New Roman" panose="02020603050405020304" pitchFamily="18" charset="0"/>
            </a:rPr>
            <a:t>			Companhia de Desenvolvimento dos Vales do São Francisco e do Parnaíba</a:t>
          </a:r>
          <a:endParaRPr lang="pt-BR" sz="1000" b="1"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pt-BR" sz="1000" b="1">
              <a:latin typeface="Times New Roman" panose="02020603050405020304" pitchFamily="18" charset="0"/>
              <a:cs typeface="Times New Roman" panose="02020603050405020304" pitchFamily="18" charset="0"/>
            </a:rPr>
            <a:t>			</a:t>
          </a:r>
          <a:r>
            <a:rPr lang="pt-BR" sz="1100" b="1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Codevasf / Pernambuco - Recife/PE</a:t>
          </a:r>
          <a:endParaRPr lang="pt-BR" sz="10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73919</xdr:colOff>
      <xdr:row>0</xdr:row>
      <xdr:rowOff>73269</xdr:rowOff>
    </xdr:from>
    <xdr:to>
      <xdr:col>2</xdr:col>
      <xdr:colOff>388326</xdr:colOff>
      <xdr:row>3</xdr:row>
      <xdr:rowOff>63499</xdr:rowOff>
    </xdr:to>
    <xdr:pic>
      <xdr:nvPicPr>
        <xdr:cNvPr id="3" name="Picture 5"/>
        <xdr:cNvPicPr>
          <a:picLocks noChangeAspect="1" noChangeArrowheads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73660" y="73025"/>
          <a:ext cx="2266950" cy="447040"/>
        </a:xfrm>
        <a:prstGeom prst="rect">
          <a:avLst/>
        </a:prstGeom>
        <a:noFill/>
        <a:ln w="9525">
          <a:noFill/>
          <a:rou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41910</xdr:colOff>
      <xdr:row>0</xdr:row>
      <xdr:rowOff>41910</xdr:rowOff>
    </xdr:from>
    <xdr:to>
      <xdr:col>6</xdr:col>
      <xdr:colOff>1375410</xdr:colOff>
      <xdr:row>4</xdr:row>
      <xdr:rowOff>140335</xdr:rowOff>
    </xdr:to>
    <xdr:sp>
      <xdr:nvSpPr>
        <xdr:cNvPr id="2" name="CaixaDeTexto 1"/>
        <xdr:cNvSpPr txBox="1"/>
      </xdr:nvSpPr>
      <xdr:spPr>
        <a:xfrm>
          <a:off x="41910" y="41910"/>
          <a:ext cx="7181850" cy="6223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000" b="1">
              <a:latin typeface="Times New Roman" panose="02020603050405020304" pitchFamily="18" charset="0"/>
              <a:cs typeface="Times New Roman" panose="02020603050405020304" pitchFamily="18" charset="0"/>
            </a:rPr>
            <a:t>			Ministério da Integração e do Desenvolvimento Regional – MIDR</a:t>
          </a:r>
          <a:endParaRPr lang="pt-BR" sz="1000" b="1"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pt-BR" sz="1000" b="1">
              <a:latin typeface="Times New Roman" panose="02020603050405020304" pitchFamily="18" charset="0"/>
              <a:cs typeface="Times New Roman" panose="02020603050405020304" pitchFamily="18" charset="0"/>
            </a:rPr>
            <a:t>			Companhia de Desenvolvimento dos Vales do São Francisco e do Parnaíba</a:t>
          </a:r>
          <a:endParaRPr lang="pt-BR" sz="1000" b="1"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pt-BR" sz="1000" b="1">
              <a:latin typeface="Times New Roman" panose="02020603050405020304" pitchFamily="18" charset="0"/>
              <a:cs typeface="Times New Roman" panose="02020603050405020304" pitchFamily="18" charset="0"/>
            </a:rPr>
            <a:t>			Codevasf / Pernambuco - Recife/PE</a:t>
          </a:r>
          <a:endParaRPr lang="pt-BR" sz="1000" b="1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73919</xdr:colOff>
      <xdr:row>0</xdr:row>
      <xdr:rowOff>84665</xdr:rowOff>
    </xdr:from>
    <xdr:to>
      <xdr:col>2</xdr:col>
      <xdr:colOff>562505</xdr:colOff>
      <xdr:row>3</xdr:row>
      <xdr:rowOff>63499</xdr:rowOff>
    </xdr:to>
    <xdr:pic>
      <xdr:nvPicPr>
        <xdr:cNvPr id="3" name="Picture 5"/>
        <xdr:cNvPicPr>
          <a:picLocks noChangeAspect="1" noChangeArrowheads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73660" y="84455"/>
          <a:ext cx="2440940" cy="435610"/>
        </a:xfrm>
        <a:prstGeom prst="rect">
          <a:avLst/>
        </a:prstGeom>
        <a:noFill/>
        <a:ln w="9525">
          <a:noFill/>
          <a:rou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71439</xdr:colOff>
      <xdr:row>0</xdr:row>
      <xdr:rowOff>77787</xdr:rowOff>
    </xdr:from>
    <xdr:to>
      <xdr:col>2</xdr:col>
      <xdr:colOff>581026</xdr:colOff>
      <xdr:row>3</xdr:row>
      <xdr:rowOff>19050</xdr:rowOff>
    </xdr:to>
    <xdr:pic>
      <xdr:nvPicPr>
        <xdr:cNvPr id="2" name="Picture 5"/>
        <xdr:cNvPicPr>
          <a:picLocks noChangeAspect="1" noChangeArrowheads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299720" y="77470"/>
          <a:ext cx="2233930" cy="398780"/>
        </a:xfrm>
        <a:prstGeom prst="rect">
          <a:avLst/>
        </a:prstGeom>
        <a:noFill/>
        <a:ln w="9525">
          <a:noFill/>
          <a:round/>
        </a:ln>
      </xdr:spPr>
    </xdr:pic>
    <xdr:clientData/>
  </xdr:twoCellAnchor>
  <xdr:twoCellAnchor>
    <xdr:from>
      <xdr:col>0</xdr:col>
      <xdr:colOff>41910</xdr:colOff>
      <xdr:row>0</xdr:row>
      <xdr:rowOff>41910</xdr:rowOff>
    </xdr:from>
    <xdr:to>
      <xdr:col>6</xdr:col>
      <xdr:colOff>1375410</xdr:colOff>
      <xdr:row>4</xdr:row>
      <xdr:rowOff>135890</xdr:rowOff>
    </xdr:to>
    <xdr:sp>
      <xdr:nvSpPr>
        <xdr:cNvPr id="3" name="CaixaDeTexto 2"/>
        <xdr:cNvSpPr txBox="1"/>
      </xdr:nvSpPr>
      <xdr:spPr>
        <a:xfrm>
          <a:off x="41910" y="41910"/>
          <a:ext cx="7181850" cy="61785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000" b="1">
              <a:latin typeface="Times New Roman" panose="02020603050405020304" pitchFamily="18" charset="0"/>
              <a:cs typeface="Times New Roman" panose="02020603050405020304" pitchFamily="18" charset="0"/>
            </a:rPr>
            <a:t>			Ministério da Integração e do Desenvolvimento Regional – MIDR</a:t>
          </a:r>
          <a:endParaRPr lang="pt-BR" sz="1000" b="1"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pt-BR" sz="1000" b="1">
              <a:latin typeface="Times New Roman" panose="02020603050405020304" pitchFamily="18" charset="0"/>
              <a:cs typeface="Times New Roman" panose="02020603050405020304" pitchFamily="18" charset="0"/>
            </a:rPr>
            <a:t>			Companhia de Desenvolvimento dos Vales do São Francisco e do Parnaíba</a:t>
          </a:r>
          <a:endParaRPr lang="pt-BR" sz="1000" b="1"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pt-BR" sz="1000" b="1">
              <a:latin typeface="Times New Roman" panose="02020603050405020304" pitchFamily="18" charset="0"/>
              <a:cs typeface="Times New Roman" panose="02020603050405020304" pitchFamily="18" charset="0"/>
            </a:rPr>
            <a:t>			Codevasf / Pernambuco - Recife/PE</a:t>
          </a:r>
          <a:endParaRPr lang="pt-BR" sz="1000" b="1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73919</xdr:colOff>
      <xdr:row>0</xdr:row>
      <xdr:rowOff>84665</xdr:rowOff>
    </xdr:from>
    <xdr:to>
      <xdr:col>2</xdr:col>
      <xdr:colOff>562505</xdr:colOff>
      <xdr:row>3</xdr:row>
      <xdr:rowOff>63499</xdr:rowOff>
    </xdr:to>
    <xdr:pic>
      <xdr:nvPicPr>
        <xdr:cNvPr id="4" name="Picture 5"/>
        <xdr:cNvPicPr>
          <a:picLocks noChangeAspect="1" noChangeArrowheads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73660" y="84455"/>
          <a:ext cx="2440940" cy="435610"/>
        </a:xfrm>
        <a:prstGeom prst="rect">
          <a:avLst/>
        </a:prstGeom>
        <a:noFill/>
        <a:ln w="9525">
          <a:noFill/>
          <a:rou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71439</xdr:colOff>
      <xdr:row>0</xdr:row>
      <xdr:rowOff>77787</xdr:rowOff>
    </xdr:from>
    <xdr:to>
      <xdr:col>2</xdr:col>
      <xdr:colOff>581026</xdr:colOff>
      <xdr:row>3</xdr:row>
      <xdr:rowOff>19050</xdr:rowOff>
    </xdr:to>
    <xdr:pic>
      <xdr:nvPicPr>
        <xdr:cNvPr id="2" name="Picture 5"/>
        <xdr:cNvPicPr>
          <a:picLocks noChangeAspect="1" noChangeArrowheads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299720" y="77470"/>
          <a:ext cx="2233930" cy="398780"/>
        </a:xfrm>
        <a:prstGeom prst="rect">
          <a:avLst/>
        </a:prstGeom>
        <a:noFill/>
        <a:ln w="9525">
          <a:noFill/>
          <a:round/>
        </a:ln>
      </xdr:spPr>
    </xdr:pic>
    <xdr:clientData/>
  </xdr:twoCellAnchor>
  <xdr:twoCellAnchor>
    <xdr:from>
      <xdr:col>0</xdr:col>
      <xdr:colOff>41910</xdr:colOff>
      <xdr:row>0</xdr:row>
      <xdr:rowOff>41910</xdr:rowOff>
    </xdr:from>
    <xdr:to>
      <xdr:col>6</xdr:col>
      <xdr:colOff>1375410</xdr:colOff>
      <xdr:row>4</xdr:row>
      <xdr:rowOff>136525</xdr:rowOff>
    </xdr:to>
    <xdr:sp>
      <xdr:nvSpPr>
        <xdr:cNvPr id="3" name="CaixaDeTexto 2"/>
        <xdr:cNvSpPr txBox="1"/>
      </xdr:nvSpPr>
      <xdr:spPr>
        <a:xfrm>
          <a:off x="41910" y="41910"/>
          <a:ext cx="7181850" cy="61849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000" b="1">
              <a:latin typeface="Times New Roman" panose="02020603050405020304" pitchFamily="18" charset="0"/>
              <a:cs typeface="Times New Roman" panose="02020603050405020304" pitchFamily="18" charset="0"/>
            </a:rPr>
            <a:t>			Ministério da Integração e do Desenvolvimento Regional – MIDR</a:t>
          </a:r>
          <a:endParaRPr lang="pt-BR" sz="1000" b="1"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pt-BR" sz="1000" b="1">
              <a:latin typeface="Times New Roman" panose="02020603050405020304" pitchFamily="18" charset="0"/>
              <a:cs typeface="Times New Roman" panose="02020603050405020304" pitchFamily="18" charset="0"/>
            </a:rPr>
            <a:t>			Companhia de Desenvolvimento dos Vales do São Francisco e do Parnaíba</a:t>
          </a:r>
          <a:endParaRPr lang="pt-BR" sz="1000" b="1"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pt-BR" sz="1000" b="1">
              <a:latin typeface="Times New Roman" panose="02020603050405020304" pitchFamily="18" charset="0"/>
              <a:cs typeface="Times New Roman" panose="02020603050405020304" pitchFamily="18" charset="0"/>
            </a:rPr>
            <a:t>			Codevasf / Pernambuco - Recife/PE</a:t>
          </a:r>
          <a:endParaRPr lang="pt-BR" sz="1000" b="1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73919</xdr:colOff>
      <xdr:row>0</xdr:row>
      <xdr:rowOff>84665</xdr:rowOff>
    </xdr:from>
    <xdr:to>
      <xdr:col>2</xdr:col>
      <xdr:colOff>562505</xdr:colOff>
      <xdr:row>3</xdr:row>
      <xdr:rowOff>63499</xdr:rowOff>
    </xdr:to>
    <xdr:pic>
      <xdr:nvPicPr>
        <xdr:cNvPr id="4" name="Picture 5"/>
        <xdr:cNvPicPr>
          <a:picLocks noChangeAspect="1" noChangeArrowheads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73660" y="84455"/>
          <a:ext cx="2440940" cy="435610"/>
        </a:xfrm>
        <a:prstGeom prst="rect">
          <a:avLst/>
        </a:prstGeom>
        <a:noFill/>
        <a:ln w="9525">
          <a:noFill/>
          <a:rou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41910</xdr:colOff>
      <xdr:row>0</xdr:row>
      <xdr:rowOff>41910</xdr:rowOff>
    </xdr:from>
    <xdr:to>
      <xdr:col>6</xdr:col>
      <xdr:colOff>1375410</xdr:colOff>
      <xdr:row>4</xdr:row>
      <xdr:rowOff>148590</xdr:rowOff>
    </xdr:to>
    <xdr:sp>
      <xdr:nvSpPr>
        <xdr:cNvPr id="2" name="CaixaDeTexto 1"/>
        <xdr:cNvSpPr txBox="1"/>
      </xdr:nvSpPr>
      <xdr:spPr>
        <a:xfrm>
          <a:off x="41910" y="41910"/>
          <a:ext cx="7181850" cy="63055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000" b="1">
              <a:latin typeface="Times New Roman" panose="02020603050405020304" pitchFamily="18" charset="0"/>
              <a:cs typeface="Times New Roman" panose="02020603050405020304" pitchFamily="18" charset="0"/>
            </a:rPr>
            <a:t>			Ministério da Integração e do Desenvolvimento Regional – MIDR</a:t>
          </a:r>
          <a:endParaRPr lang="pt-BR" sz="1000" b="1"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pt-BR" sz="1000" b="1">
              <a:latin typeface="Times New Roman" panose="02020603050405020304" pitchFamily="18" charset="0"/>
              <a:cs typeface="Times New Roman" panose="02020603050405020304" pitchFamily="18" charset="0"/>
            </a:rPr>
            <a:t>			Companhia de Desenvolvimento dos Vales do São Francisco e do Parnaíba</a:t>
          </a:r>
          <a:endParaRPr lang="pt-BR" sz="1000" b="1"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pt-BR" sz="1000" b="1">
              <a:latin typeface="Times New Roman" panose="02020603050405020304" pitchFamily="18" charset="0"/>
              <a:cs typeface="Times New Roman" panose="02020603050405020304" pitchFamily="18" charset="0"/>
            </a:rPr>
            <a:t>			Codevasf / Pernambuco - Recife/PE</a:t>
          </a:r>
          <a:endParaRPr lang="pt-BR" sz="1000" b="1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73919</xdr:colOff>
      <xdr:row>0</xdr:row>
      <xdr:rowOff>84665</xdr:rowOff>
    </xdr:from>
    <xdr:to>
      <xdr:col>2</xdr:col>
      <xdr:colOff>562505</xdr:colOff>
      <xdr:row>3</xdr:row>
      <xdr:rowOff>63499</xdr:rowOff>
    </xdr:to>
    <xdr:pic>
      <xdr:nvPicPr>
        <xdr:cNvPr id="3" name="Picture 5"/>
        <xdr:cNvPicPr>
          <a:picLocks noChangeAspect="1" noChangeArrowheads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73660" y="84455"/>
          <a:ext cx="2440940" cy="435610"/>
        </a:xfrm>
        <a:prstGeom prst="rect">
          <a:avLst/>
        </a:prstGeom>
        <a:noFill/>
        <a:ln w="9525">
          <a:noFill/>
          <a:round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41910</xdr:colOff>
      <xdr:row>0</xdr:row>
      <xdr:rowOff>41910</xdr:rowOff>
    </xdr:from>
    <xdr:to>
      <xdr:col>6</xdr:col>
      <xdr:colOff>1375410</xdr:colOff>
      <xdr:row>4</xdr:row>
      <xdr:rowOff>148590</xdr:rowOff>
    </xdr:to>
    <xdr:sp>
      <xdr:nvSpPr>
        <xdr:cNvPr id="2" name="CaixaDeTexto 1"/>
        <xdr:cNvSpPr txBox="1"/>
      </xdr:nvSpPr>
      <xdr:spPr>
        <a:xfrm>
          <a:off x="41910" y="41910"/>
          <a:ext cx="7429500" cy="63055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000" b="1">
              <a:latin typeface="Times New Roman" panose="02020603050405020304" pitchFamily="18" charset="0"/>
              <a:cs typeface="Times New Roman" panose="02020603050405020304" pitchFamily="18" charset="0"/>
            </a:rPr>
            <a:t>			Ministério da Integração e do Desenvolvimento Regional – MIDR</a:t>
          </a:r>
          <a:endParaRPr lang="pt-BR" sz="1000" b="1"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pt-BR" sz="1000" b="1">
              <a:latin typeface="Times New Roman" panose="02020603050405020304" pitchFamily="18" charset="0"/>
              <a:cs typeface="Times New Roman" panose="02020603050405020304" pitchFamily="18" charset="0"/>
            </a:rPr>
            <a:t>			Companhia de Desenvolvimento dos Vales do São Francisco e do Parnaíba</a:t>
          </a:r>
          <a:endParaRPr lang="pt-BR" sz="1000" b="1"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pt-BR" sz="1000" b="1">
              <a:latin typeface="Times New Roman" panose="02020603050405020304" pitchFamily="18" charset="0"/>
              <a:cs typeface="Times New Roman" panose="02020603050405020304" pitchFamily="18" charset="0"/>
            </a:rPr>
            <a:t>			Codevasf / Pernambuco - Recife/PE</a:t>
          </a:r>
          <a:endParaRPr lang="pt-BR" sz="1000" b="1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73919</xdr:colOff>
      <xdr:row>0</xdr:row>
      <xdr:rowOff>84665</xdr:rowOff>
    </xdr:from>
    <xdr:to>
      <xdr:col>2</xdr:col>
      <xdr:colOff>562505</xdr:colOff>
      <xdr:row>3</xdr:row>
      <xdr:rowOff>63499</xdr:rowOff>
    </xdr:to>
    <xdr:pic>
      <xdr:nvPicPr>
        <xdr:cNvPr id="3" name="Picture 5"/>
        <xdr:cNvPicPr>
          <a:picLocks noChangeAspect="1" noChangeArrowheads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73660" y="84455"/>
          <a:ext cx="2688590" cy="435610"/>
        </a:xfrm>
        <a:prstGeom prst="rect">
          <a:avLst/>
        </a:prstGeom>
        <a:noFill/>
        <a:ln w="9525">
          <a:noFill/>
          <a:rou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B1:L672"/>
  <sheetViews>
    <sheetView zoomScale="94" zoomScaleNormal="94" zoomScaleSheetLayoutView="190" workbookViewId="0">
      <selection activeCell="F32" sqref="F32"/>
    </sheetView>
  </sheetViews>
  <sheetFormatPr defaultColWidth="9" defaultRowHeight="12.75"/>
  <cols>
    <col min="1" max="1" width="1.71428571428571" style="244" customWidth="1"/>
    <col min="2" max="2" width="6.28571428571429" style="244" customWidth="1"/>
    <col min="3" max="3" width="51.7142857142857" style="244" customWidth="1"/>
    <col min="4" max="4" width="11.8571428571429" style="244" customWidth="1"/>
    <col min="5" max="5" width="10.5714285714286" style="244" customWidth="1"/>
    <col min="6" max="6" width="14.7142857142857" style="244" customWidth="1"/>
    <col min="7" max="7" width="11.1428571428571" style="52" customWidth="1"/>
    <col min="8" max="8" width="13.7142857142857" style="52" customWidth="1"/>
    <col min="9" max="9" width="18.1428571428571" style="233" customWidth="1"/>
    <col min="10" max="10" width="9.14285714285714" style="244" customWidth="1"/>
    <col min="11" max="11" width="19.8571428571429" style="245" customWidth="1"/>
    <col min="12" max="12" width="22.4285714285714" style="244" customWidth="1"/>
    <col min="13" max="13" width="9.14285714285714" style="244" customWidth="1"/>
    <col min="14" max="245" width="9.14285714285714" style="244"/>
    <col min="246" max="246" width="5.42857142857143" style="244" customWidth="1"/>
    <col min="247" max="247" width="37" style="244" customWidth="1"/>
    <col min="248" max="248" width="9.14285714285714" style="244"/>
    <col min="249" max="249" width="9.71428571428571" style="244" customWidth="1"/>
    <col min="250" max="250" width="11.7142857142857" style="244" customWidth="1"/>
    <col min="251" max="251" width="13.7142857142857" style="244" customWidth="1"/>
    <col min="252" max="252" width="8.85714285714286" style="244" customWidth="1"/>
    <col min="253" max="253" width="11.7142857142857" style="244" customWidth="1"/>
    <col min="254" max="254" width="8.14285714285714" style="244" customWidth="1"/>
    <col min="255" max="255" width="9.14285714285714" style="244" customWidth="1"/>
    <col min="256" max="256" width="8.57142857142857" style="244" customWidth="1"/>
    <col min="257" max="257" width="13.7142857142857" style="244" customWidth="1"/>
    <col min="258" max="258" width="11.2857142857143" style="244" customWidth="1"/>
    <col min="259" max="259" width="8.57142857142857" style="244" customWidth="1"/>
    <col min="260" max="260" width="15.5714285714286" style="244" customWidth="1"/>
    <col min="261" max="261" width="10.5714285714286" style="244" customWidth="1"/>
    <col min="262" max="262" width="12.5714285714286" style="244" customWidth="1"/>
    <col min="263" max="263" width="10.2857142857143" style="244" customWidth="1"/>
    <col min="264" max="264" width="11.7142857142857" style="244" customWidth="1"/>
    <col min="265" max="265" width="15.7142857142857" style="244" customWidth="1"/>
    <col min="266" max="501" width="9.14285714285714" style="244"/>
    <col min="502" max="502" width="5.42857142857143" style="244" customWidth="1"/>
    <col min="503" max="503" width="37" style="244" customWidth="1"/>
    <col min="504" max="504" width="9.14285714285714" style="244"/>
    <col min="505" max="505" width="9.71428571428571" style="244" customWidth="1"/>
    <col min="506" max="506" width="11.7142857142857" style="244" customWidth="1"/>
    <col min="507" max="507" width="13.7142857142857" style="244" customWidth="1"/>
    <col min="508" max="508" width="8.85714285714286" style="244" customWidth="1"/>
    <col min="509" max="509" width="11.7142857142857" style="244" customWidth="1"/>
    <col min="510" max="510" width="8.14285714285714" style="244" customWidth="1"/>
    <col min="511" max="511" width="9.14285714285714" style="244" customWidth="1"/>
    <col min="512" max="512" width="8.57142857142857" style="244" customWidth="1"/>
    <col min="513" max="513" width="13.7142857142857" style="244" customWidth="1"/>
    <col min="514" max="514" width="11.2857142857143" style="244" customWidth="1"/>
    <col min="515" max="515" width="8.57142857142857" style="244" customWidth="1"/>
    <col min="516" max="516" width="15.5714285714286" style="244" customWidth="1"/>
    <col min="517" max="517" width="10.5714285714286" style="244" customWidth="1"/>
    <col min="518" max="518" width="12.5714285714286" style="244" customWidth="1"/>
    <col min="519" max="519" width="10.2857142857143" style="244" customWidth="1"/>
    <col min="520" max="520" width="11.7142857142857" style="244" customWidth="1"/>
    <col min="521" max="521" width="15.7142857142857" style="244" customWidth="1"/>
    <col min="522" max="757" width="9.14285714285714" style="244"/>
    <col min="758" max="758" width="5.42857142857143" style="244" customWidth="1"/>
    <col min="759" max="759" width="37" style="244" customWidth="1"/>
    <col min="760" max="760" width="9.14285714285714" style="244"/>
    <col min="761" max="761" width="9.71428571428571" style="244" customWidth="1"/>
    <col min="762" max="762" width="11.7142857142857" style="244" customWidth="1"/>
    <col min="763" max="763" width="13.7142857142857" style="244" customWidth="1"/>
    <col min="764" max="764" width="8.85714285714286" style="244" customWidth="1"/>
    <col min="765" max="765" width="11.7142857142857" style="244" customWidth="1"/>
    <col min="766" max="766" width="8.14285714285714" style="244" customWidth="1"/>
    <col min="767" max="767" width="9.14285714285714" style="244" customWidth="1"/>
    <col min="768" max="768" width="8.57142857142857" style="244" customWidth="1"/>
    <col min="769" max="769" width="13.7142857142857" style="244" customWidth="1"/>
    <col min="770" max="770" width="11.2857142857143" style="244" customWidth="1"/>
    <col min="771" max="771" width="8.57142857142857" style="244" customWidth="1"/>
    <col min="772" max="772" width="15.5714285714286" style="244" customWidth="1"/>
    <col min="773" max="773" width="10.5714285714286" style="244" customWidth="1"/>
    <col min="774" max="774" width="12.5714285714286" style="244" customWidth="1"/>
    <col min="775" max="775" width="10.2857142857143" style="244" customWidth="1"/>
    <col min="776" max="776" width="11.7142857142857" style="244" customWidth="1"/>
    <col min="777" max="777" width="15.7142857142857" style="244" customWidth="1"/>
    <col min="778" max="1013" width="9.14285714285714" style="244"/>
    <col min="1014" max="1014" width="5.42857142857143" style="244" customWidth="1"/>
    <col min="1015" max="1015" width="37" style="244" customWidth="1"/>
    <col min="1016" max="1016" width="9.14285714285714" style="244"/>
    <col min="1017" max="1017" width="9.71428571428571" style="244" customWidth="1"/>
    <col min="1018" max="1018" width="11.7142857142857" style="244" customWidth="1"/>
    <col min="1019" max="1019" width="13.7142857142857" style="244" customWidth="1"/>
    <col min="1020" max="1020" width="8.85714285714286" style="244" customWidth="1"/>
    <col min="1021" max="1021" width="11.7142857142857" style="244" customWidth="1"/>
    <col min="1022" max="1022" width="8.14285714285714" style="244" customWidth="1"/>
    <col min="1023" max="1023" width="9.14285714285714" style="244" customWidth="1"/>
    <col min="1024" max="1024" width="8.57142857142857" style="244" customWidth="1"/>
    <col min="1025" max="1025" width="13.7142857142857" style="244" customWidth="1"/>
    <col min="1026" max="1026" width="11.2857142857143" style="244" customWidth="1"/>
    <col min="1027" max="1027" width="8.57142857142857" style="244" customWidth="1"/>
    <col min="1028" max="1028" width="15.5714285714286" style="244" customWidth="1"/>
    <col min="1029" max="1029" width="10.5714285714286" style="244" customWidth="1"/>
    <col min="1030" max="1030" width="12.5714285714286" style="244" customWidth="1"/>
    <col min="1031" max="1031" width="10.2857142857143" style="244" customWidth="1"/>
    <col min="1032" max="1032" width="11.7142857142857" style="244" customWidth="1"/>
    <col min="1033" max="1033" width="15.7142857142857" style="244" customWidth="1"/>
    <col min="1034" max="1269" width="9.14285714285714" style="244"/>
    <col min="1270" max="1270" width="5.42857142857143" style="244" customWidth="1"/>
    <col min="1271" max="1271" width="37" style="244" customWidth="1"/>
    <col min="1272" max="1272" width="9.14285714285714" style="244"/>
    <col min="1273" max="1273" width="9.71428571428571" style="244" customWidth="1"/>
    <col min="1274" max="1274" width="11.7142857142857" style="244" customWidth="1"/>
    <col min="1275" max="1275" width="13.7142857142857" style="244" customWidth="1"/>
    <col min="1276" max="1276" width="8.85714285714286" style="244" customWidth="1"/>
    <col min="1277" max="1277" width="11.7142857142857" style="244" customWidth="1"/>
    <col min="1278" max="1278" width="8.14285714285714" style="244" customWidth="1"/>
    <col min="1279" max="1279" width="9.14285714285714" style="244" customWidth="1"/>
    <col min="1280" max="1280" width="8.57142857142857" style="244" customWidth="1"/>
    <col min="1281" max="1281" width="13.7142857142857" style="244" customWidth="1"/>
    <col min="1282" max="1282" width="11.2857142857143" style="244" customWidth="1"/>
    <col min="1283" max="1283" width="8.57142857142857" style="244" customWidth="1"/>
    <col min="1284" max="1284" width="15.5714285714286" style="244" customWidth="1"/>
    <col min="1285" max="1285" width="10.5714285714286" style="244" customWidth="1"/>
    <col min="1286" max="1286" width="12.5714285714286" style="244" customWidth="1"/>
    <col min="1287" max="1287" width="10.2857142857143" style="244" customWidth="1"/>
    <col min="1288" max="1288" width="11.7142857142857" style="244" customWidth="1"/>
    <col min="1289" max="1289" width="15.7142857142857" style="244" customWidth="1"/>
    <col min="1290" max="1525" width="9.14285714285714" style="244"/>
    <col min="1526" max="1526" width="5.42857142857143" style="244" customWidth="1"/>
    <col min="1527" max="1527" width="37" style="244" customWidth="1"/>
    <col min="1528" max="1528" width="9.14285714285714" style="244"/>
    <col min="1529" max="1529" width="9.71428571428571" style="244" customWidth="1"/>
    <col min="1530" max="1530" width="11.7142857142857" style="244" customWidth="1"/>
    <col min="1531" max="1531" width="13.7142857142857" style="244" customWidth="1"/>
    <col min="1532" max="1532" width="8.85714285714286" style="244" customWidth="1"/>
    <col min="1533" max="1533" width="11.7142857142857" style="244" customWidth="1"/>
    <col min="1534" max="1534" width="8.14285714285714" style="244" customWidth="1"/>
    <col min="1535" max="1535" width="9.14285714285714" style="244" customWidth="1"/>
    <col min="1536" max="1536" width="8.57142857142857" style="244" customWidth="1"/>
    <col min="1537" max="1537" width="13.7142857142857" style="244" customWidth="1"/>
    <col min="1538" max="1538" width="11.2857142857143" style="244" customWidth="1"/>
    <col min="1539" max="1539" width="8.57142857142857" style="244" customWidth="1"/>
    <col min="1540" max="1540" width="15.5714285714286" style="244" customWidth="1"/>
    <col min="1541" max="1541" width="10.5714285714286" style="244" customWidth="1"/>
    <col min="1542" max="1542" width="12.5714285714286" style="244" customWidth="1"/>
    <col min="1543" max="1543" width="10.2857142857143" style="244" customWidth="1"/>
    <col min="1544" max="1544" width="11.7142857142857" style="244" customWidth="1"/>
    <col min="1545" max="1545" width="15.7142857142857" style="244" customWidth="1"/>
    <col min="1546" max="1781" width="9.14285714285714" style="244"/>
    <col min="1782" max="1782" width="5.42857142857143" style="244" customWidth="1"/>
    <col min="1783" max="1783" width="37" style="244" customWidth="1"/>
    <col min="1784" max="1784" width="9.14285714285714" style="244"/>
    <col min="1785" max="1785" width="9.71428571428571" style="244" customWidth="1"/>
    <col min="1786" max="1786" width="11.7142857142857" style="244" customWidth="1"/>
    <col min="1787" max="1787" width="13.7142857142857" style="244" customWidth="1"/>
    <col min="1788" max="1788" width="8.85714285714286" style="244" customWidth="1"/>
    <col min="1789" max="1789" width="11.7142857142857" style="244" customWidth="1"/>
    <col min="1790" max="1790" width="8.14285714285714" style="244" customWidth="1"/>
    <col min="1791" max="1791" width="9.14285714285714" style="244" customWidth="1"/>
    <col min="1792" max="1792" width="8.57142857142857" style="244" customWidth="1"/>
    <col min="1793" max="1793" width="13.7142857142857" style="244" customWidth="1"/>
    <col min="1794" max="1794" width="11.2857142857143" style="244" customWidth="1"/>
    <col min="1795" max="1795" width="8.57142857142857" style="244" customWidth="1"/>
    <col min="1796" max="1796" width="15.5714285714286" style="244" customWidth="1"/>
    <col min="1797" max="1797" width="10.5714285714286" style="244" customWidth="1"/>
    <col min="1798" max="1798" width="12.5714285714286" style="244" customWidth="1"/>
    <col min="1799" max="1799" width="10.2857142857143" style="244" customWidth="1"/>
    <col min="1800" max="1800" width="11.7142857142857" style="244" customWidth="1"/>
    <col min="1801" max="1801" width="15.7142857142857" style="244" customWidth="1"/>
    <col min="1802" max="2037" width="9.14285714285714" style="244"/>
    <col min="2038" max="2038" width="5.42857142857143" style="244" customWidth="1"/>
    <col min="2039" max="2039" width="37" style="244" customWidth="1"/>
    <col min="2040" max="2040" width="9.14285714285714" style="244"/>
    <col min="2041" max="2041" width="9.71428571428571" style="244" customWidth="1"/>
    <col min="2042" max="2042" width="11.7142857142857" style="244" customWidth="1"/>
    <col min="2043" max="2043" width="13.7142857142857" style="244" customWidth="1"/>
    <col min="2044" max="2044" width="8.85714285714286" style="244" customWidth="1"/>
    <col min="2045" max="2045" width="11.7142857142857" style="244" customWidth="1"/>
    <col min="2046" max="2046" width="8.14285714285714" style="244" customWidth="1"/>
    <col min="2047" max="2047" width="9.14285714285714" style="244" customWidth="1"/>
    <col min="2048" max="2048" width="8.57142857142857" style="244" customWidth="1"/>
    <col min="2049" max="2049" width="13.7142857142857" style="244" customWidth="1"/>
    <col min="2050" max="2050" width="11.2857142857143" style="244" customWidth="1"/>
    <col min="2051" max="2051" width="8.57142857142857" style="244" customWidth="1"/>
    <col min="2052" max="2052" width="15.5714285714286" style="244" customWidth="1"/>
    <col min="2053" max="2053" width="10.5714285714286" style="244" customWidth="1"/>
    <col min="2054" max="2054" width="12.5714285714286" style="244" customWidth="1"/>
    <col min="2055" max="2055" width="10.2857142857143" style="244" customWidth="1"/>
    <col min="2056" max="2056" width="11.7142857142857" style="244" customWidth="1"/>
    <col min="2057" max="2057" width="15.7142857142857" style="244" customWidth="1"/>
    <col min="2058" max="2293" width="9.14285714285714" style="244"/>
    <col min="2294" max="2294" width="5.42857142857143" style="244" customWidth="1"/>
    <col min="2295" max="2295" width="37" style="244" customWidth="1"/>
    <col min="2296" max="2296" width="9.14285714285714" style="244"/>
    <col min="2297" max="2297" width="9.71428571428571" style="244" customWidth="1"/>
    <col min="2298" max="2298" width="11.7142857142857" style="244" customWidth="1"/>
    <col min="2299" max="2299" width="13.7142857142857" style="244" customWidth="1"/>
    <col min="2300" max="2300" width="8.85714285714286" style="244" customWidth="1"/>
    <col min="2301" max="2301" width="11.7142857142857" style="244" customWidth="1"/>
    <col min="2302" max="2302" width="8.14285714285714" style="244" customWidth="1"/>
    <col min="2303" max="2303" width="9.14285714285714" style="244" customWidth="1"/>
    <col min="2304" max="2304" width="8.57142857142857" style="244" customWidth="1"/>
    <col min="2305" max="2305" width="13.7142857142857" style="244" customWidth="1"/>
    <col min="2306" max="2306" width="11.2857142857143" style="244" customWidth="1"/>
    <col min="2307" max="2307" width="8.57142857142857" style="244" customWidth="1"/>
    <col min="2308" max="2308" width="15.5714285714286" style="244" customWidth="1"/>
    <col min="2309" max="2309" width="10.5714285714286" style="244" customWidth="1"/>
    <col min="2310" max="2310" width="12.5714285714286" style="244" customWidth="1"/>
    <col min="2311" max="2311" width="10.2857142857143" style="244" customWidth="1"/>
    <col min="2312" max="2312" width="11.7142857142857" style="244" customWidth="1"/>
    <col min="2313" max="2313" width="15.7142857142857" style="244" customWidth="1"/>
    <col min="2314" max="2549" width="9.14285714285714" style="244"/>
    <col min="2550" max="2550" width="5.42857142857143" style="244" customWidth="1"/>
    <col min="2551" max="2551" width="37" style="244" customWidth="1"/>
    <col min="2552" max="2552" width="9.14285714285714" style="244"/>
    <col min="2553" max="2553" width="9.71428571428571" style="244" customWidth="1"/>
    <col min="2554" max="2554" width="11.7142857142857" style="244" customWidth="1"/>
    <col min="2555" max="2555" width="13.7142857142857" style="244" customWidth="1"/>
    <col min="2556" max="2556" width="8.85714285714286" style="244" customWidth="1"/>
    <col min="2557" max="2557" width="11.7142857142857" style="244" customWidth="1"/>
    <col min="2558" max="2558" width="8.14285714285714" style="244" customWidth="1"/>
    <col min="2559" max="2559" width="9.14285714285714" style="244" customWidth="1"/>
    <col min="2560" max="2560" width="8.57142857142857" style="244" customWidth="1"/>
    <col min="2561" max="2561" width="13.7142857142857" style="244" customWidth="1"/>
    <col min="2562" max="2562" width="11.2857142857143" style="244" customWidth="1"/>
    <col min="2563" max="2563" width="8.57142857142857" style="244" customWidth="1"/>
    <col min="2564" max="2564" width="15.5714285714286" style="244" customWidth="1"/>
    <col min="2565" max="2565" width="10.5714285714286" style="244" customWidth="1"/>
    <col min="2566" max="2566" width="12.5714285714286" style="244" customWidth="1"/>
    <col min="2567" max="2567" width="10.2857142857143" style="244" customWidth="1"/>
    <col min="2568" max="2568" width="11.7142857142857" style="244" customWidth="1"/>
    <col min="2569" max="2569" width="15.7142857142857" style="244" customWidth="1"/>
    <col min="2570" max="2805" width="9.14285714285714" style="244"/>
    <col min="2806" max="2806" width="5.42857142857143" style="244" customWidth="1"/>
    <col min="2807" max="2807" width="37" style="244" customWidth="1"/>
    <col min="2808" max="2808" width="9.14285714285714" style="244"/>
    <col min="2809" max="2809" width="9.71428571428571" style="244" customWidth="1"/>
    <col min="2810" max="2810" width="11.7142857142857" style="244" customWidth="1"/>
    <col min="2811" max="2811" width="13.7142857142857" style="244" customWidth="1"/>
    <col min="2812" max="2812" width="8.85714285714286" style="244" customWidth="1"/>
    <col min="2813" max="2813" width="11.7142857142857" style="244" customWidth="1"/>
    <col min="2814" max="2814" width="8.14285714285714" style="244" customWidth="1"/>
    <col min="2815" max="2815" width="9.14285714285714" style="244" customWidth="1"/>
    <col min="2816" max="2816" width="8.57142857142857" style="244" customWidth="1"/>
    <col min="2817" max="2817" width="13.7142857142857" style="244" customWidth="1"/>
    <col min="2818" max="2818" width="11.2857142857143" style="244" customWidth="1"/>
    <col min="2819" max="2819" width="8.57142857142857" style="244" customWidth="1"/>
    <col min="2820" max="2820" width="15.5714285714286" style="244" customWidth="1"/>
    <col min="2821" max="2821" width="10.5714285714286" style="244" customWidth="1"/>
    <col min="2822" max="2822" width="12.5714285714286" style="244" customWidth="1"/>
    <col min="2823" max="2823" width="10.2857142857143" style="244" customWidth="1"/>
    <col min="2824" max="2824" width="11.7142857142857" style="244" customWidth="1"/>
    <col min="2825" max="2825" width="15.7142857142857" style="244" customWidth="1"/>
    <col min="2826" max="3061" width="9.14285714285714" style="244"/>
    <col min="3062" max="3062" width="5.42857142857143" style="244" customWidth="1"/>
    <col min="3063" max="3063" width="37" style="244" customWidth="1"/>
    <col min="3064" max="3064" width="9.14285714285714" style="244"/>
    <col min="3065" max="3065" width="9.71428571428571" style="244" customWidth="1"/>
    <col min="3066" max="3066" width="11.7142857142857" style="244" customWidth="1"/>
    <col min="3067" max="3067" width="13.7142857142857" style="244" customWidth="1"/>
    <col min="3068" max="3068" width="8.85714285714286" style="244" customWidth="1"/>
    <col min="3069" max="3069" width="11.7142857142857" style="244" customWidth="1"/>
    <col min="3070" max="3070" width="8.14285714285714" style="244" customWidth="1"/>
    <col min="3071" max="3071" width="9.14285714285714" style="244" customWidth="1"/>
    <col min="3072" max="3072" width="8.57142857142857" style="244" customWidth="1"/>
    <col min="3073" max="3073" width="13.7142857142857" style="244" customWidth="1"/>
    <col min="3074" max="3074" width="11.2857142857143" style="244" customWidth="1"/>
    <col min="3075" max="3075" width="8.57142857142857" style="244" customWidth="1"/>
    <col min="3076" max="3076" width="15.5714285714286" style="244" customWidth="1"/>
    <col min="3077" max="3077" width="10.5714285714286" style="244" customWidth="1"/>
    <col min="3078" max="3078" width="12.5714285714286" style="244" customWidth="1"/>
    <col min="3079" max="3079" width="10.2857142857143" style="244" customWidth="1"/>
    <col min="3080" max="3080" width="11.7142857142857" style="244" customWidth="1"/>
    <col min="3081" max="3081" width="15.7142857142857" style="244" customWidth="1"/>
    <col min="3082" max="3317" width="9.14285714285714" style="244"/>
    <col min="3318" max="3318" width="5.42857142857143" style="244" customWidth="1"/>
    <col min="3319" max="3319" width="37" style="244" customWidth="1"/>
    <col min="3320" max="3320" width="9.14285714285714" style="244"/>
    <col min="3321" max="3321" width="9.71428571428571" style="244" customWidth="1"/>
    <col min="3322" max="3322" width="11.7142857142857" style="244" customWidth="1"/>
    <col min="3323" max="3323" width="13.7142857142857" style="244" customWidth="1"/>
    <col min="3324" max="3324" width="8.85714285714286" style="244" customWidth="1"/>
    <col min="3325" max="3325" width="11.7142857142857" style="244" customWidth="1"/>
    <col min="3326" max="3326" width="8.14285714285714" style="244" customWidth="1"/>
    <col min="3327" max="3327" width="9.14285714285714" style="244" customWidth="1"/>
    <col min="3328" max="3328" width="8.57142857142857" style="244" customWidth="1"/>
    <col min="3329" max="3329" width="13.7142857142857" style="244" customWidth="1"/>
    <col min="3330" max="3330" width="11.2857142857143" style="244" customWidth="1"/>
    <col min="3331" max="3331" width="8.57142857142857" style="244" customWidth="1"/>
    <col min="3332" max="3332" width="15.5714285714286" style="244" customWidth="1"/>
    <col min="3333" max="3333" width="10.5714285714286" style="244" customWidth="1"/>
    <col min="3334" max="3334" width="12.5714285714286" style="244" customWidth="1"/>
    <col min="3335" max="3335" width="10.2857142857143" style="244" customWidth="1"/>
    <col min="3336" max="3336" width="11.7142857142857" style="244" customWidth="1"/>
    <col min="3337" max="3337" width="15.7142857142857" style="244" customWidth="1"/>
    <col min="3338" max="3573" width="9.14285714285714" style="244"/>
    <col min="3574" max="3574" width="5.42857142857143" style="244" customWidth="1"/>
    <col min="3575" max="3575" width="37" style="244" customWidth="1"/>
    <col min="3576" max="3576" width="9.14285714285714" style="244"/>
    <col min="3577" max="3577" width="9.71428571428571" style="244" customWidth="1"/>
    <col min="3578" max="3578" width="11.7142857142857" style="244" customWidth="1"/>
    <col min="3579" max="3579" width="13.7142857142857" style="244" customWidth="1"/>
    <col min="3580" max="3580" width="8.85714285714286" style="244" customWidth="1"/>
    <col min="3581" max="3581" width="11.7142857142857" style="244" customWidth="1"/>
    <col min="3582" max="3582" width="8.14285714285714" style="244" customWidth="1"/>
    <col min="3583" max="3583" width="9.14285714285714" style="244" customWidth="1"/>
    <col min="3584" max="3584" width="8.57142857142857" style="244" customWidth="1"/>
    <col min="3585" max="3585" width="13.7142857142857" style="244" customWidth="1"/>
    <col min="3586" max="3586" width="11.2857142857143" style="244" customWidth="1"/>
    <col min="3587" max="3587" width="8.57142857142857" style="244" customWidth="1"/>
    <col min="3588" max="3588" width="15.5714285714286" style="244" customWidth="1"/>
    <col min="3589" max="3589" width="10.5714285714286" style="244" customWidth="1"/>
    <col min="3590" max="3590" width="12.5714285714286" style="244" customWidth="1"/>
    <col min="3591" max="3591" width="10.2857142857143" style="244" customWidth="1"/>
    <col min="3592" max="3592" width="11.7142857142857" style="244" customWidth="1"/>
    <col min="3593" max="3593" width="15.7142857142857" style="244" customWidth="1"/>
    <col min="3594" max="3829" width="9.14285714285714" style="244"/>
    <col min="3830" max="3830" width="5.42857142857143" style="244" customWidth="1"/>
    <col min="3831" max="3831" width="37" style="244" customWidth="1"/>
    <col min="3832" max="3832" width="9.14285714285714" style="244"/>
    <col min="3833" max="3833" width="9.71428571428571" style="244" customWidth="1"/>
    <col min="3834" max="3834" width="11.7142857142857" style="244" customWidth="1"/>
    <col min="3835" max="3835" width="13.7142857142857" style="244" customWidth="1"/>
    <col min="3836" max="3836" width="8.85714285714286" style="244" customWidth="1"/>
    <col min="3837" max="3837" width="11.7142857142857" style="244" customWidth="1"/>
    <col min="3838" max="3838" width="8.14285714285714" style="244" customWidth="1"/>
    <col min="3839" max="3839" width="9.14285714285714" style="244" customWidth="1"/>
    <col min="3840" max="3840" width="8.57142857142857" style="244" customWidth="1"/>
    <col min="3841" max="3841" width="13.7142857142857" style="244" customWidth="1"/>
    <col min="3842" max="3842" width="11.2857142857143" style="244" customWidth="1"/>
    <col min="3843" max="3843" width="8.57142857142857" style="244" customWidth="1"/>
    <col min="3844" max="3844" width="15.5714285714286" style="244" customWidth="1"/>
    <col min="3845" max="3845" width="10.5714285714286" style="244" customWidth="1"/>
    <col min="3846" max="3846" width="12.5714285714286" style="244" customWidth="1"/>
    <col min="3847" max="3847" width="10.2857142857143" style="244" customWidth="1"/>
    <col min="3848" max="3848" width="11.7142857142857" style="244" customWidth="1"/>
    <col min="3849" max="3849" width="15.7142857142857" style="244" customWidth="1"/>
    <col min="3850" max="4085" width="9.14285714285714" style="244"/>
    <col min="4086" max="4086" width="5.42857142857143" style="244" customWidth="1"/>
    <col min="4087" max="4087" width="37" style="244" customWidth="1"/>
    <col min="4088" max="4088" width="9.14285714285714" style="244"/>
    <col min="4089" max="4089" width="9.71428571428571" style="244" customWidth="1"/>
    <col min="4090" max="4090" width="11.7142857142857" style="244" customWidth="1"/>
    <col min="4091" max="4091" width="13.7142857142857" style="244" customWidth="1"/>
    <col min="4092" max="4092" width="8.85714285714286" style="244" customWidth="1"/>
    <col min="4093" max="4093" width="11.7142857142857" style="244" customWidth="1"/>
    <col min="4094" max="4094" width="8.14285714285714" style="244" customWidth="1"/>
    <col min="4095" max="4095" width="9.14285714285714" style="244" customWidth="1"/>
    <col min="4096" max="4096" width="8.57142857142857" style="244" customWidth="1"/>
    <col min="4097" max="4097" width="13.7142857142857" style="244" customWidth="1"/>
    <col min="4098" max="4098" width="11.2857142857143" style="244" customWidth="1"/>
    <col min="4099" max="4099" width="8.57142857142857" style="244" customWidth="1"/>
    <col min="4100" max="4100" width="15.5714285714286" style="244" customWidth="1"/>
    <col min="4101" max="4101" width="10.5714285714286" style="244" customWidth="1"/>
    <col min="4102" max="4102" width="12.5714285714286" style="244" customWidth="1"/>
    <col min="4103" max="4103" width="10.2857142857143" style="244" customWidth="1"/>
    <col min="4104" max="4104" width="11.7142857142857" style="244" customWidth="1"/>
    <col min="4105" max="4105" width="15.7142857142857" style="244" customWidth="1"/>
    <col min="4106" max="4341" width="9.14285714285714" style="244"/>
    <col min="4342" max="4342" width="5.42857142857143" style="244" customWidth="1"/>
    <col min="4343" max="4343" width="37" style="244" customWidth="1"/>
    <col min="4344" max="4344" width="9.14285714285714" style="244"/>
    <col min="4345" max="4345" width="9.71428571428571" style="244" customWidth="1"/>
    <col min="4346" max="4346" width="11.7142857142857" style="244" customWidth="1"/>
    <col min="4347" max="4347" width="13.7142857142857" style="244" customWidth="1"/>
    <col min="4348" max="4348" width="8.85714285714286" style="244" customWidth="1"/>
    <col min="4349" max="4349" width="11.7142857142857" style="244" customWidth="1"/>
    <col min="4350" max="4350" width="8.14285714285714" style="244" customWidth="1"/>
    <col min="4351" max="4351" width="9.14285714285714" style="244" customWidth="1"/>
    <col min="4352" max="4352" width="8.57142857142857" style="244" customWidth="1"/>
    <col min="4353" max="4353" width="13.7142857142857" style="244" customWidth="1"/>
    <col min="4354" max="4354" width="11.2857142857143" style="244" customWidth="1"/>
    <col min="4355" max="4355" width="8.57142857142857" style="244" customWidth="1"/>
    <col min="4356" max="4356" width="15.5714285714286" style="244" customWidth="1"/>
    <col min="4357" max="4357" width="10.5714285714286" style="244" customWidth="1"/>
    <col min="4358" max="4358" width="12.5714285714286" style="244" customWidth="1"/>
    <col min="4359" max="4359" width="10.2857142857143" style="244" customWidth="1"/>
    <col min="4360" max="4360" width="11.7142857142857" style="244" customWidth="1"/>
    <col min="4361" max="4361" width="15.7142857142857" style="244" customWidth="1"/>
    <col min="4362" max="4597" width="9.14285714285714" style="244"/>
    <col min="4598" max="4598" width="5.42857142857143" style="244" customWidth="1"/>
    <col min="4599" max="4599" width="37" style="244" customWidth="1"/>
    <col min="4600" max="4600" width="9.14285714285714" style="244"/>
    <col min="4601" max="4601" width="9.71428571428571" style="244" customWidth="1"/>
    <col min="4602" max="4602" width="11.7142857142857" style="244" customWidth="1"/>
    <col min="4603" max="4603" width="13.7142857142857" style="244" customWidth="1"/>
    <col min="4604" max="4604" width="8.85714285714286" style="244" customWidth="1"/>
    <col min="4605" max="4605" width="11.7142857142857" style="244" customWidth="1"/>
    <col min="4606" max="4606" width="8.14285714285714" style="244" customWidth="1"/>
    <col min="4607" max="4607" width="9.14285714285714" style="244" customWidth="1"/>
    <col min="4608" max="4608" width="8.57142857142857" style="244" customWidth="1"/>
    <col min="4609" max="4609" width="13.7142857142857" style="244" customWidth="1"/>
    <col min="4610" max="4610" width="11.2857142857143" style="244" customWidth="1"/>
    <col min="4611" max="4611" width="8.57142857142857" style="244" customWidth="1"/>
    <col min="4612" max="4612" width="15.5714285714286" style="244" customWidth="1"/>
    <col min="4613" max="4613" width="10.5714285714286" style="244" customWidth="1"/>
    <col min="4614" max="4614" width="12.5714285714286" style="244" customWidth="1"/>
    <col min="4615" max="4615" width="10.2857142857143" style="244" customWidth="1"/>
    <col min="4616" max="4616" width="11.7142857142857" style="244" customWidth="1"/>
    <col min="4617" max="4617" width="15.7142857142857" style="244" customWidth="1"/>
    <col min="4618" max="4853" width="9.14285714285714" style="244"/>
    <col min="4854" max="4854" width="5.42857142857143" style="244" customWidth="1"/>
    <col min="4855" max="4855" width="37" style="244" customWidth="1"/>
    <col min="4856" max="4856" width="9.14285714285714" style="244"/>
    <col min="4857" max="4857" width="9.71428571428571" style="244" customWidth="1"/>
    <col min="4858" max="4858" width="11.7142857142857" style="244" customWidth="1"/>
    <col min="4859" max="4859" width="13.7142857142857" style="244" customWidth="1"/>
    <col min="4860" max="4860" width="8.85714285714286" style="244" customWidth="1"/>
    <col min="4861" max="4861" width="11.7142857142857" style="244" customWidth="1"/>
    <col min="4862" max="4862" width="8.14285714285714" style="244" customWidth="1"/>
    <col min="4863" max="4863" width="9.14285714285714" style="244" customWidth="1"/>
    <col min="4864" max="4864" width="8.57142857142857" style="244" customWidth="1"/>
    <col min="4865" max="4865" width="13.7142857142857" style="244" customWidth="1"/>
    <col min="4866" max="4866" width="11.2857142857143" style="244" customWidth="1"/>
    <col min="4867" max="4867" width="8.57142857142857" style="244" customWidth="1"/>
    <col min="4868" max="4868" width="15.5714285714286" style="244" customWidth="1"/>
    <col min="4869" max="4869" width="10.5714285714286" style="244" customWidth="1"/>
    <col min="4870" max="4870" width="12.5714285714286" style="244" customWidth="1"/>
    <col min="4871" max="4871" width="10.2857142857143" style="244" customWidth="1"/>
    <col min="4872" max="4872" width="11.7142857142857" style="244" customWidth="1"/>
    <col min="4873" max="4873" width="15.7142857142857" style="244" customWidth="1"/>
    <col min="4874" max="5109" width="9.14285714285714" style="244"/>
    <col min="5110" max="5110" width="5.42857142857143" style="244" customWidth="1"/>
    <col min="5111" max="5111" width="37" style="244" customWidth="1"/>
    <col min="5112" max="5112" width="9.14285714285714" style="244"/>
    <col min="5113" max="5113" width="9.71428571428571" style="244" customWidth="1"/>
    <col min="5114" max="5114" width="11.7142857142857" style="244" customWidth="1"/>
    <col min="5115" max="5115" width="13.7142857142857" style="244" customWidth="1"/>
    <col min="5116" max="5116" width="8.85714285714286" style="244" customWidth="1"/>
    <col min="5117" max="5117" width="11.7142857142857" style="244" customWidth="1"/>
    <col min="5118" max="5118" width="8.14285714285714" style="244" customWidth="1"/>
    <col min="5119" max="5119" width="9.14285714285714" style="244" customWidth="1"/>
    <col min="5120" max="5120" width="8.57142857142857" style="244" customWidth="1"/>
    <col min="5121" max="5121" width="13.7142857142857" style="244" customWidth="1"/>
    <col min="5122" max="5122" width="11.2857142857143" style="244" customWidth="1"/>
    <col min="5123" max="5123" width="8.57142857142857" style="244" customWidth="1"/>
    <col min="5124" max="5124" width="15.5714285714286" style="244" customWidth="1"/>
    <col min="5125" max="5125" width="10.5714285714286" style="244" customWidth="1"/>
    <col min="5126" max="5126" width="12.5714285714286" style="244" customWidth="1"/>
    <col min="5127" max="5127" width="10.2857142857143" style="244" customWidth="1"/>
    <col min="5128" max="5128" width="11.7142857142857" style="244" customWidth="1"/>
    <col min="5129" max="5129" width="15.7142857142857" style="244" customWidth="1"/>
    <col min="5130" max="5365" width="9.14285714285714" style="244"/>
    <col min="5366" max="5366" width="5.42857142857143" style="244" customWidth="1"/>
    <col min="5367" max="5367" width="37" style="244" customWidth="1"/>
    <col min="5368" max="5368" width="9.14285714285714" style="244"/>
    <col min="5369" max="5369" width="9.71428571428571" style="244" customWidth="1"/>
    <col min="5370" max="5370" width="11.7142857142857" style="244" customWidth="1"/>
    <col min="5371" max="5371" width="13.7142857142857" style="244" customWidth="1"/>
    <col min="5372" max="5372" width="8.85714285714286" style="244" customWidth="1"/>
    <col min="5373" max="5373" width="11.7142857142857" style="244" customWidth="1"/>
    <col min="5374" max="5374" width="8.14285714285714" style="244" customWidth="1"/>
    <col min="5375" max="5375" width="9.14285714285714" style="244" customWidth="1"/>
    <col min="5376" max="5376" width="8.57142857142857" style="244" customWidth="1"/>
    <col min="5377" max="5377" width="13.7142857142857" style="244" customWidth="1"/>
    <col min="5378" max="5378" width="11.2857142857143" style="244" customWidth="1"/>
    <col min="5379" max="5379" width="8.57142857142857" style="244" customWidth="1"/>
    <col min="5380" max="5380" width="15.5714285714286" style="244" customWidth="1"/>
    <col min="5381" max="5381" width="10.5714285714286" style="244" customWidth="1"/>
    <col min="5382" max="5382" width="12.5714285714286" style="244" customWidth="1"/>
    <col min="5383" max="5383" width="10.2857142857143" style="244" customWidth="1"/>
    <col min="5384" max="5384" width="11.7142857142857" style="244" customWidth="1"/>
    <col min="5385" max="5385" width="15.7142857142857" style="244" customWidth="1"/>
    <col min="5386" max="5621" width="9.14285714285714" style="244"/>
    <col min="5622" max="5622" width="5.42857142857143" style="244" customWidth="1"/>
    <col min="5623" max="5623" width="37" style="244" customWidth="1"/>
    <col min="5624" max="5624" width="9.14285714285714" style="244"/>
    <col min="5625" max="5625" width="9.71428571428571" style="244" customWidth="1"/>
    <col min="5626" max="5626" width="11.7142857142857" style="244" customWidth="1"/>
    <col min="5627" max="5627" width="13.7142857142857" style="244" customWidth="1"/>
    <col min="5628" max="5628" width="8.85714285714286" style="244" customWidth="1"/>
    <col min="5629" max="5629" width="11.7142857142857" style="244" customWidth="1"/>
    <col min="5630" max="5630" width="8.14285714285714" style="244" customWidth="1"/>
    <col min="5631" max="5631" width="9.14285714285714" style="244" customWidth="1"/>
    <col min="5632" max="5632" width="8.57142857142857" style="244" customWidth="1"/>
    <col min="5633" max="5633" width="13.7142857142857" style="244" customWidth="1"/>
    <col min="5634" max="5634" width="11.2857142857143" style="244" customWidth="1"/>
    <col min="5635" max="5635" width="8.57142857142857" style="244" customWidth="1"/>
    <col min="5636" max="5636" width="15.5714285714286" style="244" customWidth="1"/>
    <col min="5637" max="5637" width="10.5714285714286" style="244" customWidth="1"/>
    <col min="5638" max="5638" width="12.5714285714286" style="244" customWidth="1"/>
    <col min="5639" max="5639" width="10.2857142857143" style="244" customWidth="1"/>
    <col min="5640" max="5640" width="11.7142857142857" style="244" customWidth="1"/>
    <col min="5641" max="5641" width="15.7142857142857" style="244" customWidth="1"/>
    <col min="5642" max="5877" width="9.14285714285714" style="244"/>
    <col min="5878" max="5878" width="5.42857142857143" style="244" customWidth="1"/>
    <col min="5879" max="5879" width="37" style="244" customWidth="1"/>
    <col min="5880" max="5880" width="9.14285714285714" style="244"/>
    <col min="5881" max="5881" width="9.71428571428571" style="244" customWidth="1"/>
    <col min="5882" max="5882" width="11.7142857142857" style="244" customWidth="1"/>
    <col min="5883" max="5883" width="13.7142857142857" style="244" customWidth="1"/>
    <col min="5884" max="5884" width="8.85714285714286" style="244" customWidth="1"/>
    <col min="5885" max="5885" width="11.7142857142857" style="244" customWidth="1"/>
    <col min="5886" max="5886" width="8.14285714285714" style="244" customWidth="1"/>
    <col min="5887" max="5887" width="9.14285714285714" style="244" customWidth="1"/>
    <col min="5888" max="5888" width="8.57142857142857" style="244" customWidth="1"/>
    <col min="5889" max="5889" width="13.7142857142857" style="244" customWidth="1"/>
    <col min="5890" max="5890" width="11.2857142857143" style="244" customWidth="1"/>
    <col min="5891" max="5891" width="8.57142857142857" style="244" customWidth="1"/>
    <col min="5892" max="5892" width="15.5714285714286" style="244" customWidth="1"/>
    <col min="5893" max="5893" width="10.5714285714286" style="244" customWidth="1"/>
    <col min="5894" max="5894" width="12.5714285714286" style="244" customWidth="1"/>
    <col min="5895" max="5895" width="10.2857142857143" style="244" customWidth="1"/>
    <col min="5896" max="5896" width="11.7142857142857" style="244" customWidth="1"/>
    <col min="5897" max="5897" width="15.7142857142857" style="244" customWidth="1"/>
    <col min="5898" max="6133" width="9.14285714285714" style="244"/>
    <col min="6134" max="6134" width="5.42857142857143" style="244" customWidth="1"/>
    <col min="6135" max="6135" width="37" style="244" customWidth="1"/>
    <col min="6136" max="6136" width="9.14285714285714" style="244"/>
    <col min="6137" max="6137" width="9.71428571428571" style="244" customWidth="1"/>
    <col min="6138" max="6138" width="11.7142857142857" style="244" customWidth="1"/>
    <col min="6139" max="6139" width="13.7142857142857" style="244" customWidth="1"/>
    <col min="6140" max="6140" width="8.85714285714286" style="244" customWidth="1"/>
    <col min="6141" max="6141" width="11.7142857142857" style="244" customWidth="1"/>
    <col min="6142" max="6142" width="8.14285714285714" style="244" customWidth="1"/>
    <col min="6143" max="6143" width="9.14285714285714" style="244" customWidth="1"/>
    <col min="6144" max="6144" width="8.57142857142857" style="244" customWidth="1"/>
    <col min="6145" max="6145" width="13.7142857142857" style="244" customWidth="1"/>
    <col min="6146" max="6146" width="11.2857142857143" style="244" customWidth="1"/>
    <col min="6147" max="6147" width="8.57142857142857" style="244" customWidth="1"/>
    <col min="6148" max="6148" width="15.5714285714286" style="244" customWidth="1"/>
    <col min="6149" max="6149" width="10.5714285714286" style="244" customWidth="1"/>
    <col min="6150" max="6150" width="12.5714285714286" style="244" customWidth="1"/>
    <col min="6151" max="6151" width="10.2857142857143" style="244" customWidth="1"/>
    <col min="6152" max="6152" width="11.7142857142857" style="244" customWidth="1"/>
    <col min="6153" max="6153" width="15.7142857142857" style="244" customWidth="1"/>
    <col min="6154" max="6389" width="9.14285714285714" style="244"/>
    <col min="6390" max="6390" width="5.42857142857143" style="244" customWidth="1"/>
    <col min="6391" max="6391" width="37" style="244" customWidth="1"/>
    <col min="6392" max="6392" width="9.14285714285714" style="244"/>
    <col min="6393" max="6393" width="9.71428571428571" style="244" customWidth="1"/>
    <col min="6394" max="6394" width="11.7142857142857" style="244" customWidth="1"/>
    <col min="6395" max="6395" width="13.7142857142857" style="244" customWidth="1"/>
    <col min="6396" max="6396" width="8.85714285714286" style="244" customWidth="1"/>
    <col min="6397" max="6397" width="11.7142857142857" style="244" customWidth="1"/>
    <col min="6398" max="6398" width="8.14285714285714" style="244" customWidth="1"/>
    <col min="6399" max="6399" width="9.14285714285714" style="244" customWidth="1"/>
    <col min="6400" max="6400" width="8.57142857142857" style="244" customWidth="1"/>
    <col min="6401" max="6401" width="13.7142857142857" style="244" customWidth="1"/>
    <col min="6402" max="6402" width="11.2857142857143" style="244" customWidth="1"/>
    <col min="6403" max="6403" width="8.57142857142857" style="244" customWidth="1"/>
    <col min="6404" max="6404" width="15.5714285714286" style="244" customWidth="1"/>
    <col min="6405" max="6405" width="10.5714285714286" style="244" customWidth="1"/>
    <col min="6406" max="6406" width="12.5714285714286" style="244" customWidth="1"/>
    <col min="6407" max="6407" width="10.2857142857143" style="244" customWidth="1"/>
    <col min="6408" max="6408" width="11.7142857142857" style="244" customWidth="1"/>
    <col min="6409" max="6409" width="15.7142857142857" style="244" customWidth="1"/>
    <col min="6410" max="6645" width="9.14285714285714" style="244"/>
    <col min="6646" max="6646" width="5.42857142857143" style="244" customWidth="1"/>
    <col min="6647" max="6647" width="37" style="244" customWidth="1"/>
    <col min="6648" max="6648" width="9.14285714285714" style="244"/>
    <col min="6649" max="6649" width="9.71428571428571" style="244" customWidth="1"/>
    <col min="6650" max="6650" width="11.7142857142857" style="244" customWidth="1"/>
    <col min="6651" max="6651" width="13.7142857142857" style="244" customWidth="1"/>
    <col min="6652" max="6652" width="8.85714285714286" style="244" customWidth="1"/>
    <col min="6653" max="6653" width="11.7142857142857" style="244" customWidth="1"/>
    <col min="6654" max="6654" width="8.14285714285714" style="244" customWidth="1"/>
    <col min="6655" max="6655" width="9.14285714285714" style="244" customWidth="1"/>
    <col min="6656" max="6656" width="8.57142857142857" style="244" customWidth="1"/>
    <col min="6657" max="6657" width="13.7142857142857" style="244" customWidth="1"/>
    <col min="6658" max="6658" width="11.2857142857143" style="244" customWidth="1"/>
    <col min="6659" max="6659" width="8.57142857142857" style="244" customWidth="1"/>
    <col min="6660" max="6660" width="15.5714285714286" style="244" customWidth="1"/>
    <col min="6661" max="6661" width="10.5714285714286" style="244" customWidth="1"/>
    <col min="6662" max="6662" width="12.5714285714286" style="244" customWidth="1"/>
    <col min="6663" max="6663" width="10.2857142857143" style="244" customWidth="1"/>
    <col min="6664" max="6664" width="11.7142857142857" style="244" customWidth="1"/>
    <col min="6665" max="6665" width="15.7142857142857" style="244" customWidth="1"/>
    <col min="6666" max="6901" width="9.14285714285714" style="244"/>
    <col min="6902" max="6902" width="5.42857142857143" style="244" customWidth="1"/>
    <col min="6903" max="6903" width="37" style="244" customWidth="1"/>
    <col min="6904" max="6904" width="9.14285714285714" style="244"/>
    <col min="6905" max="6905" width="9.71428571428571" style="244" customWidth="1"/>
    <col min="6906" max="6906" width="11.7142857142857" style="244" customWidth="1"/>
    <col min="6907" max="6907" width="13.7142857142857" style="244" customWidth="1"/>
    <col min="6908" max="6908" width="8.85714285714286" style="244" customWidth="1"/>
    <col min="6909" max="6909" width="11.7142857142857" style="244" customWidth="1"/>
    <col min="6910" max="6910" width="8.14285714285714" style="244" customWidth="1"/>
    <col min="6911" max="6911" width="9.14285714285714" style="244" customWidth="1"/>
    <col min="6912" max="6912" width="8.57142857142857" style="244" customWidth="1"/>
    <col min="6913" max="6913" width="13.7142857142857" style="244" customWidth="1"/>
    <col min="6914" max="6914" width="11.2857142857143" style="244" customWidth="1"/>
    <col min="6915" max="6915" width="8.57142857142857" style="244" customWidth="1"/>
    <col min="6916" max="6916" width="15.5714285714286" style="244" customWidth="1"/>
    <col min="6917" max="6917" width="10.5714285714286" style="244" customWidth="1"/>
    <col min="6918" max="6918" width="12.5714285714286" style="244" customWidth="1"/>
    <col min="6919" max="6919" width="10.2857142857143" style="244" customWidth="1"/>
    <col min="6920" max="6920" width="11.7142857142857" style="244" customWidth="1"/>
    <col min="6921" max="6921" width="15.7142857142857" style="244" customWidth="1"/>
    <col min="6922" max="7157" width="9.14285714285714" style="244"/>
    <col min="7158" max="7158" width="5.42857142857143" style="244" customWidth="1"/>
    <col min="7159" max="7159" width="37" style="244" customWidth="1"/>
    <col min="7160" max="7160" width="9.14285714285714" style="244"/>
    <col min="7161" max="7161" width="9.71428571428571" style="244" customWidth="1"/>
    <col min="7162" max="7162" width="11.7142857142857" style="244" customWidth="1"/>
    <col min="7163" max="7163" width="13.7142857142857" style="244" customWidth="1"/>
    <col min="7164" max="7164" width="8.85714285714286" style="244" customWidth="1"/>
    <col min="7165" max="7165" width="11.7142857142857" style="244" customWidth="1"/>
    <col min="7166" max="7166" width="8.14285714285714" style="244" customWidth="1"/>
    <col min="7167" max="7167" width="9.14285714285714" style="244" customWidth="1"/>
    <col min="7168" max="7168" width="8.57142857142857" style="244" customWidth="1"/>
    <col min="7169" max="7169" width="13.7142857142857" style="244" customWidth="1"/>
    <col min="7170" max="7170" width="11.2857142857143" style="244" customWidth="1"/>
    <col min="7171" max="7171" width="8.57142857142857" style="244" customWidth="1"/>
    <col min="7172" max="7172" width="15.5714285714286" style="244" customWidth="1"/>
    <col min="7173" max="7173" width="10.5714285714286" style="244" customWidth="1"/>
    <col min="7174" max="7174" width="12.5714285714286" style="244" customWidth="1"/>
    <col min="7175" max="7175" width="10.2857142857143" style="244" customWidth="1"/>
    <col min="7176" max="7176" width="11.7142857142857" style="244" customWidth="1"/>
    <col min="7177" max="7177" width="15.7142857142857" style="244" customWidth="1"/>
    <col min="7178" max="7413" width="9.14285714285714" style="244"/>
    <col min="7414" max="7414" width="5.42857142857143" style="244" customWidth="1"/>
    <col min="7415" max="7415" width="37" style="244" customWidth="1"/>
    <col min="7416" max="7416" width="9.14285714285714" style="244"/>
    <col min="7417" max="7417" width="9.71428571428571" style="244" customWidth="1"/>
    <col min="7418" max="7418" width="11.7142857142857" style="244" customWidth="1"/>
    <col min="7419" max="7419" width="13.7142857142857" style="244" customWidth="1"/>
    <col min="7420" max="7420" width="8.85714285714286" style="244" customWidth="1"/>
    <col min="7421" max="7421" width="11.7142857142857" style="244" customWidth="1"/>
    <col min="7422" max="7422" width="8.14285714285714" style="244" customWidth="1"/>
    <col min="7423" max="7423" width="9.14285714285714" style="244" customWidth="1"/>
    <col min="7424" max="7424" width="8.57142857142857" style="244" customWidth="1"/>
    <col min="7425" max="7425" width="13.7142857142857" style="244" customWidth="1"/>
    <col min="7426" max="7426" width="11.2857142857143" style="244" customWidth="1"/>
    <col min="7427" max="7427" width="8.57142857142857" style="244" customWidth="1"/>
    <col min="7428" max="7428" width="15.5714285714286" style="244" customWidth="1"/>
    <col min="7429" max="7429" width="10.5714285714286" style="244" customWidth="1"/>
    <col min="7430" max="7430" width="12.5714285714286" style="244" customWidth="1"/>
    <col min="7431" max="7431" width="10.2857142857143" style="244" customWidth="1"/>
    <col min="7432" max="7432" width="11.7142857142857" style="244" customWidth="1"/>
    <col min="7433" max="7433" width="15.7142857142857" style="244" customWidth="1"/>
    <col min="7434" max="7669" width="9.14285714285714" style="244"/>
    <col min="7670" max="7670" width="5.42857142857143" style="244" customWidth="1"/>
    <col min="7671" max="7671" width="37" style="244" customWidth="1"/>
    <col min="7672" max="7672" width="9.14285714285714" style="244"/>
    <col min="7673" max="7673" width="9.71428571428571" style="244" customWidth="1"/>
    <col min="7674" max="7674" width="11.7142857142857" style="244" customWidth="1"/>
    <col min="7675" max="7675" width="13.7142857142857" style="244" customWidth="1"/>
    <col min="7676" max="7676" width="8.85714285714286" style="244" customWidth="1"/>
    <col min="7677" max="7677" width="11.7142857142857" style="244" customWidth="1"/>
    <col min="7678" max="7678" width="8.14285714285714" style="244" customWidth="1"/>
    <col min="7679" max="7679" width="9.14285714285714" style="244" customWidth="1"/>
    <col min="7680" max="7680" width="8.57142857142857" style="244" customWidth="1"/>
    <col min="7681" max="7681" width="13.7142857142857" style="244" customWidth="1"/>
    <col min="7682" max="7682" width="11.2857142857143" style="244" customWidth="1"/>
    <col min="7683" max="7683" width="8.57142857142857" style="244" customWidth="1"/>
    <col min="7684" max="7684" width="15.5714285714286" style="244" customWidth="1"/>
    <col min="7685" max="7685" width="10.5714285714286" style="244" customWidth="1"/>
    <col min="7686" max="7686" width="12.5714285714286" style="244" customWidth="1"/>
    <col min="7687" max="7687" width="10.2857142857143" style="244" customWidth="1"/>
    <col min="7688" max="7688" width="11.7142857142857" style="244" customWidth="1"/>
    <col min="7689" max="7689" width="15.7142857142857" style="244" customWidth="1"/>
    <col min="7690" max="7925" width="9.14285714285714" style="244"/>
    <col min="7926" max="7926" width="5.42857142857143" style="244" customWidth="1"/>
    <col min="7927" max="7927" width="37" style="244" customWidth="1"/>
    <col min="7928" max="7928" width="9.14285714285714" style="244"/>
    <col min="7929" max="7929" width="9.71428571428571" style="244" customWidth="1"/>
    <col min="7930" max="7930" width="11.7142857142857" style="244" customWidth="1"/>
    <col min="7931" max="7931" width="13.7142857142857" style="244" customWidth="1"/>
    <col min="7932" max="7932" width="8.85714285714286" style="244" customWidth="1"/>
    <col min="7933" max="7933" width="11.7142857142857" style="244" customWidth="1"/>
    <col min="7934" max="7934" width="8.14285714285714" style="244" customWidth="1"/>
    <col min="7935" max="7935" width="9.14285714285714" style="244" customWidth="1"/>
    <col min="7936" max="7936" width="8.57142857142857" style="244" customWidth="1"/>
    <col min="7937" max="7937" width="13.7142857142857" style="244" customWidth="1"/>
    <col min="7938" max="7938" width="11.2857142857143" style="244" customWidth="1"/>
    <col min="7939" max="7939" width="8.57142857142857" style="244" customWidth="1"/>
    <col min="7940" max="7940" width="15.5714285714286" style="244" customWidth="1"/>
    <col min="7941" max="7941" width="10.5714285714286" style="244" customWidth="1"/>
    <col min="7942" max="7942" width="12.5714285714286" style="244" customWidth="1"/>
    <col min="7943" max="7943" width="10.2857142857143" style="244" customWidth="1"/>
    <col min="7944" max="7944" width="11.7142857142857" style="244" customWidth="1"/>
    <col min="7945" max="7945" width="15.7142857142857" style="244" customWidth="1"/>
    <col min="7946" max="8181" width="9.14285714285714" style="244"/>
    <col min="8182" max="8182" width="5.42857142857143" style="244" customWidth="1"/>
    <col min="8183" max="8183" width="37" style="244" customWidth="1"/>
    <col min="8184" max="8184" width="9.14285714285714" style="244"/>
    <col min="8185" max="8185" width="9.71428571428571" style="244" customWidth="1"/>
    <col min="8186" max="8186" width="11.7142857142857" style="244" customWidth="1"/>
    <col min="8187" max="8187" width="13.7142857142857" style="244" customWidth="1"/>
    <col min="8188" max="8188" width="8.85714285714286" style="244" customWidth="1"/>
    <col min="8189" max="8189" width="11.7142857142857" style="244" customWidth="1"/>
    <col min="8190" max="8190" width="8.14285714285714" style="244" customWidth="1"/>
    <col min="8191" max="8191" width="9.14285714285714" style="244" customWidth="1"/>
    <col min="8192" max="8192" width="8.57142857142857" style="244" customWidth="1"/>
    <col min="8193" max="8193" width="13.7142857142857" style="244" customWidth="1"/>
    <col min="8194" max="8194" width="11.2857142857143" style="244" customWidth="1"/>
    <col min="8195" max="8195" width="8.57142857142857" style="244" customWidth="1"/>
    <col min="8196" max="8196" width="15.5714285714286" style="244" customWidth="1"/>
    <col min="8197" max="8197" width="10.5714285714286" style="244" customWidth="1"/>
    <col min="8198" max="8198" width="12.5714285714286" style="244" customWidth="1"/>
    <col min="8199" max="8199" width="10.2857142857143" style="244" customWidth="1"/>
    <col min="8200" max="8200" width="11.7142857142857" style="244" customWidth="1"/>
    <col min="8201" max="8201" width="15.7142857142857" style="244" customWidth="1"/>
    <col min="8202" max="8437" width="9.14285714285714" style="244"/>
    <col min="8438" max="8438" width="5.42857142857143" style="244" customWidth="1"/>
    <col min="8439" max="8439" width="37" style="244" customWidth="1"/>
    <col min="8440" max="8440" width="9.14285714285714" style="244"/>
    <col min="8441" max="8441" width="9.71428571428571" style="244" customWidth="1"/>
    <col min="8442" max="8442" width="11.7142857142857" style="244" customWidth="1"/>
    <col min="8443" max="8443" width="13.7142857142857" style="244" customWidth="1"/>
    <col min="8444" max="8444" width="8.85714285714286" style="244" customWidth="1"/>
    <col min="8445" max="8445" width="11.7142857142857" style="244" customWidth="1"/>
    <col min="8446" max="8446" width="8.14285714285714" style="244" customWidth="1"/>
    <col min="8447" max="8447" width="9.14285714285714" style="244" customWidth="1"/>
    <col min="8448" max="8448" width="8.57142857142857" style="244" customWidth="1"/>
    <col min="8449" max="8449" width="13.7142857142857" style="244" customWidth="1"/>
    <col min="8450" max="8450" width="11.2857142857143" style="244" customWidth="1"/>
    <col min="8451" max="8451" width="8.57142857142857" style="244" customWidth="1"/>
    <col min="8452" max="8452" width="15.5714285714286" style="244" customWidth="1"/>
    <col min="8453" max="8453" width="10.5714285714286" style="244" customWidth="1"/>
    <col min="8454" max="8454" width="12.5714285714286" style="244" customWidth="1"/>
    <col min="8455" max="8455" width="10.2857142857143" style="244" customWidth="1"/>
    <col min="8456" max="8456" width="11.7142857142857" style="244" customWidth="1"/>
    <col min="8457" max="8457" width="15.7142857142857" style="244" customWidth="1"/>
    <col min="8458" max="8693" width="9.14285714285714" style="244"/>
    <col min="8694" max="8694" width="5.42857142857143" style="244" customWidth="1"/>
    <col min="8695" max="8695" width="37" style="244" customWidth="1"/>
    <col min="8696" max="8696" width="9.14285714285714" style="244"/>
    <col min="8697" max="8697" width="9.71428571428571" style="244" customWidth="1"/>
    <col min="8698" max="8698" width="11.7142857142857" style="244" customWidth="1"/>
    <col min="8699" max="8699" width="13.7142857142857" style="244" customWidth="1"/>
    <col min="8700" max="8700" width="8.85714285714286" style="244" customWidth="1"/>
    <col min="8701" max="8701" width="11.7142857142857" style="244" customWidth="1"/>
    <col min="8702" max="8702" width="8.14285714285714" style="244" customWidth="1"/>
    <col min="8703" max="8703" width="9.14285714285714" style="244" customWidth="1"/>
    <col min="8704" max="8704" width="8.57142857142857" style="244" customWidth="1"/>
    <col min="8705" max="8705" width="13.7142857142857" style="244" customWidth="1"/>
    <col min="8706" max="8706" width="11.2857142857143" style="244" customWidth="1"/>
    <col min="8707" max="8707" width="8.57142857142857" style="244" customWidth="1"/>
    <col min="8708" max="8708" width="15.5714285714286" style="244" customWidth="1"/>
    <col min="8709" max="8709" width="10.5714285714286" style="244" customWidth="1"/>
    <col min="8710" max="8710" width="12.5714285714286" style="244" customWidth="1"/>
    <col min="8711" max="8711" width="10.2857142857143" style="244" customWidth="1"/>
    <col min="8712" max="8712" width="11.7142857142857" style="244" customWidth="1"/>
    <col min="8713" max="8713" width="15.7142857142857" style="244" customWidth="1"/>
    <col min="8714" max="8949" width="9.14285714285714" style="244"/>
    <col min="8950" max="8950" width="5.42857142857143" style="244" customWidth="1"/>
    <col min="8951" max="8951" width="37" style="244" customWidth="1"/>
    <col min="8952" max="8952" width="9.14285714285714" style="244"/>
    <col min="8953" max="8953" width="9.71428571428571" style="244" customWidth="1"/>
    <col min="8954" max="8954" width="11.7142857142857" style="244" customWidth="1"/>
    <col min="8955" max="8955" width="13.7142857142857" style="244" customWidth="1"/>
    <col min="8956" max="8956" width="8.85714285714286" style="244" customWidth="1"/>
    <col min="8957" max="8957" width="11.7142857142857" style="244" customWidth="1"/>
    <col min="8958" max="8958" width="8.14285714285714" style="244" customWidth="1"/>
    <col min="8959" max="8959" width="9.14285714285714" style="244" customWidth="1"/>
    <col min="8960" max="8960" width="8.57142857142857" style="244" customWidth="1"/>
    <col min="8961" max="8961" width="13.7142857142857" style="244" customWidth="1"/>
    <col min="8962" max="8962" width="11.2857142857143" style="244" customWidth="1"/>
    <col min="8963" max="8963" width="8.57142857142857" style="244" customWidth="1"/>
    <col min="8964" max="8964" width="15.5714285714286" style="244" customWidth="1"/>
    <col min="8965" max="8965" width="10.5714285714286" style="244" customWidth="1"/>
    <col min="8966" max="8966" width="12.5714285714286" style="244" customWidth="1"/>
    <col min="8967" max="8967" width="10.2857142857143" style="244" customWidth="1"/>
    <col min="8968" max="8968" width="11.7142857142857" style="244" customWidth="1"/>
    <col min="8969" max="8969" width="15.7142857142857" style="244" customWidth="1"/>
    <col min="8970" max="9205" width="9.14285714285714" style="244"/>
    <col min="9206" max="9206" width="5.42857142857143" style="244" customWidth="1"/>
    <col min="9207" max="9207" width="37" style="244" customWidth="1"/>
    <col min="9208" max="9208" width="9.14285714285714" style="244"/>
    <col min="9209" max="9209" width="9.71428571428571" style="244" customWidth="1"/>
    <col min="9210" max="9210" width="11.7142857142857" style="244" customWidth="1"/>
    <col min="9211" max="9211" width="13.7142857142857" style="244" customWidth="1"/>
    <col min="9212" max="9212" width="8.85714285714286" style="244" customWidth="1"/>
    <col min="9213" max="9213" width="11.7142857142857" style="244" customWidth="1"/>
    <col min="9214" max="9214" width="8.14285714285714" style="244" customWidth="1"/>
    <col min="9215" max="9215" width="9.14285714285714" style="244" customWidth="1"/>
    <col min="9216" max="9216" width="8.57142857142857" style="244" customWidth="1"/>
    <col min="9217" max="9217" width="13.7142857142857" style="244" customWidth="1"/>
    <col min="9218" max="9218" width="11.2857142857143" style="244" customWidth="1"/>
    <col min="9219" max="9219" width="8.57142857142857" style="244" customWidth="1"/>
    <col min="9220" max="9220" width="15.5714285714286" style="244" customWidth="1"/>
    <col min="9221" max="9221" width="10.5714285714286" style="244" customWidth="1"/>
    <col min="9222" max="9222" width="12.5714285714286" style="244" customWidth="1"/>
    <col min="9223" max="9223" width="10.2857142857143" style="244" customWidth="1"/>
    <col min="9224" max="9224" width="11.7142857142857" style="244" customWidth="1"/>
    <col min="9225" max="9225" width="15.7142857142857" style="244" customWidth="1"/>
    <col min="9226" max="9461" width="9.14285714285714" style="244"/>
    <col min="9462" max="9462" width="5.42857142857143" style="244" customWidth="1"/>
    <col min="9463" max="9463" width="37" style="244" customWidth="1"/>
    <col min="9464" max="9464" width="9.14285714285714" style="244"/>
    <col min="9465" max="9465" width="9.71428571428571" style="244" customWidth="1"/>
    <col min="9466" max="9466" width="11.7142857142857" style="244" customWidth="1"/>
    <col min="9467" max="9467" width="13.7142857142857" style="244" customWidth="1"/>
    <col min="9468" max="9468" width="8.85714285714286" style="244" customWidth="1"/>
    <col min="9469" max="9469" width="11.7142857142857" style="244" customWidth="1"/>
    <col min="9470" max="9470" width="8.14285714285714" style="244" customWidth="1"/>
    <col min="9471" max="9471" width="9.14285714285714" style="244" customWidth="1"/>
    <col min="9472" max="9472" width="8.57142857142857" style="244" customWidth="1"/>
    <col min="9473" max="9473" width="13.7142857142857" style="244" customWidth="1"/>
    <col min="9474" max="9474" width="11.2857142857143" style="244" customWidth="1"/>
    <col min="9475" max="9475" width="8.57142857142857" style="244" customWidth="1"/>
    <col min="9476" max="9476" width="15.5714285714286" style="244" customWidth="1"/>
    <col min="9477" max="9477" width="10.5714285714286" style="244" customWidth="1"/>
    <col min="9478" max="9478" width="12.5714285714286" style="244" customWidth="1"/>
    <col min="9479" max="9479" width="10.2857142857143" style="244" customWidth="1"/>
    <col min="9480" max="9480" width="11.7142857142857" style="244" customWidth="1"/>
    <col min="9481" max="9481" width="15.7142857142857" style="244" customWidth="1"/>
    <col min="9482" max="9717" width="9.14285714285714" style="244"/>
    <col min="9718" max="9718" width="5.42857142857143" style="244" customWidth="1"/>
    <col min="9719" max="9719" width="37" style="244" customWidth="1"/>
    <col min="9720" max="9720" width="9.14285714285714" style="244"/>
    <col min="9721" max="9721" width="9.71428571428571" style="244" customWidth="1"/>
    <col min="9722" max="9722" width="11.7142857142857" style="244" customWidth="1"/>
    <col min="9723" max="9723" width="13.7142857142857" style="244" customWidth="1"/>
    <col min="9724" max="9724" width="8.85714285714286" style="244" customWidth="1"/>
    <col min="9725" max="9725" width="11.7142857142857" style="244" customWidth="1"/>
    <col min="9726" max="9726" width="8.14285714285714" style="244" customWidth="1"/>
    <col min="9727" max="9727" width="9.14285714285714" style="244" customWidth="1"/>
    <col min="9728" max="9728" width="8.57142857142857" style="244" customWidth="1"/>
    <col min="9729" max="9729" width="13.7142857142857" style="244" customWidth="1"/>
    <col min="9730" max="9730" width="11.2857142857143" style="244" customWidth="1"/>
    <col min="9731" max="9731" width="8.57142857142857" style="244" customWidth="1"/>
    <col min="9732" max="9732" width="15.5714285714286" style="244" customWidth="1"/>
    <col min="9733" max="9733" width="10.5714285714286" style="244" customWidth="1"/>
    <col min="9734" max="9734" width="12.5714285714286" style="244" customWidth="1"/>
    <col min="9735" max="9735" width="10.2857142857143" style="244" customWidth="1"/>
    <col min="9736" max="9736" width="11.7142857142857" style="244" customWidth="1"/>
    <col min="9737" max="9737" width="15.7142857142857" style="244" customWidth="1"/>
    <col min="9738" max="9973" width="9.14285714285714" style="244"/>
    <col min="9974" max="9974" width="5.42857142857143" style="244" customWidth="1"/>
    <col min="9975" max="9975" width="37" style="244" customWidth="1"/>
    <col min="9976" max="9976" width="9.14285714285714" style="244"/>
    <col min="9977" max="9977" width="9.71428571428571" style="244" customWidth="1"/>
    <col min="9978" max="9978" width="11.7142857142857" style="244" customWidth="1"/>
    <col min="9979" max="9979" width="13.7142857142857" style="244" customWidth="1"/>
    <col min="9980" max="9980" width="8.85714285714286" style="244" customWidth="1"/>
    <col min="9981" max="9981" width="11.7142857142857" style="244" customWidth="1"/>
    <col min="9982" max="9982" width="8.14285714285714" style="244" customWidth="1"/>
    <col min="9983" max="9983" width="9.14285714285714" style="244" customWidth="1"/>
    <col min="9984" max="9984" width="8.57142857142857" style="244" customWidth="1"/>
    <col min="9985" max="9985" width="13.7142857142857" style="244" customWidth="1"/>
    <col min="9986" max="9986" width="11.2857142857143" style="244" customWidth="1"/>
    <col min="9987" max="9987" width="8.57142857142857" style="244" customWidth="1"/>
    <col min="9988" max="9988" width="15.5714285714286" style="244" customWidth="1"/>
    <col min="9989" max="9989" width="10.5714285714286" style="244" customWidth="1"/>
    <col min="9990" max="9990" width="12.5714285714286" style="244" customWidth="1"/>
    <col min="9991" max="9991" width="10.2857142857143" style="244" customWidth="1"/>
    <col min="9992" max="9992" width="11.7142857142857" style="244" customWidth="1"/>
    <col min="9993" max="9993" width="15.7142857142857" style="244" customWidth="1"/>
    <col min="9994" max="10229" width="9.14285714285714" style="244"/>
    <col min="10230" max="10230" width="5.42857142857143" style="244" customWidth="1"/>
    <col min="10231" max="10231" width="37" style="244" customWidth="1"/>
    <col min="10232" max="10232" width="9.14285714285714" style="244"/>
    <col min="10233" max="10233" width="9.71428571428571" style="244" customWidth="1"/>
    <col min="10234" max="10234" width="11.7142857142857" style="244" customWidth="1"/>
    <col min="10235" max="10235" width="13.7142857142857" style="244" customWidth="1"/>
    <col min="10236" max="10236" width="8.85714285714286" style="244" customWidth="1"/>
    <col min="10237" max="10237" width="11.7142857142857" style="244" customWidth="1"/>
    <col min="10238" max="10238" width="8.14285714285714" style="244" customWidth="1"/>
    <col min="10239" max="10239" width="9.14285714285714" style="244" customWidth="1"/>
    <col min="10240" max="10240" width="8.57142857142857" style="244" customWidth="1"/>
    <col min="10241" max="10241" width="13.7142857142857" style="244" customWidth="1"/>
    <col min="10242" max="10242" width="11.2857142857143" style="244" customWidth="1"/>
    <col min="10243" max="10243" width="8.57142857142857" style="244" customWidth="1"/>
    <col min="10244" max="10244" width="15.5714285714286" style="244" customWidth="1"/>
    <col min="10245" max="10245" width="10.5714285714286" style="244" customWidth="1"/>
    <col min="10246" max="10246" width="12.5714285714286" style="244" customWidth="1"/>
    <col min="10247" max="10247" width="10.2857142857143" style="244" customWidth="1"/>
    <col min="10248" max="10248" width="11.7142857142857" style="244" customWidth="1"/>
    <col min="10249" max="10249" width="15.7142857142857" style="244" customWidth="1"/>
    <col min="10250" max="10485" width="9.14285714285714" style="244"/>
    <col min="10486" max="10486" width="5.42857142857143" style="244" customWidth="1"/>
    <col min="10487" max="10487" width="37" style="244" customWidth="1"/>
    <col min="10488" max="10488" width="9.14285714285714" style="244"/>
    <col min="10489" max="10489" width="9.71428571428571" style="244" customWidth="1"/>
    <col min="10490" max="10490" width="11.7142857142857" style="244" customWidth="1"/>
    <col min="10491" max="10491" width="13.7142857142857" style="244" customWidth="1"/>
    <col min="10492" max="10492" width="8.85714285714286" style="244" customWidth="1"/>
    <col min="10493" max="10493" width="11.7142857142857" style="244" customWidth="1"/>
    <col min="10494" max="10494" width="8.14285714285714" style="244" customWidth="1"/>
    <col min="10495" max="10495" width="9.14285714285714" style="244" customWidth="1"/>
    <col min="10496" max="10496" width="8.57142857142857" style="244" customWidth="1"/>
    <col min="10497" max="10497" width="13.7142857142857" style="244" customWidth="1"/>
    <col min="10498" max="10498" width="11.2857142857143" style="244" customWidth="1"/>
    <col min="10499" max="10499" width="8.57142857142857" style="244" customWidth="1"/>
    <col min="10500" max="10500" width="15.5714285714286" style="244" customWidth="1"/>
    <col min="10501" max="10501" width="10.5714285714286" style="244" customWidth="1"/>
    <col min="10502" max="10502" width="12.5714285714286" style="244" customWidth="1"/>
    <col min="10503" max="10503" width="10.2857142857143" style="244" customWidth="1"/>
    <col min="10504" max="10504" width="11.7142857142857" style="244" customWidth="1"/>
    <col min="10505" max="10505" width="15.7142857142857" style="244" customWidth="1"/>
    <col min="10506" max="10741" width="9.14285714285714" style="244"/>
    <col min="10742" max="10742" width="5.42857142857143" style="244" customWidth="1"/>
    <col min="10743" max="10743" width="37" style="244" customWidth="1"/>
    <col min="10744" max="10744" width="9.14285714285714" style="244"/>
    <col min="10745" max="10745" width="9.71428571428571" style="244" customWidth="1"/>
    <col min="10746" max="10746" width="11.7142857142857" style="244" customWidth="1"/>
    <col min="10747" max="10747" width="13.7142857142857" style="244" customWidth="1"/>
    <col min="10748" max="10748" width="8.85714285714286" style="244" customWidth="1"/>
    <col min="10749" max="10749" width="11.7142857142857" style="244" customWidth="1"/>
    <col min="10750" max="10750" width="8.14285714285714" style="244" customWidth="1"/>
    <col min="10751" max="10751" width="9.14285714285714" style="244" customWidth="1"/>
    <col min="10752" max="10752" width="8.57142857142857" style="244" customWidth="1"/>
    <col min="10753" max="10753" width="13.7142857142857" style="244" customWidth="1"/>
    <col min="10754" max="10754" width="11.2857142857143" style="244" customWidth="1"/>
    <col min="10755" max="10755" width="8.57142857142857" style="244" customWidth="1"/>
    <col min="10756" max="10756" width="15.5714285714286" style="244" customWidth="1"/>
    <col min="10757" max="10757" width="10.5714285714286" style="244" customWidth="1"/>
    <col min="10758" max="10758" width="12.5714285714286" style="244" customWidth="1"/>
    <col min="10759" max="10759" width="10.2857142857143" style="244" customWidth="1"/>
    <col min="10760" max="10760" width="11.7142857142857" style="244" customWidth="1"/>
    <col min="10761" max="10761" width="15.7142857142857" style="244" customWidth="1"/>
    <col min="10762" max="10997" width="9.14285714285714" style="244"/>
    <col min="10998" max="10998" width="5.42857142857143" style="244" customWidth="1"/>
    <col min="10999" max="10999" width="37" style="244" customWidth="1"/>
    <col min="11000" max="11000" width="9.14285714285714" style="244"/>
    <col min="11001" max="11001" width="9.71428571428571" style="244" customWidth="1"/>
    <col min="11002" max="11002" width="11.7142857142857" style="244" customWidth="1"/>
    <col min="11003" max="11003" width="13.7142857142857" style="244" customWidth="1"/>
    <col min="11004" max="11004" width="8.85714285714286" style="244" customWidth="1"/>
    <col min="11005" max="11005" width="11.7142857142857" style="244" customWidth="1"/>
    <col min="11006" max="11006" width="8.14285714285714" style="244" customWidth="1"/>
    <col min="11007" max="11007" width="9.14285714285714" style="244" customWidth="1"/>
    <col min="11008" max="11008" width="8.57142857142857" style="244" customWidth="1"/>
    <col min="11009" max="11009" width="13.7142857142857" style="244" customWidth="1"/>
    <col min="11010" max="11010" width="11.2857142857143" style="244" customWidth="1"/>
    <col min="11011" max="11011" width="8.57142857142857" style="244" customWidth="1"/>
    <col min="11012" max="11012" width="15.5714285714286" style="244" customWidth="1"/>
    <col min="11013" max="11013" width="10.5714285714286" style="244" customWidth="1"/>
    <col min="11014" max="11014" width="12.5714285714286" style="244" customWidth="1"/>
    <col min="11015" max="11015" width="10.2857142857143" style="244" customWidth="1"/>
    <col min="11016" max="11016" width="11.7142857142857" style="244" customWidth="1"/>
    <col min="11017" max="11017" width="15.7142857142857" style="244" customWidth="1"/>
    <col min="11018" max="11253" width="9.14285714285714" style="244"/>
    <col min="11254" max="11254" width="5.42857142857143" style="244" customWidth="1"/>
    <col min="11255" max="11255" width="37" style="244" customWidth="1"/>
    <col min="11256" max="11256" width="9.14285714285714" style="244"/>
    <col min="11257" max="11257" width="9.71428571428571" style="244" customWidth="1"/>
    <col min="11258" max="11258" width="11.7142857142857" style="244" customWidth="1"/>
    <col min="11259" max="11259" width="13.7142857142857" style="244" customWidth="1"/>
    <col min="11260" max="11260" width="8.85714285714286" style="244" customWidth="1"/>
    <col min="11261" max="11261" width="11.7142857142857" style="244" customWidth="1"/>
    <col min="11262" max="11262" width="8.14285714285714" style="244" customWidth="1"/>
    <col min="11263" max="11263" width="9.14285714285714" style="244" customWidth="1"/>
    <col min="11264" max="11264" width="8.57142857142857" style="244" customWidth="1"/>
    <col min="11265" max="11265" width="13.7142857142857" style="244" customWidth="1"/>
    <col min="11266" max="11266" width="11.2857142857143" style="244" customWidth="1"/>
    <col min="11267" max="11267" width="8.57142857142857" style="244" customWidth="1"/>
    <col min="11268" max="11268" width="15.5714285714286" style="244" customWidth="1"/>
    <col min="11269" max="11269" width="10.5714285714286" style="244" customWidth="1"/>
    <col min="11270" max="11270" width="12.5714285714286" style="244" customWidth="1"/>
    <col min="11271" max="11271" width="10.2857142857143" style="244" customWidth="1"/>
    <col min="11272" max="11272" width="11.7142857142857" style="244" customWidth="1"/>
    <col min="11273" max="11273" width="15.7142857142857" style="244" customWidth="1"/>
    <col min="11274" max="11509" width="9.14285714285714" style="244"/>
    <col min="11510" max="11510" width="5.42857142857143" style="244" customWidth="1"/>
    <col min="11511" max="11511" width="37" style="244" customWidth="1"/>
    <col min="11512" max="11512" width="9.14285714285714" style="244"/>
    <col min="11513" max="11513" width="9.71428571428571" style="244" customWidth="1"/>
    <col min="11514" max="11514" width="11.7142857142857" style="244" customWidth="1"/>
    <col min="11515" max="11515" width="13.7142857142857" style="244" customWidth="1"/>
    <col min="11516" max="11516" width="8.85714285714286" style="244" customWidth="1"/>
    <col min="11517" max="11517" width="11.7142857142857" style="244" customWidth="1"/>
    <col min="11518" max="11518" width="8.14285714285714" style="244" customWidth="1"/>
    <col min="11519" max="11519" width="9.14285714285714" style="244" customWidth="1"/>
    <col min="11520" max="11520" width="8.57142857142857" style="244" customWidth="1"/>
    <col min="11521" max="11521" width="13.7142857142857" style="244" customWidth="1"/>
    <col min="11522" max="11522" width="11.2857142857143" style="244" customWidth="1"/>
    <col min="11523" max="11523" width="8.57142857142857" style="244" customWidth="1"/>
    <col min="11524" max="11524" width="15.5714285714286" style="244" customWidth="1"/>
    <col min="11525" max="11525" width="10.5714285714286" style="244" customWidth="1"/>
    <col min="11526" max="11526" width="12.5714285714286" style="244" customWidth="1"/>
    <col min="11527" max="11527" width="10.2857142857143" style="244" customWidth="1"/>
    <col min="11528" max="11528" width="11.7142857142857" style="244" customWidth="1"/>
    <col min="11529" max="11529" width="15.7142857142857" style="244" customWidth="1"/>
    <col min="11530" max="11765" width="9.14285714285714" style="244"/>
    <col min="11766" max="11766" width="5.42857142857143" style="244" customWidth="1"/>
    <col min="11767" max="11767" width="37" style="244" customWidth="1"/>
    <col min="11768" max="11768" width="9.14285714285714" style="244"/>
    <col min="11769" max="11769" width="9.71428571428571" style="244" customWidth="1"/>
    <col min="11770" max="11770" width="11.7142857142857" style="244" customWidth="1"/>
    <col min="11771" max="11771" width="13.7142857142857" style="244" customWidth="1"/>
    <col min="11772" max="11772" width="8.85714285714286" style="244" customWidth="1"/>
    <col min="11773" max="11773" width="11.7142857142857" style="244" customWidth="1"/>
    <col min="11774" max="11774" width="8.14285714285714" style="244" customWidth="1"/>
    <col min="11775" max="11775" width="9.14285714285714" style="244" customWidth="1"/>
    <col min="11776" max="11776" width="8.57142857142857" style="244" customWidth="1"/>
    <col min="11777" max="11777" width="13.7142857142857" style="244" customWidth="1"/>
    <col min="11778" max="11778" width="11.2857142857143" style="244" customWidth="1"/>
    <col min="11779" max="11779" width="8.57142857142857" style="244" customWidth="1"/>
    <col min="11780" max="11780" width="15.5714285714286" style="244" customWidth="1"/>
    <col min="11781" max="11781" width="10.5714285714286" style="244" customWidth="1"/>
    <col min="11782" max="11782" width="12.5714285714286" style="244" customWidth="1"/>
    <col min="11783" max="11783" width="10.2857142857143" style="244" customWidth="1"/>
    <col min="11784" max="11784" width="11.7142857142857" style="244" customWidth="1"/>
    <col min="11785" max="11785" width="15.7142857142857" style="244" customWidth="1"/>
    <col min="11786" max="12021" width="9.14285714285714" style="244"/>
    <col min="12022" max="12022" width="5.42857142857143" style="244" customWidth="1"/>
    <col min="12023" max="12023" width="37" style="244" customWidth="1"/>
    <col min="12024" max="12024" width="9.14285714285714" style="244"/>
    <col min="12025" max="12025" width="9.71428571428571" style="244" customWidth="1"/>
    <col min="12026" max="12026" width="11.7142857142857" style="244" customWidth="1"/>
    <col min="12027" max="12027" width="13.7142857142857" style="244" customWidth="1"/>
    <col min="12028" max="12028" width="8.85714285714286" style="244" customWidth="1"/>
    <col min="12029" max="12029" width="11.7142857142857" style="244" customWidth="1"/>
    <col min="12030" max="12030" width="8.14285714285714" style="244" customWidth="1"/>
    <col min="12031" max="12031" width="9.14285714285714" style="244" customWidth="1"/>
    <col min="12032" max="12032" width="8.57142857142857" style="244" customWidth="1"/>
    <col min="12033" max="12033" width="13.7142857142857" style="244" customWidth="1"/>
    <col min="12034" max="12034" width="11.2857142857143" style="244" customWidth="1"/>
    <col min="12035" max="12035" width="8.57142857142857" style="244" customWidth="1"/>
    <col min="12036" max="12036" width="15.5714285714286" style="244" customWidth="1"/>
    <col min="12037" max="12037" width="10.5714285714286" style="244" customWidth="1"/>
    <col min="12038" max="12038" width="12.5714285714286" style="244" customWidth="1"/>
    <col min="12039" max="12039" width="10.2857142857143" style="244" customWidth="1"/>
    <col min="12040" max="12040" width="11.7142857142857" style="244" customWidth="1"/>
    <col min="12041" max="12041" width="15.7142857142857" style="244" customWidth="1"/>
    <col min="12042" max="12277" width="9.14285714285714" style="244"/>
    <col min="12278" max="12278" width="5.42857142857143" style="244" customWidth="1"/>
    <col min="12279" max="12279" width="37" style="244" customWidth="1"/>
    <col min="12280" max="12280" width="9.14285714285714" style="244"/>
    <col min="12281" max="12281" width="9.71428571428571" style="244" customWidth="1"/>
    <col min="12282" max="12282" width="11.7142857142857" style="244" customWidth="1"/>
    <col min="12283" max="12283" width="13.7142857142857" style="244" customWidth="1"/>
    <col min="12284" max="12284" width="8.85714285714286" style="244" customWidth="1"/>
    <col min="12285" max="12285" width="11.7142857142857" style="244" customWidth="1"/>
    <col min="12286" max="12286" width="8.14285714285714" style="244" customWidth="1"/>
    <col min="12287" max="12287" width="9.14285714285714" style="244" customWidth="1"/>
    <col min="12288" max="12288" width="8.57142857142857" style="244" customWidth="1"/>
    <col min="12289" max="12289" width="13.7142857142857" style="244" customWidth="1"/>
    <col min="12290" max="12290" width="11.2857142857143" style="244" customWidth="1"/>
    <col min="12291" max="12291" width="8.57142857142857" style="244" customWidth="1"/>
    <col min="12292" max="12292" width="15.5714285714286" style="244" customWidth="1"/>
    <col min="12293" max="12293" width="10.5714285714286" style="244" customWidth="1"/>
    <col min="12294" max="12294" width="12.5714285714286" style="244" customWidth="1"/>
    <col min="12295" max="12295" width="10.2857142857143" style="244" customWidth="1"/>
    <col min="12296" max="12296" width="11.7142857142857" style="244" customWidth="1"/>
    <col min="12297" max="12297" width="15.7142857142857" style="244" customWidth="1"/>
    <col min="12298" max="12533" width="9.14285714285714" style="244"/>
    <col min="12534" max="12534" width="5.42857142857143" style="244" customWidth="1"/>
    <col min="12535" max="12535" width="37" style="244" customWidth="1"/>
    <col min="12536" max="12536" width="9.14285714285714" style="244"/>
    <col min="12537" max="12537" width="9.71428571428571" style="244" customWidth="1"/>
    <col min="12538" max="12538" width="11.7142857142857" style="244" customWidth="1"/>
    <col min="12539" max="12539" width="13.7142857142857" style="244" customWidth="1"/>
    <col min="12540" max="12540" width="8.85714285714286" style="244" customWidth="1"/>
    <col min="12541" max="12541" width="11.7142857142857" style="244" customWidth="1"/>
    <col min="12542" max="12542" width="8.14285714285714" style="244" customWidth="1"/>
    <col min="12543" max="12543" width="9.14285714285714" style="244" customWidth="1"/>
    <col min="12544" max="12544" width="8.57142857142857" style="244" customWidth="1"/>
    <col min="12545" max="12545" width="13.7142857142857" style="244" customWidth="1"/>
    <col min="12546" max="12546" width="11.2857142857143" style="244" customWidth="1"/>
    <col min="12547" max="12547" width="8.57142857142857" style="244" customWidth="1"/>
    <col min="12548" max="12548" width="15.5714285714286" style="244" customWidth="1"/>
    <col min="12549" max="12549" width="10.5714285714286" style="244" customWidth="1"/>
    <col min="12550" max="12550" width="12.5714285714286" style="244" customWidth="1"/>
    <col min="12551" max="12551" width="10.2857142857143" style="244" customWidth="1"/>
    <col min="12552" max="12552" width="11.7142857142857" style="244" customWidth="1"/>
    <col min="12553" max="12553" width="15.7142857142857" style="244" customWidth="1"/>
    <col min="12554" max="12789" width="9.14285714285714" style="244"/>
    <col min="12790" max="12790" width="5.42857142857143" style="244" customWidth="1"/>
    <col min="12791" max="12791" width="37" style="244" customWidth="1"/>
    <col min="12792" max="12792" width="9.14285714285714" style="244"/>
    <col min="12793" max="12793" width="9.71428571428571" style="244" customWidth="1"/>
    <col min="12794" max="12794" width="11.7142857142857" style="244" customWidth="1"/>
    <col min="12795" max="12795" width="13.7142857142857" style="244" customWidth="1"/>
    <col min="12796" max="12796" width="8.85714285714286" style="244" customWidth="1"/>
    <col min="12797" max="12797" width="11.7142857142857" style="244" customWidth="1"/>
    <col min="12798" max="12798" width="8.14285714285714" style="244" customWidth="1"/>
    <col min="12799" max="12799" width="9.14285714285714" style="244" customWidth="1"/>
    <col min="12800" max="12800" width="8.57142857142857" style="244" customWidth="1"/>
    <col min="12801" max="12801" width="13.7142857142857" style="244" customWidth="1"/>
    <col min="12802" max="12802" width="11.2857142857143" style="244" customWidth="1"/>
    <col min="12803" max="12803" width="8.57142857142857" style="244" customWidth="1"/>
    <col min="12804" max="12804" width="15.5714285714286" style="244" customWidth="1"/>
    <col min="12805" max="12805" width="10.5714285714286" style="244" customWidth="1"/>
    <col min="12806" max="12806" width="12.5714285714286" style="244" customWidth="1"/>
    <col min="12807" max="12807" width="10.2857142857143" style="244" customWidth="1"/>
    <col min="12808" max="12808" width="11.7142857142857" style="244" customWidth="1"/>
    <col min="12809" max="12809" width="15.7142857142857" style="244" customWidth="1"/>
    <col min="12810" max="13045" width="9.14285714285714" style="244"/>
    <col min="13046" max="13046" width="5.42857142857143" style="244" customWidth="1"/>
    <col min="13047" max="13047" width="37" style="244" customWidth="1"/>
    <col min="13048" max="13048" width="9.14285714285714" style="244"/>
    <col min="13049" max="13049" width="9.71428571428571" style="244" customWidth="1"/>
    <col min="13050" max="13050" width="11.7142857142857" style="244" customWidth="1"/>
    <col min="13051" max="13051" width="13.7142857142857" style="244" customWidth="1"/>
    <col min="13052" max="13052" width="8.85714285714286" style="244" customWidth="1"/>
    <col min="13053" max="13053" width="11.7142857142857" style="244" customWidth="1"/>
    <col min="13054" max="13054" width="8.14285714285714" style="244" customWidth="1"/>
    <col min="13055" max="13055" width="9.14285714285714" style="244" customWidth="1"/>
    <col min="13056" max="13056" width="8.57142857142857" style="244" customWidth="1"/>
    <col min="13057" max="13057" width="13.7142857142857" style="244" customWidth="1"/>
    <col min="13058" max="13058" width="11.2857142857143" style="244" customWidth="1"/>
    <col min="13059" max="13059" width="8.57142857142857" style="244" customWidth="1"/>
    <col min="13060" max="13060" width="15.5714285714286" style="244" customWidth="1"/>
    <col min="13061" max="13061" width="10.5714285714286" style="244" customWidth="1"/>
    <col min="13062" max="13062" width="12.5714285714286" style="244" customWidth="1"/>
    <col min="13063" max="13063" width="10.2857142857143" style="244" customWidth="1"/>
    <col min="13064" max="13064" width="11.7142857142857" style="244" customWidth="1"/>
    <col min="13065" max="13065" width="15.7142857142857" style="244" customWidth="1"/>
    <col min="13066" max="13301" width="9.14285714285714" style="244"/>
    <col min="13302" max="13302" width="5.42857142857143" style="244" customWidth="1"/>
    <col min="13303" max="13303" width="37" style="244" customWidth="1"/>
    <col min="13304" max="13304" width="9.14285714285714" style="244"/>
    <col min="13305" max="13305" width="9.71428571428571" style="244" customWidth="1"/>
    <col min="13306" max="13306" width="11.7142857142857" style="244" customWidth="1"/>
    <col min="13307" max="13307" width="13.7142857142857" style="244" customWidth="1"/>
    <col min="13308" max="13308" width="8.85714285714286" style="244" customWidth="1"/>
    <col min="13309" max="13309" width="11.7142857142857" style="244" customWidth="1"/>
    <col min="13310" max="13310" width="8.14285714285714" style="244" customWidth="1"/>
    <col min="13311" max="13311" width="9.14285714285714" style="244" customWidth="1"/>
    <col min="13312" max="13312" width="8.57142857142857" style="244" customWidth="1"/>
    <col min="13313" max="13313" width="13.7142857142857" style="244" customWidth="1"/>
    <col min="13314" max="13314" width="11.2857142857143" style="244" customWidth="1"/>
    <col min="13315" max="13315" width="8.57142857142857" style="244" customWidth="1"/>
    <col min="13316" max="13316" width="15.5714285714286" style="244" customWidth="1"/>
    <col min="13317" max="13317" width="10.5714285714286" style="244" customWidth="1"/>
    <col min="13318" max="13318" width="12.5714285714286" style="244" customWidth="1"/>
    <col min="13319" max="13319" width="10.2857142857143" style="244" customWidth="1"/>
    <col min="13320" max="13320" width="11.7142857142857" style="244" customWidth="1"/>
    <col min="13321" max="13321" width="15.7142857142857" style="244" customWidth="1"/>
    <col min="13322" max="13557" width="9.14285714285714" style="244"/>
    <col min="13558" max="13558" width="5.42857142857143" style="244" customWidth="1"/>
    <col min="13559" max="13559" width="37" style="244" customWidth="1"/>
    <col min="13560" max="13560" width="9.14285714285714" style="244"/>
    <col min="13561" max="13561" width="9.71428571428571" style="244" customWidth="1"/>
    <col min="13562" max="13562" width="11.7142857142857" style="244" customWidth="1"/>
    <col min="13563" max="13563" width="13.7142857142857" style="244" customWidth="1"/>
    <col min="13564" max="13564" width="8.85714285714286" style="244" customWidth="1"/>
    <col min="13565" max="13565" width="11.7142857142857" style="244" customWidth="1"/>
    <col min="13566" max="13566" width="8.14285714285714" style="244" customWidth="1"/>
    <col min="13567" max="13567" width="9.14285714285714" style="244" customWidth="1"/>
    <col min="13568" max="13568" width="8.57142857142857" style="244" customWidth="1"/>
    <col min="13569" max="13569" width="13.7142857142857" style="244" customWidth="1"/>
    <col min="13570" max="13570" width="11.2857142857143" style="244" customWidth="1"/>
    <col min="13571" max="13571" width="8.57142857142857" style="244" customWidth="1"/>
    <col min="13572" max="13572" width="15.5714285714286" style="244" customWidth="1"/>
    <col min="13573" max="13573" width="10.5714285714286" style="244" customWidth="1"/>
    <col min="13574" max="13574" width="12.5714285714286" style="244" customWidth="1"/>
    <col min="13575" max="13575" width="10.2857142857143" style="244" customWidth="1"/>
    <col min="13576" max="13576" width="11.7142857142857" style="244" customWidth="1"/>
    <col min="13577" max="13577" width="15.7142857142857" style="244" customWidth="1"/>
    <col min="13578" max="13813" width="9.14285714285714" style="244"/>
    <col min="13814" max="13814" width="5.42857142857143" style="244" customWidth="1"/>
    <col min="13815" max="13815" width="37" style="244" customWidth="1"/>
    <col min="13816" max="13816" width="9.14285714285714" style="244"/>
    <col min="13817" max="13817" width="9.71428571428571" style="244" customWidth="1"/>
    <col min="13818" max="13818" width="11.7142857142857" style="244" customWidth="1"/>
    <col min="13819" max="13819" width="13.7142857142857" style="244" customWidth="1"/>
    <col min="13820" max="13820" width="8.85714285714286" style="244" customWidth="1"/>
    <col min="13821" max="13821" width="11.7142857142857" style="244" customWidth="1"/>
    <col min="13822" max="13822" width="8.14285714285714" style="244" customWidth="1"/>
    <col min="13823" max="13823" width="9.14285714285714" style="244" customWidth="1"/>
    <col min="13824" max="13824" width="8.57142857142857" style="244" customWidth="1"/>
    <col min="13825" max="13825" width="13.7142857142857" style="244" customWidth="1"/>
    <col min="13826" max="13826" width="11.2857142857143" style="244" customWidth="1"/>
    <col min="13827" max="13827" width="8.57142857142857" style="244" customWidth="1"/>
    <col min="13828" max="13828" width="15.5714285714286" style="244" customWidth="1"/>
    <col min="13829" max="13829" width="10.5714285714286" style="244" customWidth="1"/>
    <col min="13830" max="13830" width="12.5714285714286" style="244" customWidth="1"/>
    <col min="13831" max="13831" width="10.2857142857143" style="244" customWidth="1"/>
    <col min="13832" max="13832" width="11.7142857142857" style="244" customWidth="1"/>
    <col min="13833" max="13833" width="15.7142857142857" style="244" customWidth="1"/>
    <col min="13834" max="14069" width="9.14285714285714" style="244"/>
    <col min="14070" max="14070" width="5.42857142857143" style="244" customWidth="1"/>
    <col min="14071" max="14071" width="37" style="244" customWidth="1"/>
    <col min="14072" max="14072" width="9.14285714285714" style="244"/>
    <col min="14073" max="14073" width="9.71428571428571" style="244" customWidth="1"/>
    <col min="14074" max="14074" width="11.7142857142857" style="244" customWidth="1"/>
    <col min="14075" max="14075" width="13.7142857142857" style="244" customWidth="1"/>
    <col min="14076" max="14076" width="8.85714285714286" style="244" customWidth="1"/>
    <col min="14077" max="14077" width="11.7142857142857" style="244" customWidth="1"/>
    <col min="14078" max="14078" width="8.14285714285714" style="244" customWidth="1"/>
    <col min="14079" max="14079" width="9.14285714285714" style="244" customWidth="1"/>
    <col min="14080" max="14080" width="8.57142857142857" style="244" customWidth="1"/>
    <col min="14081" max="14081" width="13.7142857142857" style="244" customWidth="1"/>
    <col min="14082" max="14082" width="11.2857142857143" style="244" customWidth="1"/>
    <col min="14083" max="14083" width="8.57142857142857" style="244" customWidth="1"/>
    <col min="14084" max="14084" width="15.5714285714286" style="244" customWidth="1"/>
    <col min="14085" max="14085" width="10.5714285714286" style="244" customWidth="1"/>
    <col min="14086" max="14086" width="12.5714285714286" style="244" customWidth="1"/>
    <col min="14087" max="14087" width="10.2857142857143" style="244" customWidth="1"/>
    <col min="14088" max="14088" width="11.7142857142857" style="244" customWidth="1"/>
    <col min="14089" max="14089" width="15.7142857142857" style="244" customWidth="1"/>
    <col min="14090" max="14325" width="9.14285714285714" style="244"/>
    <col min="14326" max="14326" width="5.42857142857143" style="244" customWidth="1"/>
    <col min="14327" max="14327" width="37" style="244" customWidth="1"/>
    <col min="14328" max="14328" width="9.14285714285714" style="244"/>
    <col min="14329" max="14329" width="9.71428571428571" style="244" customWidth="1"/>
    <col min="14330" max="14330" width="11.7142857142857" style="244" customWidth="1"/>
    <col min="14331" max="14331" width="13.7142857142857" style="244" customWidth="1"/>
    <col min="14332" max="14332" width="8.85714285714286" style="244" customWidth="1"/>
    <col min="14333" max="14333" width="11.7142857142857" style="244" customWidth="1"/>
    <col min="14334" max="14334" width="8.14285714285714" style="244" customWidth="1"/>
    <col min="14335" max="14335" width="9.14285714285714" style="244" customWidth="1"/>
    <col min="14336" max="14336" width="8.57142857142857" style="244" customWidth="1"/>
    <col min="14337" max="14337" width="13.7142857142857" style="244" customWidth="1"/>
    <col min="14338" max="14338" width="11.2857142857143" style="244" customWidth="1"/>
    <col min="14339" max="14339" width="8.57142857142857" style="244" customWidth="1"/>
    <col min="14340" max="14340" width="15.5714285714286" style="244" customWidth="1"/>
    <col min="14341" max="14341" width="10.5714285714286" style="244" customWidth="1"/>
    <col min="14342" max="14342" width="12.5714285714286" style="244" customWidth="1"/>
    <col min="14343" max="14343" width="10.2857142857143" style="244" customWidth="1"/>
    <col min="14344" max="14344" width="11.7142857142857" style="244" customWidth="1"/>
    <col min="14345" max="14345" width="15.7142857142857" style="244" customWidth="1"/>
    <col min="14346" max="14581" width="9.14285714285714" style="244"/>
    <col min="14582" max="14582" width="5.42857142857143" style="244" customWidth="1"/>
    <col min="14583" max="14583" width="37" style="244" customWidth="1"/>
    <col min="14584" max="14584" width="9.14285714285714" style="244"/>
    <col min="14585" max="14585" width="9.71428571428571" style="244" customWidth="1"/>
    <col min="14586" max="14586" width="11.7142857142857" style="244" customWidth="1"/>
    <col min="14587" max="14587" width="13.7142857142857" style="244" customWidth="1"/>
    <col min="14588" max="14588" width="8.85714285714286" style="244" customWidth="1"/>
    <col min="14589" max="14589" width="11.7142857142857" style="244" customWidth="1"/>
    <col min="14590" max="14590" width="8.14285714285714" style="244" customWidth="1"/>
    <col min="14591" max="14591" width="9.14285714285714" style="244" customWidth="1"/>
    <col min="14592" max="14592" width="8.57142857142857" style="244" customWidth="1"/>
    <col min="14593" max="14593" width="13.7142857142857" style="244" customWidth="1"/>
    <col min="14594" max="14594" width="11.2857142857143" style="244" customWidth="1"/>
    <col min="14595" max="14595" width="8.57142857142857" style="244" customWidth="1"/>
    <col min="14596" max="14596" width="15.5714285714286" style="244" customWidth="1"/>
    <col min="14597" max="14597" width="10.5714285714286" style="244" customWidth="1"/>
    <col min="14598" max="14598" width="12.5714285714286" style="244" customWidth="1"/>
    <col min="14599" max="14599" width="10.2857142857143" style="244" customWidth="1"/>
    <col min="14600" max="14600" width="11.7142857142857" style="244" customWidth="1"/>
    <col min="14601" max="14601" width="15.7142857142857" style="244" customWidth="1"/>
    <col min="14602" max="14837" width="9.14285714285714" style="244"/>
    <col min="14838" max="14838" width="5.42857142857143" style="244" customWidth="1"/>
    <col min="14839" max="14839" width="37" style="244" customWidth="1"/>
    <col min="14840" max="14840" width="9.14285714285714" style="244"/>
    <col min="14841" max="14841" width="9.71428571428571" style="244" customWidth="1"/>
    <col min="14842" max="14842" width="11.7142857142857" style="244" customWidth="1"/>
    <col min="14843" max="14843" width="13.7142857142857" style="244" customWidth="1"/>
    <col min="14844" max="14844" width="8.85714285714286" style="244" customWidth="1"/>
    <col min="14845" max="14845" width="11.7142857142857" style="244" customWidth="1"/>
    <col min="14846" max="14846" width="8.14285714285714" style="244" customWidth="1"/>
    <col min="14847" max="14847" width="9.14285714285714" style="244" customWidth="1"/>
    <col min="14848" max="14848" width="8.57142857142857" style="244" customWidth="1"/>
    <col min="14849" max="14849" width="13.7142857142857" style="244" customWidth="1"/>
    <col min="14850" max="14850" width="11.2857142857143" style="244" customWidth="1"/>
    <col min="14851" max="14851" width="8.57142857142857" style="244" customWidth="1"/>
    <col min="14852" max="14852" width="15.5714285714286" style="244" customWidth="1"/>
    <col min="14853" max="14853" width="10.5714285714286" style="244" customWidth="1"/>
    <col min="14854" max="14854" width="12.5714285714286" style="244" customWidth="1"/>
    <col min="14855" max="14855" width="10.2857142857143" style="244" customWidth="1"/>
    <col min="14856" max="14856" width="11.7142857142857" style="244" customWidth="1"/>
    <col min="14857" max="14857" width="15.7142857142857" style="244" customWidth="1"/>
    <col min="14858" max="15093" width="9.14285714285714" style="244"/>
    <col min="15094" max="15094" width="5.42857142857143" style="244" customWidth="1"/>
    <col min="15095" max="15095" width="37" style="244" customWidth="1"/>
    <col min="15096" max="15096" width="9.14285714285714" style="244"/>
    <col min="15097" max="15097" width="9.71428571428571" style="244" customWidth="1"/>
    <col min="15098" max="15098" width="11.7142857142857" style="244" customWidth="1"/>
    <col min="15099" max="15099" width="13.7142857142857" style="244" customWidth="1"/>
    <col min="15100" max="15100" width="8.85714285714286" style="244" customWidth="1"/>
    <col min="15101" max="15101" width="11.7142857142857" style="244" customWidth="1"/>
    <col min="15102" max="15102" width="8.14285714285714" style="244" customWidth="1"/>
    <col min="15103" max="15103" width="9.14285714285714" style="244" customWidth="1"/>
    <col min="15104" max="15104" width="8.57142857142857" style="244" customWidth="1"/>
    <col min="15105" max="15105" width="13.7142857142857" style="244" customWidth="1"/>
    <col min="15106" max="15106" width="11.2857142857143" style="244" customWidth="1"/>
    <col min="15107" max="15107" width="8.57142857142857" style="244" customWidth="1"/>
    <col min="15108" max="15108" width="15.5714285714286" style="244" customWidth="1"/>
    <col min="15109" max="15109" width="10.5714285714286" style="244" customWidth="1"/>
    <col min="15110" max="15110" width="12.5714285714286" style="244" customWidth="1"/>
    <col min="15111" max="15111" width="10.2857142857143" style="244" customWidth="1"/>
    <col min="15112" max="15112" width="11.7142857142857" style="244" customWidth="1"/>
    <col min="15113" max="15113" width="15.7142857142857" style="244" customWidth="1"/>
    <col min="15114" max="15349" width="9.14285714285714" style="244"/>
    <col min="15350" max="15350" width="5.42857142857143" style="244" customWidth="1"/>
    <col min="15351" max="15351" width="37" style="244" customWidth="1"/>
    <col min="15352" max="15352" width="9.14285714285714" style="244"/>
    <col min="15353" max="15353" width="9.71428571428571" style="244" customWidth="1"/>
    <col min="15354" max="15354" width="11.7142857142857" style="244" customWidth="1"/>
    <col min="15355" max="15355" width="13.7142857142857" style="244" customWidth="1"/>
    <col min="15356" max="15356" width="8.85714285714286" style="244" customWidth="1"/>
    <col min="15357" max="15357" width="11.7142857142857" style="244" customWidth="1"/>
    <col min="15358" max="15358" width="8.14285714285714" style="244" customWidth="1"/>
    <col min="15359" max="15359" width="9.14285714285714" style="244" customWidth="1"/>
    <col min="15360" max="15360" width="8.57142857142857" style="244" customWidth="1"/>
    <col min="15361" max="15361" width="13.7142857142857" style="244" customWidth="1"/>
    <col min="15362" max="15362" width="11.2857142857143" style="244" customWidth="1"/>
    <col min="15363" max="15363" width="8.57142857142857" style="244" customWidth="1"/>
    <col min="15364" max="15364" width="15.5714285714286" style="244" customWidth="1"/>
    <col min="15365" max="15365" width="10.5714285714286" style="244" customWidth="1"/>
    <col min="15366" max="15366" width="12.5714285714286" style="244" customWidth="1"/>
    <col min="15367" max="15367" width="10.2857142857143" style="244" customWidth="1"/>
    <col min="15368" max="15368" width="11.7142857142857" style="244" customWidth="1"/>
    <col min="15369" max="15369" width="15.7142857142857" style="244" customWidth="1"/>
    <col min="15370" max="15605" width="9.14285714285714" style="244"/>
    <col min="15606" max="15606" width="5.42857142857143" style="244" customWidth="1"/>
    <col min="15607" max="15607" width="37" style="244" customWidth="1"/>
    <col min="15608" max="15608" width="9.14285714285714" style="244"/>
    <col min="15609" max="15609" width="9.71428571428571" style="244" customWidth="1"/>
    <col min="15610" max="15610" width="11.7142857142857" style="244" customWidth="1"/>
    <col min="15611" max="15611" width="13.7142857142857" style="244" customWidth="1"/>
    <col min="15612" max="15612" width="8.85714285714286" style="244" customWidth="1"/>
    <col min="15613" max="15613" width="11.7142857142857" style="244" customWidth="1"/>
    <col min="15614" max="15614" width="8.14285714285714" style="244" customWidth="1"/>
    <col min="15615" max="15615" width="9.14285714285714" style="244" customWidth="1"/>
    <col min="15616" max="15616" width="8.57142857142857" style="244" customWidth="1"/>
    <col min="15617" max="15617" width="13.7142857142857" style="244" customWidth="1"/>
    <col min="15618" max="15618" width="11.2857142857143" style="244" customWidth="1"/>
    <col min="15619" max="15619" width="8.57142857142857" style="244" customWidth="1"/>
    <col min="15620" max="15620" width="15.5714285714286" style="244" customWidth="1"/>
    <col min="15621" max="15621" width="10.5714285714286" style="244" customWidth="1"/>
    <col min="15622" max="15622" width="12.5714285714286" style="244" customWidth="1"/>
    <col min="15623" max="15623" width="10.2857142857143" style="244" customWidth="1"/>
    <col min="15624" max="15624" width="11.7142857142857" style="244" customWidth="1"/>
    <col min="15625" max="15625" width="15.7142857142857" style="244" customWidth="1"/>
    <col min="15626" max="15861" width="9.14285714285714" style="244"/>
    <col min="15862" max="15862" width="5.42857142857143" style="244" customWidth="1"/>
    <col min="15863" max="15863" width="37" style="244" customWidth="1"/>
    <col min="15864" max="15864" width="9.14285714285714" style="244"/>
    <col min="15865" max="15865" width="9.71428571428571" style="244" customWidth="1"/>
    <col min="15866" max="15866" width="11.7142857142857" style="244" customWidth="1"/>
    <col min="15867" max="15867" width="13.7142857142857" style="244" customWidth="1"/>
    <col min="15868" max="15868" width="8.85714285714286" style="244" customWidth="1"/>
    <col min="15869" max="15869" width="11.7142857142857" style="244" customWidth="1"/>
    <col min="15870" max="15870" width="8.14285714285714" style="244" customWidth="1"/>
    <col min="15871" max="15871" width="9.14285714285714" style="244" customWidth="1"/>
    <col min="15872" max="15872" width="8.57142857142857" style="244" customWidth="1"/>
    <col min="15873" max="15873" width="13.7142857142857" style="244" customWidth="1"/>
    <col min="15874" max="15874" width="11.2857142857143" style="244" customWidth="1"/>
    <col min="15875" max="15875" width="8.57142857142857" style="244" customWidth="1"/>
    <col min="15876" max="15876" width="15.5714285714286" style="244" customWidth="1"/>
    <col min="15877" max="15877" width="10.5714285714286" style="244" customWidth="1"/>
    <col min="15878" max="15878" width="12.5714285714286" style="244" customWidth="1"/>
    <col min="15879" max="15879" width="10.2857142857143" style="244" customWidth="1"/>
    <col min="15880" max="15880" width="11.7142857142857" style="244" customWidth="1"/>
    <col min="15881" max="15881" width="15.7142857142857" style="244" customWidth="1"/>
    <col min="15882" max="16117" width="9.14285714285714" style="244"/>
    <col min="16118" max="16118" width="5.42857142857143" style="244" customWidth="1"/>
    <col min="16119" max="16119" width="37" style="244" customWidth="1"/>
    <col min="16120" max="16120" width="9.14285714285714" style="244"/>
    <col min="16121" max="16121" width="9.71428571428571" style="244" customWidth="1"/>
    <col min="16122" max="16122" width="11.7142857142857" style="244" customWidth="1"/>
    <col min="16123" max="16123" width="13.7142857142857" style="244" customWidth="1"/>
    <col min="16124" max="16124" width="8.85714285714286" style="244" customWidth="1"/>
    <col min="16125" max="16125" width="11.7142857142857" style="244" customWidth="1"/>
    <col min="16126" max="16126" width="8.14285714285714" style="244" customWidth="1"/>
    <col min="16127" max="16127" width="9.14285714285714" style="244" customWidth="1"/>
    <col min="16128" max="16128" width="8.57142857142857" style="244" customWidth="1"/>
    <col min="16129" max="16129" width="13.7142857142857" style="244" customWidth="1"/>
    <col min="16130" max="16130" width="11.2857142857143" style="244" customWidth="1"/>
    <col min="16131" max="16131" width="8.57142857142857" style="244" customWidth="1"/>
    <col min="16132" max="16132" width="15.5714285714286" style="244" customWidth="1"/>
    <col min="16133" max="16133" width="10.5714285714286" style="244" customWidth="1"/>
    <col min="16134" max="16134" width="12.5714285714286" style="244" customWidth="1"/>
    <col min="16135" max="16135" width="10.2857142857143" style="244" customWidth="1"/>
    <col min="16136" max="16136" width="11.7142857142857" style="244" customWidth="1"/>
    <col min="16137" max="16137" width="15.7142857142857" style="244" customWidth="1"/>
    <col min="16138" max="16384" width="9.14285714285714" style="244"/>
  </cols>
  <sheetData>
    <row r="1" ht="9.95" customHeight="1" spans="11:11">
      <c r="K1" s="317"/>
    </row>
    <row r="2" ht="15.75" spans="2:11">
      <c r="B2" s="246" t="s">
        <v>0</v>
      </c>
      <c r="C2" s="246"/>
      <c r="D2" s="246"/>
      <c r="E2" s="246"/>
      <c r="F2" s="246"/>
      <c r="G2" s="246"/>
      <c r="H2" s="246"/>
      <c r="I2" s="246"/>
      <c r="K2" s="317"/>
    </row>
    <row r="3" ht="57.75" customHeight="1" spans="2:11">
      <c r="B3" s="247" t="s">
        <v>1</v>
      </c>
      <c r="C3" s="247"/>
      <c r="D3" s="247"/>
      <c r="E3" s="247"/>
      <c r="F3" s="247"/>
      <c r="G3" s="247"/>
      <c r="H3" s="247"/>
      <c r="I3" s="247"/>
      <c r="K3" s="317"/>
    </row>
    <row r="4" ht="9.95" customHeight="1" spans="11:11">
      <c r="K4" s="317"/>
    </row>
    <row r="5" ht="57.75" customHeight="1" spans="2:11">
      <c r="B5" s="248"/>
      <c r="C5" s="249"/>
      <c r="D5" s="250" t="s">
        <v>2</v>
      </c>
      <c r="E5" s="250"/>
      <c r="F5" s="250"/>
      <c r="G5" s="250"/>
      <c r="H5" s="250"/>
      <c r="I5" s="318"/>
      <c r="K5" s="317"/>
    </row>
    <row r="6" ht="20.1" customHeight="1" spans="2:11">
      <c r="B6" s="251" t="s">
        <v>3</v>
      </c>
      <c r="C6" s="252" t="s">
        <v>4</v>
      </c>
      <c r="D6" s="252" t="s">
        <v>5</v>
      </c>
      <c r="E6" s="253" t="s">
        <v>6</v>
      </c>
      <c r="F6" s="254" t="s">
        <v>7</v>
      </c>
      <c r="G6" s="252" t="s">
        <v>8</v>
      </c>
      <c r="H6" s="253" t="s">
        <v>9</v>
      </c>
      <c r="I6" s="319" t="s">
        <v>10</v>
      </c>
      <c r="K6" s="317"/>
    </row>
    <row r="7" ht="20.1" customHeight="1" spans="2:11">
      <c r="B7" s="255"/>
      <c r="C7" s="256"/>
      <c r="D7" s="256"/>
      <c r="E7" s="257"/>
      <c r="F7" s="258"/>
      <c r="G7" s="256"/>
      <c r="H7" s="257"/>
      <c r="I7" s="320"/>
      <c r="K7" s="317"/>
    </row>
    <row r="8" ht="6.75" customHeight="1" spans="2:11">
      <c r="B8" s="259"/>
      <c r="C8" s="260"/>
      <c r="D8" s="261"/>
      <c r="E8" s="261"/>
      <c r="F8" s="261"/>
      <c r="G8" s="262"/>
      <c r="H8" s="262"/>
      <c r="I8" s="321"/>
      <c r="K8" s="317"/>
    </row>
    <row r="9" ht="15" spans="2:11">
      <c r="B9" s="263" t="s">
        <v>11</v>
      </c>
      <c r="C9" s="264" t="s">
        <v>12</v>
      </c>
      <c r="D9" s="265"/>
      <c r="E9" s="265"/>
      <c r="F9" s="265"/>
      <c r="G9" s="266"/>
      <c r="H9" s="266"/>
      <c r="I9" s="322"/>
      <c r="K9" s="317"/>
    </row>
    <row r="10" spans="2:12">
      <c r="B10" s="267" t="s">
        <v>13</v>
      </c>
      <c r="C10" s="268" t="s">
        <v>14</v>
      </c>
      <c r="D10" s="269"/>
      <c r="E10" s="270"/>
      <c r="F10" s="270"/>
      <c r="G10" s="271"/>
      <c r="H10" s="271"/>
      <c r="I10" s="323"/>
      <c r="K10" s="324"/>
      <c r="L10" s="317"/>
    </row>
    <row r="11" spans="2:12">
      <c r="B11" s="272" t="s">
        <v>15</v>
      </c>
      <c r="C11" s="273" t="s">
        <v>16</v>
      </c>
      <c r="D11" s="274" t="s">
        <v>17</v>
      </c>
      <c r="E11" s="275">
        <v>12</v>
      </c>
      <c r="F11" s="276">
        <v>1</v>
      </c>
      <c r="G11" s="277">
        <f>E11*F11</f>
        <v>12</v>
      </c>
      <c r="H11" s="278">
        <f>'Aux. Adm.'!G141</f>
        <v>3924.31</v>
      </c>
      <c r="I11" s="325">
        <f t="shared" ref="I11:I14" si="0">ROUND(G11*H11,2)</f>
        <v>47091.72</v>
      </c>
      <c r="K11" s="326"/>
      <c r="L11" s="317"/>
    </row>
    <row r="12" spans="2:12">
      <c r="B12" s="279" t="s">
        <v>18</v>
      </c>
      <c r="C12" s="280" t="s">
        <v>19</v>
      </c>
      <c r="D12" s="281" t="s">
        <v>17</v>
      </c>
      <c r="E12" s="282">
        <v>12</v>
      </c>
      <c r="F12" s="283">
        <v>2</v>
      </c>
      <c r="G12" s="284">
        <f>E12*F12</f>
        <v>24</v>
      </c>
      <c r="H12" s="285">
        <f>'Ass. Adm. I'!G141</f>
        <v>5390.01</v>
      </c>
      <c r="I12" s="327">
        <f t="shared" si="0"/>
        <v>129360.24</v>
      </c>
      <c r="K12" s="328"/>
      <c r="L12" s="317"/>
    </row>
    <row r="13" spans="2:12">
      <c r="B13" s="286" t="s">
        <v>20</v>
      </c>
      <c r="C13" s="287" t="s">
        <v>21</v>
      </c>
      <c r="D13" s="288" t="s">
        <v>17</v>
      </c>
      <c r="E13" s="289">
        <v>12</v>
      </c>
      <c r="F13" s="290">
        <v>1</v>
      </c>
      <c r="G13" s="291">
        <f>E13*F13</f>
        <v>12</v>
      </c>
      <c r="H13" s="292">
        <f>Recepcionista!G141</f>
        <v>4146.48</v>
      </c>
      <c r="I13" s="329">
        <f t="shared" si="0"/>
        <v>49757.76</v>
      </c>
      <c r="K13" s="317"/>
      <c r="L13" s="317"/>
    </row>
    <row r="14" spans="2:12">
      <c r="B14" s="293" t="s">
        <v>22</v>
      </c>
      <c r="C14" s="294" t="s">
        <v>23</v>
      </c>
      <c r="D14" s="288" t="s">
        <v>17</v>
      </c>
      <c r="E14" s="295">
        <v>12</v>
      </c>
      <c r="F14" s="296">
        <v>1</v>
      </c>
      <c r="G14" s="297">
        <v>12</v>
      </c>
      <c r="H14" s="298">
        <f>' Supervisor 2024'!G141</f>
        <v>4067.16</v>
      </c>
      <c r="I14" s="325">
        <f t="shared" si="0"/>
        <v>48805.92</v>
      </c>
      <c r="K14" s="330"/>
      <c r="L14" s="317"/>
    </row>
    <row r="15" spans="2:12">
      <c r="B15" s="267" t="s">
        <v>24</v>
      </c>
      <c r="C15" s="268" t="s">
        <v>25</v>
      </c>
      <c r="D15" s="269"/>
      <c r="E15" s="270"/>
      <c r="F15" s="299"/>
      <c r="G15" s="300"/>
      <c r="H15" s="300"/>
      <c r="I15" s="331"/>
      <c r="K15" s="317"/>
      <c r="L15" s="317"/>
    </row>
    <row r="16" spans="2:12">
      <c r="B16" s="279" t="s">
        <v>26</v>
      </c>
      <c r="C16" s="301" t="s">
        <v>27</v>
      </c>
      <c r="D16" s="281" t="s">
        <v>17</v>
      </c>
      <c r="E16" s="282">
        <v>12</v>
      </c>
      <c r="F16" s="283">
        <v>3</v>
      </c>
      <c r="G16" s="277">
        <f>E16*F16</f>
        <v>36</v>
      </c>
      <c r="H16" s="302">
        <f>'Analista Sênior'!G141</f>
        <v>17117.66</v>
      </c>
      <c r="I16" s="327">
        <f t="shared" ref="I16:I21" si="1">ROUND(G16*H16,2)</f>
        <v>616235.76</v>
      </c>
      <c r="K16" s="332"/>
      <c r="L16" s="317"/>
    </row>
    <row r="17" spans="2:12">
      <c r="B17" s="267" t="s">
        <v>28</v>
      </c>
      <c r="C17" s="268" t="s">
        <v>29</v>
      </c>
      <c r="D17" s="269"/>
      <c r="E17" s="270"/>
      <c r="F17" s="299"/>
      <c r="G17" s="300"/>
      <c r="H17" s="300"/>
      <c r="I17" s="331"/>
      <c r="K17" s="317"/>
      <c r="L17" s="317"/>
    </row>
    <row r="18" spans="2:12">
      <c r="B18" s="279" t="s">
        <v>30</v>
      </c>
      <c r="C18" s="273" t="s">
        <v>16</v>
      </c>
      <c r="D18" s="281" t="s">
        <v>17</v>
      </c>
      <c r="E18" s="282">
        <v>12</v>
      </c>
      <c r="F18" s="283">
        <v>1</v>
      </c>
      <c r="G18" s="277">
        <f>E18*F18</f>
        <v>12</v>
      </c>
      <c r="H18" s="278">
        <f>'Aux. Adm.'!G141</f>
        <v>3924.31</v>
      </c>
      <c r="I18" s="325">
        <f t="shared" si="1"/>
        <v>47091.72</v>
      </c>
      <c r="K18" s="333"/>
      <c r="L18" s="317"/>
    </row>
    <row r="19" spans="2:12">
      <c r="B19" s="279" t="s">
        <v>31</v>
      </c>
      <c r="C19" s="301" t="s">
        <v>27</v>
      </c>
      <c r="D19" s="281" t="s">
        <v>17</v>
      </c>
      <c r="E19" s="282">
        <v>12</v>
      </c>
      <c r="F19" s="283">
        <v>2</v>
      </c>
      <c r="G19" s="284">
        <f t="shared" ref="G19" si="2">E19*F19</f>
        <v>24</v>
      </c>
      <c r="H19" s="285">
        <f>'Analista Sênior'!G141</f>
        <v>17117.66</v>
      </c>
      <c r="I19" s="327">
        <f t="shared" ref="I19" si="3">ROUND(G19*H19,2)</f>
        <v>410823.84</v>
      </c>
      <c r="K19" s="333"/>
      <c r="L19" s="317"/>
    </row>
    <row r="20" spans="2:12">
      <c r="B20" s="267" t="s">
        <v>32</v>
      </c>
      <c r="C20" s="268" t="s">
        <v>33</v>
      </c>
      <c r="D20" s="269"/>
      <c r="E20" s="270"/>
      <c r="F20" s="299"/>
      <c r="G20" s="300"/>
      <c r="H20" s="300"/>
      <c r="I20" s="331"/>
      <c r="K20" s="317"/>
      <c r="L20" s="317"/>
    </row>
    <row r="21" spans="2:12">
      <c r="B21" s="279" t="s">
        <v>34</v>
      </c>
      <c r="C21" s="301" t="s">
        <v>35</v>
      </c>
      <c r="D21" s="281" t="s">
        <v>17</v>
      </c>
      <c r="E21" s="303">
        <v>12</v>
      </c>
      <c r="F21" s="283">
        <v>1</v>
      </c>
      <c r="G21" s="304">
        <f>E21*F21</f>
        <v>12</v>
      </c>
      <c r="H21" s="302">
        <f>'Ass. Comunic'!G141</f>
        <v>9197.94</v>
      </c>
      <c r="I21" s="334">
        <f t="shared" si="1"/>
        <v>110375.28</v>
      </c>
      <c r="K21" s="335"/>
      <c r="L21" s="317"/>
    </row>
    <row r="22" spans="2:12">
      <c r="B22" s="267" t="s">
        <v>36</v>
      </c>
      <c r="C22" s="268" t="s">
        <v>37</v>
      </c>
      <c r="D22" s="269"/>
      <c r="E22" s="270"/>
      <c r="F22" s="299"/>
      <c r="G22" s="300"/>
      <c r="H22" s="300"/>
      <c r="I22" s="331"/>
      <c r="K22" s="317"/>
      <c r="L22" s="317"/>
    </row>
    <row r="23" spans="2:12">
      <c r="B23" s="305" t="s">
        <v>38</v>
      </c>
      <c r="C23" s="306" t="s">
        <v>39</v>
      </c>
      <c r="D23" s="274" t="s">
        <v>17</v>
      </c>
      <c r="E23" s="275">
        <v>12</v>
      </c>
      <c r="F23" s="307">
        <v>1</v>
      </c>
      <c r="G23" s="277">
        <f>E23*F23</f>
        <v>12</v>
      </c>
      <c r="H23" s="278">
        <f>'Assist. Condução'!G141</f>
        <v>6640.77</v>
      </c>
      <c r="I23" s="325">
        <f t="shared" ref="I23:I25" si="4">ROUND(G23*H23,2)</f>
        <v>79689.24</v>
      </c>
      <c r="K23" s="335"/>
      <c r="L23" s="317"/>
    </row>
    <row r="24" spans="2:12">
      <c r="B24" s="308" t="s">
        <v>40</v>
      </c>
      <c r="C24" s="309" t="s">
        <v>41</v>
      </c>
      <c r="D24" s="310"/>
      <c r="E24" s="311"/>
      <c r="F24" s="312"/>
      <c r="G24" s="313"/>
      <c r="H24" s="313"/>
      <c r="I24" s="336"/>
      <c r="K24" s="317"/>
      <c r="L24" s="317"/>
    </row>
    <row r="25" ht="13.5" spans="2:12">
      <c r="B25" s="314" t="s">
        <v>42</v>
      </c>
      <c r="C25" s="245" t="s">
        <v>43</v>
      </c>
      <c r="D25" s="310" t="s">
        <v>17</v>
      </c>
      <c r="E25" s="311">
        <v>12</v>
      </c>
      <c r="F25" s="296">
        <v>1</v>
      </c>
      <c r="G25" s="297">
        <v>12</v>
      </c>
      <c r="H25" s="298">
        <f>'Operador Máq'!G141</f>
        <v>7393.7</v>
      </c>
      <c r="I25" s="329">
        <f t="shared" si="4"/>
        <v>88724.4</v>
      </c>
      <c r="K25" s="335"/>
      <c r="L25" s="317"/>
    </row>
    <row r="26" ht="19.5" customHeight="1" spans="2:12">
      <c r="B26" s="315" t="s">
        <v>44</v>
      </c>
      <c r="C26" s="315"/>
      <c r="D26" s="315"/>
      <c r="E26" s="315"/>
      <c r="F26" s="315"/>
      <c r="G26" s="315"/>
      <c r="H26" s="316"/>
      <c r="I26" s="337">
        <f>SUM(I11:I25)</f>
        <v>1627955.88</v>
      </c>
      <c r="K26" s="317"/>
      <c r="L26" s="317"/>
    </row>
    <row r="27" ht="21.75" customHeight="1" spans="2:11">
      <c r="B27" s="315" t="s">
        <v>45</v>
      </c>
      <c r="C27" s="315"/>
      <c r="D27" s="315"/>
      <c r="E27" s="315"/>
      <c r="F27" s="315"/>
      <c r="G27" s="315"/>
      <c r="H27" s="316"/>
      <c r="I27" s="338">
        <f>I26/12</f>
        <v>135662.99</v>
      </c>
      <c r="K27" s="317"/>
    </row>
    <row r="28" spans="11:11">
      <c r="K28" s="317"/>
    </row>
    <row r="29" spans="11:11">
      <c r="K29" s="317"/>
    </row>
    <row r="30" spans="11:11">
      <c r="K30" s="317"/>
    </row>
    <row r="31" spans="11:11">
      <c r="K31" s="317"/>
    </row>
    <row r="32" spans="11:11">
      <c r="K32" s="317"/>
    </row>
    <row r="33" spans="11:11">
      <c r="K33" s="317"/>
    </row>
    <row r="34" spans="11:11">
      <c r="K34" s="317"/>
    </row>
    <row r="35" spans="11:11">
      <c r="K35" s="317"/>
    </row>
    <row r="36" spans="11:11">
      <c r="K36" s="317"/>
    </row>
    <row r="37" spans="11:11">
      <c r="K37" s="317"/>
    </row>
    <row r="38" spans="11:11">
      <c r="K38" s="317"/>
    </row>
    <row r="39" spans="11:11">
      <c r="K39" s="317"/>
    </row>
    <row r="40" spans="11:11">
      <c r="K40" s="317"/>
    </row>
    <row r="41" spans="11:11">
      <c r="K41" s="317"/>
    </row>
    <row r="42" spans="11:11">
      <c r="K42" s="317"/>
    </row>
    <row r="43" spans="11:11">
      <c r="K43" s="317"/>
    </row>
    <row r="44" spans="11:11">
      <c r="K44" s="317"/>
    </row>
    <row r="45" spans="11:11">
      <c r="K45" s="317"/>
    </row>
    <row r="46" spans="11:11">
      <c r="K46" s="317"/>
    </row>
    <row r="47" spans="11:11">
      <c r="K47" s="317"/>
    </row>
    <row r="48" spans="11:11">
      <c r="K48" s="317"/>
    </row>
    <row r="49" spans="11:11">
      <c r="K49" s="317"/>
    </row>
    <row r="50" spans="11:11">
      <c r="K50" s="317"/>
    </row>
    <row r="51" spans="11:11">
      <c r="K51" s="317"/>
    </row>
    <row r="52" spans="11:11">
      <c r="K52" s="317"/>
    </row>
    <row r="53" spans="11:11">
      <c r="K53" s="317"/>
    </row>
    <row r="54" spans="11:11">
      <c r="K54" s="317"/>
    </row>
    <row r="55" spans="11:11">
      <c r="K55" s="317"/>
    </row>
    <row r="56" spans="11:11">
      <c r="K56" s="317"/>
    </row>
    <row r="57" spans="11:11">
      <c r="K57" s="317"/>
    </row>
    <row r="58" spans="11:11">
      <c r="K58" s="317"/>
    </row>
    <row r="59" spans="11:11">
      <c r="K59" s="317"/>
    </row>
    <row r="60" spans="11:11">
      <c r="K60" s="317"/>
    </row>
    <row r="61" spans="11:11">
      <c r="K61" s="317"/>
    </row>
    <row r="62" spans="11:11">
      <c r="K62" s="317"/>
    </row>
    <row r="63" spans="11:11">
      <c r="K63" s="317"/>
    </row>
    <row r="64" spans="11:11">
      <c r="K64" s="317"/>
    </row>
    <row r="65" spans="11:11">
      <c r="K65" s="317"/>
    </row>
    <row r="66" spans="11:11">
      <c r="K66" s="317"/>
    </row>
    <row r="67" spans="11:11">
      <c r="K67" s="317"/>
    </row>
    <row r="68" spans="11:11">
      <c r="K68" s="317"/>
    </row>
    <row r="69" spans="11:11">
      <c r="K69" s="317"/>
    </row>
    <row r="70" spans="11:11">
      <c r="K70" s="317"/>
    </row>
    <row r="71" spans="11:11">
      <c r="K71" s="317"/>
    </row>
    <row r="72" spans="11:11">
      <c r="K72" s="317"/>
    </row>
    <row r="73" spans="11:11">
      <c r="K73" s="317"/>
    </row>
    <row r="74" spans="11:11">
      <c r="K74" s="317"/>
    </row>
    <row r="75" spans="11:11">
      <c r="K75" s="317"/>
    </row>
    <row r="76" spans="11:11">
      <c r="K76" s="317"/>
    </row>
    <row r="77" spans="11:11">
      <c r="K77" s="317"/>
    </row>
    <row r="78" spans="11:11">
      <c r="K78" s="317"/>
    </row>
    <row r="79" spans="11:11">
      <c r="K79" s="317"/>
    </row>
    <row r="80" spans="11:11">
      <c r="K80" s="317"/>
    </row>
    <row r="81" spans="11:11">
      <c r="K81" s="317"/>
    </row>
    <row r="82" spans="11:11">
      <c r="K82" s="317"/>
    </row>
    <row r="83" spans="11:11">
      <c r="K83" s="317"/>
    </row>
    <row r="84" spans="11:11">
      <c r="K84" s="317"/>
    </row>
    <row r="85" spans="11:11">
      <c r="K85" s="317"/>
    </row>
    <row r="86" spans="11:11">
      <c r="K86" s="317"/>
    </row>
    <row r="87" spans="11:11">
      <c r="K87" s="317"/>
    </row>
    <row r="88" spans="11:11">
      <c r="K88" s="317"/>
    </row>
    <row r="89" spans="11:11">
      <c r="K89" s="317"/>
    </row>
    <row r="90" spans="11:11">
      <c r="K90" s="317"/>
    </row>
    <row r="91" spans="11:11">
      <c r="K91" s="317"/>
    </row>
    <row r="92" spans="11:11">
      <c r="K92" s="317"/>
    </row>
    <row r="93" spans="11:11">
      <c r="K93" s="317"/>
    </row>
    <row r="94" spans="11:11">
      <c r="K94" s="317"/>
    </row>
    <row r="95" spans="11:11">
      <c r="K95" s="317"/>
    </row>
    <row r="96" spans="11:11">
      <c r="K96" s="317"/>
    </row>
    <row r="97" spans="11:11">
      <c r="K97" s="317"/>
    </row>
    <row r="98" spans="11:11">
      <c r="K98" s="317"/>
    </row>
    <row r="99" spans="11:11">
      <c r="K99" s="317"/>
    </row>
    <row r="100" spans="11:11">
      <c r="K100" s="317"/>
    </row>
    <row r="101" spans="11:11">
      <c r="K101" s="317"/>
    </row>
    <row r="102" spans="11:11">
      <c r="K102" s="317"/>
    </row>
    <row r="103" spans="11:11">
      <c r="K103" s="317"/>
    </row>
    <row r="104" spans="11:11">
      <c r="K104" s="317"/>
    </row>
    <row r="105" spans="11:11">
      <c r="K105" s="317"/>
    </row>
    <row r="106" spans="11:11">
      <c r="K106" s="317"/>
    </row>
    <row r="107" spans="11:11">
      <c r="K107" s="317"/>
    </row>
    <row r="108" spans="11:11">
      <c r="K108" s="317"/>
    </row>
    <row r="109" spans="11:11">
      <c r="K109" s="317"/>
    </row>
    <row r="110" spans="11:11">
      <c r="K110" s="317"/>
    </row>
    <row r="111" spans="11:11">
      <c r="K111" s="317"/>
    </row>
    <row r="112" spans="11:11">
      <c r="K112" s="317"/>
    </row>
    <row r="113" spans="11:11">
      <c r="K113" s="317"/>
    </row>
    <row r="114" spans="11:11">
      <c r="K114" s="317"/>
    </row>
    <row r="115" spans="11:11">
      <c r="K115" s="317"/>
    </row>
    <row r="116" spans="11:11">
      <c r="K116" s="317"/>
    </row>
    <row r="117" spans="11:11">
      <c r="K117" s="317"/>
    </row>
    <row r="118" spans="11:11">
      <c r="K118" s="317"/>
    </row>
    <row r="119" spans="11:11">
      <c r="K119" s="317"/>
    </row>
    <row r="120" spans="11:11">
      <c r="K120" s="317"/>
    </row>
    <row r="121" spans="11:11">
      <c r="K121" s="317"/>
    </row>
    <row r="122" spans="11:11">
      <c r="K122" s="317"/>
    </row>
    <row r="123" spans="11:11">
      <c r="K123" s="317"/>
    </row>
    <row r="124" spans="11:11">
      <c r="K124" s="317"/>
    </row>
    <row r="125" spans="11:11">
      <c r="K125" s="317"/>
    </row>
    <row r="126" spans="11:11">
      <c r="K126" s="317"/>
    </row>
    <row r="127" spans="11:11">
      <c r="K127" s="317"/>
    </row>
    <row r="128" spans="11:11">
      <c r="K128" s="317"/>
    </row>
    <row r="129" spans="11:11">
      <c r="K129" s="317"/>
    </row>
    <row r="130" spans="11:11">
      <c r="K130" s="317"/>
    </row>
    <row r="131" spans="11:11">
      <c r="K131" s="317"/>
    </row>
    <row r="132" spans="11:11">
      <c r="K132" s="317"/>
    </row>
    <row r="133" spans="11:11">
      <c r="K133" s="317"/>
    </row>
    <row r="134" spans="11:11">
      <c r="K134" s="317"/>
    </row>
    <row r="135" spans="11:11">
      <c r="K135" s="317"/>
    </row>
    <row r="136" spans="11:11">
      <c r="K136" s="317"/>
    </row>
    <row r="137" spans="11:11">
      <c r="K137" s="317"/>
    </row>
    <row r="138" spans="11:11">
      <c r="K138" s="317"/>
    </row>
    <row r="139" spans="11:11">
      <c r="K139" s="317"/>
    </row>
    <row r="140" spans="11:11">
      <c r="K140" s="317"/>
    </row>
    <row r="141" spans="11:11">
      <c r="K141" s="317"/>
    </row>
    <row r="142" spans="11:11">
      <c r="K142" s="317"/>
    </row>
    <row r="143" spans="11:11">
      <c r="K143" s="317"/>
    </row>
    <row r="144" spans="11:11">
      <c r="K144" s="317"/>
    </row>
    <row r="145" spans="11:11">
      <c r="K145" s="317"/>
    </row>
    <row r="146" spans="11:11">
      <c r="K146" s="317"/>
    </row>
    <row r="147" spans="11:11">
      <c r="K147" s="317"/>
    </row>
    <row r="148" spans="11:11">
      <c r="K148" s="317"/>
    </row>
    <row r="149" spans="11:11">
      <c r="K149" s="317"/>
    </row>
    <row r="150" spans="11:11">
      <c r="K150" s="317"/>
    </row>
    <row r="151" spans="11:11">
      <c r="K151" s="317"/>
    </row>
    <row r="152" spans="11:11">
      <c r="K152" s="317"/>
    </row>
    <row r="153" spans="11:11">
      <c r="K153" s="317"/>
    </row>
    <row r="154" spans="11:11">
      <c r="K154" s="317"/>
    </row>
    <row r="155" spans="11:11">
      <c r="K155" s="317"/>
    </row>
    <row r="156" spans="11:11">
      <c r="K156" s="317"/>
    </row>
    <row r="157" spans="11:11">
      <c r="K157" s="317"/>
    </row>
    <row r="158" spans="11:11">
      <c r="K158" s="317"/>
    </row>
    <row r="159" spans="11:11">
      <c r="K159" s="317"/>
    </row>
    <row r="160" spans="11:11">
      <c r="K160" s="317"/>
    </row>
    <row r="161" spans="11:11">
      <c r="K161" s="317"/>
    </row>
    <row r="162" spans="11:11">
      <c r="K162" s="317"/>
    </row>
    <row r="163" spans="11:11">
      <c r="K163" s="317"/>
    </row>
    <row r="164" spans="11:11">
      <c r="K164" s="317"/>
    </row>
    <row r="165" spans="11:11">
      <c r="K165" s="317"/>
    </row>
    <row r="166" spans="11:11">
      <c r="K166" s="317"/>
    </row>
    <row r="167" spans="11:11">
      <c r="K167" s="317"/>
    </row>
    <row r="168" spans="11:11">
      <c r="K168" s="317"/>
    </row>
    <row r="169" spans="11:11">
      <c r="K169" s="317"/>
    </row>
    <row r="170" spans="11:11">
      <c r="K170" s="317"/>
    </row>
    <row r="171" spans="11:11">
      <c r="K171" s="317"/>
    </row>
    <row r="172" spans="11:11">
      <c r="K172" s="317"/>
    </row>
    <row r="173" spans="11:11">
      <c r="K173" s="317"/>
    </row>
    <row r="174" spans="11:11">
      <c r="K174" s="317"/>
    </row>
    <row r="175" spans="11:11">
      <c r="K175" s="317"/>
    </row>
    <row r="176" spans="11:11">
      <c r="K176" s="317"/>
    </row>
    <row r="177" spans="11:11">
      <c r="K177" s="317"/>
    </row>
    <row r="178" spans="11:11">
      <c r="K178" s="317"/>
    </row>
    <row r="179" spans="11:11">
      <c r="K179" s="317"/>
    </row>
    <row r="180" spans="11:11">
      <c r="K180" s="317"/>
    </row>
    <row r="181" spans="11:11">
      <c r="K181" s="317"/>
    </row>
    <row r="182" spans="11:11">
      <c r="K182" s="317"/>
    </row>
    <row r="183" spans="11:11">
      <c r="K183" s="317"/>
    </row>
    <row r="184" spans="11:11">
      <c r="K184" s="317"/>
    </row>
    <row r="185" spans="11:11">
      <c r="K185" s="317"/>
    </row>
    <row r="186" spans="11:11">
      <c r="K186" s="317"/>
    </row>
    <row r="187" spans="11:11">
      <c r="K187" s="317"/>
    </row>
    <row r="188" spans="11:11">
      <c r="K188" s="317"/>
    </row>
    <row r="189" spans="11:11">
      <c r="K189" s="317"/>
    </row>
    <row r="190" spans="11:11">
      <c r="K190" s="317"/>
    </row>
    <row r="191" spans="11:11">
      <c r="K191" s="317"/>
    </row>
    <row r="192" spans="11:11">
      <c r="K192" s="317"/>
    </row>
    <row r="193" spans="11:11">
      <c r="K193" s="317"/>
    </row>
    <row r="194" spans="11:11">
      <c r="K194" s="317"/>
    </row>
    <row r="195" spans="11:11">
      <c r="K195" s="317"/>
    </row>
    <row r="196" spans="11:11">
      <c r="K196" s="317"/>
    </row>
    <row r="197" spans="11:11">
      <c r="K197" s="317"/>
    </row>
    <row r="198" spans="11:11">
      <c r="K198" s="317"/>
    </row>
    <row r="199" spans="11:11">
      <c r="K199" s="317"/>
    </row>
    <row r="200" spans="11:11">
      <c r="K200" s="317"/>
    </row>
    <row r="201" spans="11:11">
      <c r="K201" s="317"/>
    </row>
    <row r="202" spans="11:11">
      <c r="K202" s="317"/>
    </row>
    <row r="203" spans="11:11">
      <c r="K203" s="317"/>
    </row>
    <row r="204" spans="11:11">
      <c r="K204" s="317"/>
    </row>
    <row r="205" spans="11:11">
      <c r="K205" s="317"/>
    </row>
    <row r="206" spans="11:11">
      <c r="K206" s="317"/>
    </row>
    <row r="207" spans="11:11">
      <c r="K207" s="317"/>
    </row>
    <row r="208" spans="11:11">
      <c r="K208" s="317"/>
    </row>
    <row r="209" spans="11:11">
      <c r="K209" s="317"/>
    </row>
    <row r="210" spans="11:11">
      <c r="K210" s="317"/>
    </row>
    <row r="211" spans="11:11">
      <c r="K211" s="317"/>
    </row>
    <row r="212" spans="11:11">
      <c r="K212" s="317"/>
    </row>
    <row r="213" spans="11:11">
      <c r="K213" s="317"/>
    </row>
    <row r="214" spans="11:11">
      <c r="K214" s="317"/>
    </row>
    <row r="215" spans="11:11">
      <c r="K215" s="317"/>
    </row>
    <row r="216" spans="11:11">
      <c r="K216" s="317"/>
    </row>
    <row r="217" spans="11:11">
      <c r="K217" s="317"/>
    </row>
    <row r="218" spans="11:11">
      <c r="K218" s="317"/>
    </row>
    <row r="219" spans="11:11">
      <c r="K219" s="317"/>
    </row>
    <row r="220" spans="11:11">
      <c r="K220" s="317"/>
    </row>
    <row r="221" spans="11:11">
      <c r="K221" s="317"/>
    </row>
    <row r="222" spans="11:11">
      <c r="K222" s="317"/>
    </row>
    <row r="223" spans="11:11">
      <c r="K223" s="317"/>
    </row>
    <row r="224" spans="11:11">
      <c r="K224" s="317"/>
    </row>
    <row r="225" spans="11:11">
      <c r="K225" s="317"/>
    </row>
    <row r="226" spans="11:11">
      <c r="K226" s="317"/>
    </row>
    <row r="227" spans="11:11">
      <c r="K227" s="317"/>
    </row>
    <row r="228" spans="11:11">
      <c r="K228" s="317"/>
    </row>
    <row r="229" spans="11:11">
      <c r="K229" s="317"/>
    </row>
    <row r="230" spans="11:11">
      <c r="K230" s="317"/>
    </row>
    <row r="231" spans="11:11">
      <c r="K231" s="317"/>
    </row>
    <row r="232" spans="11:11">
      <c r="K232" s="317"/>
    </row>
    <row r="233" spans="11:11">
      <c r="K233" s="317"/>
    </row>
    <row r="234" spans="11:11">
      <c r="K234" s="317"/>
    </row>
    <row r="235" spans="11:11">
      <c r="K235" s="317"/>
    </row>
    <row r="236" spans="11:11">
      <c r="K236" s="317"/>
    </row>
    <row r="237" spans="11:11">
      <c r="K237" s="317"/>
    </row>
    <row r="238" spans="11:11">
      <c r="K238" s="317"/>
    </row>
    <row r="239" spans="11:11">
      <c r="K239" s="317"/>
    </row>
    <row r="240" spans="11:11">
      <c r="K240" s="317"/>
    </row>
    <row r="241" spans="11:11">
      <c r="K241" s="317"/>
    </row>
    <row r="242" spans="11:11">
      <c r="K242" s="317"/>
    </row>
    <row r="243" spans="11:11">
      <c r="K243" s="317"/>
    </row>
    <row r="244" spans="11:11">
      <c r="K244" s="317"/>
    </row>
    <row r="245" spans="11:11">
      <c r="K245" s="317"/>
    </row>
    <row r="246" spans="11:11">
      <c r="K246" s="317"/>
    </row>
    <row r="247" spans="11:11">
      <c r="K247" s="317"/>
    </row>
    <row r="248" spans="11:11">
      <c r="K248" s="317"/>
    </row>
    <row r="249" spans="11:11">
      <c r="K249" s="317"/>
    </row>
    <row r="250" spans="11:11">
      <c r="K250" s="317"/>
    </row>
    <row r="251" spans="11:11">
      <c r="K251" s="317"/>
    </row>
    <row r="252" spans="11:11">
      <c r="K252" s="317"/>
    </row>
    <row r="253" spans="11:11">
      <c r="K253" s="317"/>
    </row>
    <row r="254" spans="11:11">
      <c r="K254" s="317"/>
    </row>
    <row r="255" spans="11:11">
      <c r="K255" s="317"/>
    </row>
    <row r="256" spans="11:11">
      <c r="K256" s="317"/>
    </row>
    <row r="257" spans="11:11">
      <c r="K257" s="317"/>
    </row>
    <row r="258" spans="11:11">
      <c r="K258" s="317"/>
    </row>
    <row r="259" spans="11:11">
      <c r="K259" s="317"/>
    </row>
    <row r="260" spans="11:11">
      <c r="K260" s="317"/>
    </row>
    <row r="261" spans="11:11">
      <c r="K261" s="317"/>
    </row>
    <row r="262" spans="11:11">
      <c r="K262" s="317"/>
    </row>
    <row r="263" spans="11:11">
      <c r="K263" s="317"/>
    </row>
    <row r="264" spans="11:11">
      <c r="K264" s="317"/>
    </row>
    <row r="265" spans="11:11">
      <c r="K265" s="317"/>
    </row>
    <row r="266" spans="11:11">
      <c r="K266" s="317"/>
    </row>
    <row r="267" spans="11:11">
      <c r="K267" s="317"/>
    </row>
    <row r="268" spans="11:11">
      <c r="K268" s="317"/>
    </row>
    <row r="269" spans="11:11">
      <c r="K269" s="317"/>
    </row>
    <row r="270" spans="11:11">
      <c r="K270" s="317"/>
    </row>
    <row r="271" spans="11:11">
      <c r="K271" s="317"/>
    </row>
    <row r="272" spans="11:11">
      <c r="K272" s="317"/>
    </row>
    <row r="273" spans="11:11">
      <c r="K273" s="317"/>
    </row>
    <row r="274" spans="11:11">
      <c r="K274" s="317"/>
    </row>
    <row r="275" spans="11:11">
      <c r="K275" s="317"/>
    </row>
    <row r="276" spans="11:11">
      <c r="K276" s="317"/>
    </row>
    <row r="277" spans="11:11">
      <c r="K277" s="317"/>
    </row>
    <row r="278" spans="11:11">
      <c r="K278" s="317"/>
    </row>
    <row r="279" spans="11:11">
      <c r="K279" s="317"/>
    </row>
    <row r="280" spans="11:11">
      <c r="K280" s="317"/>
    </row>
    <row r="281" spans="11:11">
      <c r="K281" s="317"/>
    </row>
    <row r="282" spans="11:11">
      <c r="K282" s="317"/>
    </row>
    <row r="283" spans="11:11">
      <c r="K283" s="317"/>
    </row>
    <row r="284" spans="11:11">
      <c r="K284" s="317"/>
    </row>
    <row r="285" spans="11:11">
      <c r="K285" s="317"/>
    </row>
    <row r="286" spans="11:11">
      <c r="K286" s="317"/>
    </row>
    <row r="287" spans="11:11">
      <c r="K287" s="317"/>
    </row>
    <row r="288" spans="11:11">
      <c r="K288" s="317"/>
    </row>
    <row r="289" spans="11:11">
      <c r="K289" s="317"/>
    </row>
    <row r="290" spans="11:11">
      <c r="K290" s="317"/>
    </row>
    <row r="291" spans="11:11">
      <c r="K291" s="317"/>
    </row>
    <row r="292" spans="11:11">
      <c r="K292" s="317"/>
    </row>
    <row r="293" spans="11:11">
      <c r="K293" s="317"/>
    </row>
    <row r="294" spans="11:11">
      <c r="K294" s="317"/>
    </row>
    <row r="295" spans="11:11">
      <c r="K295" s="317"/>
    </row>
    <row r="296" spans="11:11">
      <c r="K296" s="317"/>
    </row>
    <row r="297" spans="11:11">
      <c r="K297" s="317"/>
    </row>
    <row r="298" spans="11:11">
      <c r="K298" s="317"/>
    </row>
    <row r="299" spans="11:11">
      <c r="K299" s="317"/>
    </row>
    <row r="300" spans="11:11">
      <c r="K300" s="317"/>
    </row>
    <row r="301" spans="11:11">
      <c r="K301" s="317"/>
    </row>
    <row r="302" spans="11:11">
      <c r="K302" s="317"/>
    </row>
    <row r="303" spans="11:11">
      <c r="K303" s="317"/>
    </row>
    <row r="304" spans="11:11">
      <c r="K304" s="317"/>
    </row>
    <row r="305" spans="11:11">
      <c r="K305" s="317"/>
    </row>
    <row r="306" spans="11:11">
      <c r="K306" s="317"/>
    </row>
    <row r="307" spans="11:11">
      <c r="K307" s="317"/>
    </row>
    <row r="308" spans="11:11">
      <c r="K308" s="317"/>
    </row>
    <row r="309" spans="11:11">
      <c r="K309" s="317"/>
    </row>
    <row r="310" spans="11:11">
      <c r="K310" s="317"/>
    </row>
    <row r="311" spans="11:11">
      <c r="K311" s="317"/>
    </row>
    <row r="312" spans="11:11">
      <c r="K312" s="317"/>
    </row>
    <row r="313" spans="11:11">
      <c r="K313" s="317"/>
    </row>
    <row r="314" spans="11:11">
      <c r="K314" s="317"/>
    </row>
    <row r="315" spans="11:11">
      <c r="K315" s="317"/>
    </row>
    <row r="316" spans="11:11">
      <c r="K316" s="317"/>
    </row>
    <row r="317" spans="11:11">
      <c r="K317" s="317"/>
    </row>
    <row r="318" spans="11:11">
      <c r="K318" s="317"/>
    </row>
    <row r="319" spans="11:11">
      <c r="K319" s="317"/>
    </row>
    <row r="320" spans="11:11">
      <c r="K320" s="317"/>
    </row>
    <row r="321" spans="11:11">
      <c r="K321" s="317"/>
    </row>
    <row r="322" spans="11:11">
      <c r="K322" s="317"/>
    </row>
    <row r="323" spans="11:11">
      <c r="K323" s="317"/>
    </row>
    <row r="324" spans="11:11">
      <c r="K324" s="317"/>
    </row>
    <row r="325" spans="11:11">
      <c r="K325" s="317"/>
    </row>
    <row r="326" spans="11:11">
      <c r="K326" s="317"/>
    </row>
    <row r="327" spans="11:11">
      <c r="K327" s="317"/>
    </row>
    <row r="328" spans="11:11">
      <c r="K328" s="317"/>
    </row>
    <row r="329" spans="11:11">
      <c r="K329" s="317"/>
    </row>
    <row r="330" spans="11:11">
      <c r="K330" s="317"/>
    </row>
    <row r="331" spans="11:11">
      <c r="K331" s="317"/>
    </row>
    <row r="332" spans="11:11">
      <c r="K332" s="317"/>
    </row>
    <row r="333" spans="11:11">
      <c r="K333" s="317"/>
    </row>
    <row r="334" spans="11:11">
      <c r="K334" s="317"/>
    </row>
    <row r="335" spans="11:11">
      <c r="K335" s="317"/>
    </row>
    <row r="336" spans="11:11">
      <c r="K336" s="317"/>
    </row>
    <row r="337" spans="11:11">
      <c r="K337" s="317"/>
    </row>
    <row r="338" spans="11:11">
      <c r="K338" s="317"/>
    </row>
    <row r="339" spans="11:11">
      <c r="K339" s="317"/>
    </row>
    <row r="340" spans="11:11">
      <c r="K340" s="317"/>
    </row>
    <row r="341" spans="11:11">
      <c r="K341" s="317"/>
    </row>
    <row r="342" spans="11:11">
      <c r="K342" s="317"/>
    </row>
    <row r="343" spans="11:11">
      <c r="K343" s="317"/>
    </row>
    <row r="344" spans="11:11">
      <c r="K344" s="317"/>
    </row>
    <row r="345" spans="11:11">
      <c r="K345" s="317"/>
    </row>
    <row r="346" spans="11:11">
      <c r="K346" s="317"/>
    </row>
    <row r="347" spans="11:11">
      <c r="K347" s="317"/>
    </row>
    <row r="348" spans="11:11">
      <c r="K348" s="317"/>
    </row>
    <row r="349" spans="11:11">
      <c r="K349" s="317"/>
    </row>
    <row r="350" spans="11:11">
      <c r="K350" s="317"/>
    </row>
    <row r="351" spans="11:11">
      <c r="K351" s="317"/>
    </row>
    <row r="352" spans="11:11">
      <c r="K352" s="317"/>
    </row>
    <row r="353" spans="11:11">
      <c r="K353" s="317"/>
    </row>
    <row r="354" spans="11:11">
      <c r="K354" s="317"/>
    </row>
    <row r="355" spans="11:11">
      <c r="K355" s="317"/>
    </row>
    <row r="356" spans="11:11">
      <c r="K356" s="317"/>
    </row>
    <row r="357" spans="11:11">
      <c r="K357" s="317"/>
    </row>
    <row r="358" spans="11:11">
      <c r="K358" s="317"/>
    </row>
    <row r="359" spans="11:11">
      <c r="K359" s="317"/>
    </row>
    <row r="360" spans="11:11">
      <c r="K360" s="317"/>
    </row>
    <row r="361" spans="11:11">
      <c r="K361" s="317"/>
    </row>
    <row r="362" spans="11:11">
      <c r="K362" s="317"/>
    </row>
    <row r="363" spans="11:11">
      <c r="K363" s="317"/>
    </row>
    <row r="364" spans="11:11">
      <c r="K364" s="317"/>
    </row>
    <row r="365" spans="11:11">
      <c r="K365" s="317"/>
    </row>
    <row r="366" spans="11:11">
      <c r="K366" s="317"/>
    </row>
    <row r="367" spans="11:11">
      <c r="K367" s="317"/>
    </row>
    <row r="368" spans="11:11">
      <c r="K368" s="317"/>
    </row>
    <row r="369" spans="11:11">
      <c r="K369" s="317"/>
    </row>
    <row r="370" spans="11:11">
      <c r="K370" s="317"/>
    </row>
    <row r="371" spans="11:11">
      <c r="K371" s="317"/>
    </row>
    <row r="372" spans="11:11">
      <c r="K372" s="317"/>
    </row>
    <row r="373" spans="11:11">
      <c r="K373" s="317"/>
    </row>
    <row r="374" spans="11:11">
      <c r="K374" s="317"/>
    </row>
    <row r="375" spans="11:11">
      <c r="K375" s="317"/>
    </row>
    <row r="376" spans="11:11">
      <c r="K376" s="317"/>
    </row>
    <row r="377" spans="11:11">
      <c r="K377" s="317"/>
    </row>
    <row r="378" spans="11:11">
      <c r="K378" s="317"/>
    </row>
    <row r="379" spans="11:11">
      <c r="K379" s="317"/>
    </row>
    <row r="380" spans="11:11">
      <c r="K380" s="317"/>
    </row>
    <row r="381" spans="11:11">
      <c r="K381" s="317"/>
    </row>
    <row r="382" spans="11:11">
      <c r="K382" s="317"/>
    </row>
    <row r="383" spans="11:11">
      <c r="K383" s="317"/>
    </row>
    <row r="384" spans="11:11">
      <c r="K384" s="317"/>
    </row>
    <row r="385" spans="11:11">
      <c r="K385" s="317"/>
    </row>
    <row r="386" spans="11:11">
      <c r="K386" s="317"/>
    </row>
    <row r="387" spans="11:11">
      <c r="K387" s="317"/>
    </row>
    <row r="388" spans="11:11">
      <c r="K388" s="317"/>
    </row>
    <row r="389" spans="11:11">
      <c r="K389" s="317"/>
    </row>
    <row r="390" spans="11:11">
      <c r="K390" s="317"/>
    </row>
    <row r="391" spans="11:11">
      <c r="K391" s="317"/>
    </row>
    <row r="392" spans="11:11">
      <c r="K392" s="317"/>
    </row>
    <row r="393" spans="11:11">
      <c r="K393" s="317"/>
    </row>
    <row r="394" spans="11:11">
      <c r="K394" s="317"/>
    </row>
    <row r="395" spans="11:11">
      <c r="K395" s="317"/>
    </row>
    <row r="396" spans="11:11">
      <c r="K396" s="317"/>
    </row>
    <row r="397" spans="11:11">
      <c r="K397" s="317"/>
    </row>
    <row r="398" spans="11:11">
      <c r="K398" s="317"/>
    </row>
    <row r="399" spans="11:11">
      <c r="K399" s="317"/>
    </row>
    <row r="400" spans="11:11">
      <c r="K400" s="317"/>
    </row>
    <row r="401" spans="11:11">
      <c r="K401" s="317"/>
    </row>
    <row r="402" spans="11:11">
      <c r="K402" s="317"/>
    </row>
    <row r="403" spans="11:11">
      <c r="K403" s="317"/>
    </row>
    <row r="404" spans="11:11">
      <c r="K404" s="317"/>
    </row>
    <row r="405" spans="11:11">
      <c r="K405" s="317"/>
    </row>
    <row r="406" spans="11:11">
      <c r="K406" s="317"/>
    </row>
    <row r="407" spans="11:11">
      <c r="K407" s="317"/>
    </row>
    <row r="408" spans="11:11">
      <c r="K408" s="317"/>
    </row>
    <row r="409" spans="11:11">
      <c r="K409" s="317"/>
    </row>
    <row r="410" spans="11:11">
      <c r="K410" s="317"/>
    </row>
    <row r="411" spans="11:11">
      <c r="K411" s="317"/>
    </row>
    <row r="412" spans="11:11">
      <c r="K412" s="317"/>
    </row>
    <row r="413" spans="11:11">
      <c r="K413" s="317"/>
    </row>
    <row r="414" spans="11:11">
      <c r="K414" s="317"/>
    </row>
    <row r="415" spans="11:11">
      <c r="K415" s="317"/>
    </row>
    <row r="416" spans="11:11">
      <c r="K416" s="317"/>
    </row>
    <row r="417" spans="11:11">
      <c r="K417" s="317"/>
    </row>
    <row r="418" spans="11:11">
      <c r="K418" s="317"/>
    </row>
    <row r="419" spans="11:11">
      <c r="K419" s="317"/>
    </row>
    <row r="420" spans="11:11">
      <c r="K420" s="317"/>
    </row>
    <row r="421" spans="11:11">
      <c r="K421" s="317"/>
    </row>
    <row r="422" spans="11:11">
      <c r="K422" s="317"/>
    </row>
    <row r="423" spans="11:11">
      <c r="K423" s="317"/>
    </row>
    <row r="424" spans="11:11">
      <c r="K424" s="317"/>
    </row>
    <row r="425" spans="11:11">
      <c r="K425" s="317"/>
    </row>
    <row r="426" spans="11:11">
      <c r="K426" s="317"/>
    </row>
    <row r="427" spans="11:11">
      <c r="K427" s="317"/>
    </row>
    <row r="428" spans="11:11">
      <c r="K428" s="317"/>
    </row>
    <row r="429" spans="11:11">
      <c r="K429" s="317"/>
    </row>
    <row r="430" spans="11:11">
      <c r="K430" s="317"/>
    </row>
    <row r="431" spans="11:11">
      <c r="K431" s="317"/>
    </row>
    <row r="432" spans="11:11">
      <c r="K432" s="317"/>
    </row>
    <row r="433" spans="11:11">
      <c r="K433" s="317"/>
    </row>
    <row r="434" spans="11:11">
      <c r="K434" s="317"/>
    </row>
    <row r="435" spans="11:11">
      <c r="K435" s="317"/>
    </row>
    <row r="436" spans="11:11">
      <c r="K436" s="317"/>
    </row>
    <row r="437" spans="11:11">
      <c r="K437" s="317"/>
    </row>
    <row r="438" spans="11:11">
      <c r="K438" s="317"/>
    </row>
    <row r="439" spans="11:11">
      <c r="K439" s="317"/>
    </row>
    <row r="440" spans="11:11">
      <c r="K440" s="317"/>
    </row>
    <row r="441" spans="11:11">
      <c r="K441" s="317"/>
    </row>
    <row r="442" spans="11:11">
      <c r="K442" s="317"/>
    </row>
    <row r="443" spans="11:11">
      <c r="K443" s="317"/>
    </row>
    <row r="444" spans="11:11">
      <c r="K444" s="317"/>
    </row>
    <row r="445" spans="11:11">
      <c r="K445" s="317"/>
    </row>
    <row r="446" spans="11:11">
      <c r="K446" s="317"/>
    </row>
    <row r="447" spans="11:11">
      <c r="K447" s="317"/>
    </row>
    <row r="448" spans="11:11">
      <c r="K448" s="317"/>
    </row>
    <row r="449" spans="11:11">
      <c r="K449" s="317"/>
    </row>
    <row r="450" spans="11:11">
      <c r="K450" s="317"/>
    </row>
    <row r="451" spans="11:11">
      <c r="K451" s="317"/>
    </row>
    <row r="452" spans="11:11">
      <c r="K452" s="317"/>
    </row>
    <row r="453" spans="11:11">
      <c r="K453" s="317"/>
    </row>
    <row r="454" spans="11:11">
      <c r="K454" s="317"/>
    </row>
    <row r="455" spans="11:11">
      <c r="K455" s="317"/>
    </row>
    <row r="456" spans="11:11">
      <c r="K456" s="317"/>
    </row>
    <row r="457" spans="11:11">
      <c r="K457" s="317"/>
    </row>
    <row r="458" spans="11:11">
      <c r="K458" s="317"/>
    </row>
    <row r="459" spans="11:11">
      <c r="K459" s="317"/>
    </row>
    <row r="460" spans="11:11">
      <c r="K460" s="317"/>
    </row>
    <row r="461" spans="11:11">
      <c r="K461" s="317"/>
    </row>
    <row r="462" spans="11:11">
      <c r="K462" s="317"/>
    </row>
    <row r="463" spans="11:11">
      <c r="K463" s="317"/>
    </row>
    <row r="464" spans="11:11">
      <c r="K464" s="317"/>
    </row>
    <row r="465" spans="11:11">
      <c r="K465" s="317"/>
    </row>
    <row r="466" spans="11:11">
      <c r="K466" s="317"/>
    </row>
    <row r="467" spans="11:11">
      <c r="K467" s="317"/>
    </row>
    <row r="468" spans="11:11">
      <c r="K468" s="317"/>
    </row>
    <row r="469" spans="11:11">
      <c r="K469" s="317"/>
    </row>
    <row r="470" spans="11:11">
      <c r="K470" s="317"/>
    </row>
    <row r="471" spans="11:11">
      <c r="K471" s="317"/>
    </row>
    <row r="472" spans="11:11">
      <c r="K472" s="317"/>
    </row>
    <row r="473" spans="11:11">
      <c r="K473" s="317"/>
    </row>
    <row r="474" spans="11:11">
      <c r="K474" s="317"/>
    </row>
    <row r="475" spans="11:11">
      <c r="K475" s="317"/>
    </row>
    <row r="476" spans="11:11">
      <c r="K476" s="317"/>
    </row>
    <row r="477" spans="11:11">
      <c r="K477" s="317"/>
    </row>
    <row r="478" spans="11:11">
      <c r="K478" s="317"/>
    </row>
    <row r="479" spans="11:11">
      <c r="K479" s="317"/>
    </row>
    <row r="480" spans="11:11">
      <c r="K480" s="317"/>
    </row>
    <row r="481" spans="11:11">
      <c r="K481" s="317"/>
    </row>
    <row r="482" spans="11:11">
      <c r="K482" s="317"/>
    </row>
    <row r="483" spans="11:11">
      <c r="K483" s="317"/>
    </row>
    <row r="484" spans="11:11">
      <c r="K484" s="317"/>
    </row>
    <row r="485" spans="11:11">
      <c r="K485" s="317"/>
    </row>
    <row r="486" spans="11:11">
      <c r="K486" s="317"/>
    </row>
    <row r="487" spans="11:11">
      <c r="K487" s="317"/>
    </row>
    <row r="488" spans="11:11">
      <c r="K488" s="317"/>
    </row>
    <row r="489" spans="11:11">
      <c r="K489" s="317"/>
    </row>
    <row r="490" spans="11:11">
      <c r="K490" s="317"/>
    </row>
    <row r="491" spans="11:11">
      <c r="K491" s="317"/>
    </row>
    <row r="492" spans="11:11">
      <c r="K492" s="317"/>
    </row>
    <row r="493" spans="11:11">
      <c r="K493" s="317"/>
    </row>
    <row r="494" spans="11:11">
      <c r="K494" s="317"/>
    </row>
    <row r="495" spans="11:11">
      <c r="K495" s="317"/>
    </row>
    <row r="496" spans="11:11">
      <c r="K496" s="317"/>
    </row>
    <row r="497" spans="11:11">
      <c r="K497" s="317"/>
    </row>
    <row r="498" spans="11:11">
      <c r="K498" s="317"/>
    </row>
    <row r="499" spans="11:11">
      <c r="K499" s="317"/>
    </row>
    <row r="500" spans="11:11">
      <c r="K500" s="317"/>
    </row>
    <row r="501" spans="11:11">
      <c r="K501" s="317"/>
    </row>
    <row r="502" spans="11:11">
      <c r="K502" s="317"/>
    </row>
    <row r="503" spans="11:11">
      <c r="K503" s="317"/>
    </row>
    <row r="504" spans="11:11">
      <c r="K504" s="317"/>
    </row>
    <row r="505" spans="11:11">
      <c r="K505" s="317"/>
    </row>
    <row r="506" spans="11:11">
      <c r="K506" s="317"/>
    </row>
    <row r="507" spans="11:11">
      <c r="K507" s="317"/>
    </row>
    <row r="508" spans="11:11">
      <c r="K508" s="317"/>
    </row>
    <row r="509" spans="11:11">
      <c r="K509" s="317"/>
    </row>
    <row r="510" spans="11:11">
      <c r="K510" s="317"/>
    </row>
    <row r="511" spans="11:11">
      <c r="K511" s="317"/>
    </row>
    <row r="512" spans="11:11">
      <c r="K512" s="317"/>
    </row>
    <row r="513" spans="11:11">
      <c r="K513" s="317"/>
    </row>
    <row r="514" spans="11:11">
      <c r="K514" s="317"/>
    </row>
    <row r="515" spans="11:11">
      <c r="K515" s="317"/>
    </row>
    <row r="516" spans="11:11">
      <c r="K516" s="317"/>
    </row>
    <row r="517" spans="11:11">
      <c r="K517" s="317"/>
    </row>
    <row r="518" spans="11:11">
      <c r="K518" s="317"/>
    </row>
    <row r="519" spans="11:11">
      <c r="K519" s="317"/>
    </row>
    <row r="520" spans="11:11">
      <c r="K520" s="317"/>
    </row>
    <row r="521" spans="11:11">
      <c r="K521" s="317"/>
    </row>
    <row r="522" spans="11:11">
      <c r="K522" s="317"/>
    </row>
    <row r="523" spans="11:11">
      <c r="K523" s="317"/>
    </row>
    <row r="524" spans="11:11">
      <c r="K524" s="317"/>
    </row>
    <row r="525" spans="11:11">
      <c r="K525" s="317"/>
    </row>
    <row r="526" spans="11:11">
      <c r="K526" s="317"/>
    </row>
    <row r="527" spans="11:11">
      <c r="K527" s="317"/>
    </row>
    <row r="528" spans="11:11">
      <c r="K528" s="317"/>
    </row>
    <row r="529" spans="11:11">
      <c r="K529" s="317"/>
    </row>
    <row r="530" spans="11:11">
      <c r="K530" s="317"/>
    </row>
    <row r="531" spans="11:11">
      <c r="K531" s="317"/>
    </row>
    <row r="532" spans="11:11">
      <c r="K532" s="317"/>
    </row>
    <row r="533" spans="11:11">
      <c r="K533" s="317"/>
    </row>
    <row r="534" spans="11:11">
      <c r="K534" s="317"/>
    </row>
    <row r="535" spans="11:11">
      <c r="K535" s="317"/>
    </row>
    <row r="536" spans="11:11">
      <c r="K536" s="317"/>
    </row>
    <row r="537" spans="11:11">
      <c r="K537" s="317"/>
    </row>
    <row r="538" spans="11:11">
      <c r="K538" s="317"/>
    </row>
    <row r="539" spans="11:11">
      <c r="K539" s="317"/>
    </row>
    <row r="540" spans="11:11">
      <c r="K540" s="317"/>
    </row>
    <row r="541" spans="11:11">
      <c r="K541" s="317"/>
    </row>
    <row r="542" spans="11:11">
      <c r="K542" s="317"/>
    </row>
    <row r="543" spans="11:11">
      <c r="K543" s="317"/>
    </row>
    <row r="544" spans="11:11">
      <c r="K544" s="317"/>
    </row>
    <row r="545" spans="11:11">
      <c r="K545" s="317"/>
    </row>
    <row r="546" spans="11:11">
      <c r="K546" s="317"/>
    </row>
    <row r="547" spans="11:11">
      <c r="K547" s="317"/>
    </row>
    <row r="548" spans="11:11">
      <c r="K548" s="317"/>
    </row>
    <row r="549" spans="11:11">
      <c r="K549" s="317"/>
    </row>
    <row r="550" spans="11:11">
      <c r="K550" s="317"/>
    </row>
    <row r="551" spans="11:11">
      <c r="K551" s="317"/>
    </row>
    <row r="552" spans="11:11">
      <c r="K552" s="317"/>
    </row>
    <row r="553" spans="11:11">
      <c r="K553" s="317"/>
    </row>
    <row r="554" spans="11:11">
      <c r="K554" s="317"/>
    </row>
    <row r="555" spans="11:11">
      <c r="K555" s="317"/>
    </row>
    <row r="556" spans="11:11">
      <c r="K556" s="317"/>
    </row>
    <row r="557" spans="11:11">
      <c r="K557" s="317"/>
    </row>
    <row r="558" spans="11:11">
      <c r="K558" s="317"/>
    </row>
    <row r="559" spans="11:11">
      <c r="K559" s="317"/>
    </row>
    <row r="560" spans="11:11">
      <c r="K560" s="317"/>
    </row>
    <row r="561" spans="11:11">
      <c r="K561" s="317"/>
    </row>
    <row r="562" spans="11:11">
      <c r="K562" s="317"/>
    </row>
    <row r="563" spans="11:11">
      <c r="K563" s="317"/>
    </row>
    <row r="564" spans="11:11">
      <c r="K564" s="317"/>
    </row>
    <row r="565" spans="11:11">
      <c r="K565" s="317"/>
    </row>
    <row r="566" spans="11:11">
      <c r="K566" s="317"/>
    </row>
    <row r="567" spans="11:11">
      <c r="K567" s="317"/>
    </row>
    <row r="568" spans="11:11">
      <c r="K568" s="317"/>
    </row>
    <row r="569" spans="11:11">
      <c r="K569" s="317"/>
    </row>
    <row r="570" spans="11:11">
      <c r="K570" s="317"/>
    </row>
    <row r="571" spans="11:11">
      <c r="K571" s="317"/>
    </row>
    <row r="572" spans="11:11">
      <c r="K572" s="317"/>
    </row>
    <row r="573" spans="11:11">
      <c r="K573" s="317"/>
    </row>
    <row r="574" spans="11:11">
      <c r="K574" s="317"/>
    </row>
    <row r="575" spans="11:11">
      <c r="K575" s="317"/>
    </row>
    <row r="576" spans="11:11">
      <c r="K576" s="317"/>
    </row>
    <row r="577" spans="11:11">
      <c r="K577" s="317"/>
    </row>
    <row r="578" spans="11:11">
      <c r="K578" s="317"/>
    </row>
    <row r="579" spans="11:11">
      <c r="K579" s="317"/>
    </row>
    <row r="580" spans="11:11">
      <c r="K580" s="317"/>
    </row>
    <row r="581" spans="11:11">
      <c r="K581" s="317"/>
    </row>
    <row r="582" spans="11:11">
      <c r="K582" s="317"/>
    </row>
    <row r="583" spans="11:11">
      <c r="K583" s="317"/>
    </row>
    <row r="584" spans="11:11">
      <c r="K584" s="317"/>
    </row>
    <row r="585" spans="11:11">
      <c r="K585" s="317"/>
    </row>
    <row r="586" spans="11:11">
      <c r="K586" s="317"/>
    </row>
    <row r="587" spans="11:11">
      <c r="K587" s="317"/>
    </row>
    <row r="588" spans="11:11">
      <c r="K588" s="317"/>
    </row>
    <row r="589" spans="11:11">
      <c r="K589" s="317"/>
    </row>
    <row r="590" spans="11:11">
      <c r="K590" s="317"/>
    </row>
    <row r="591" spans="11:11">
      <c r="K591" s="317"/>
    </row>
    <row r="592" spans="11:11">
      <c r="K592" s="317"/>
    </row>
    <row r="593" spans="11:11">
      <c r="K593" s="317"/>
    </row>
    <row r="594" spans="11:11">
      <c r="K594" s="317"/>
    </row>
    <row r="595" spans="11:11">
      <c r="K595" s="317"/>
    </row>
    <row r="596" spans="11:11">
      <c r="K596" s="317"/>
    </row>
    <row r="597" spans="11:11">
      <c r="K597" s="317"/>
    </row>
    <row r="598" spans="11:11">
      <c r="K598" s="317"/>
    </row>
    <row r="599" spans="11:11">
      <c r="K599" s="317"/>
    </row>
    <row r="600" spans="11:11">
      <c r="K600" s="317"/>
    </row>
    <row r="601" spans="11:11">
      <c r="K601" s="317"/>
    </row>
    <row r="602" spans="11:11">
      <c r="K602" s="317"/>
    </row>
    <row r="603" spans="11:11">
      <c r="K603" s="317"/>
    </row>
    <row r="604" spans="11:11">
      <c r="K604" s="317"/>
    </row>
    <row r="605" spans="11:11">
      <c r="K605" s="317"/>
    </row>
    <row r="606" spans="11:11">
      <c r="K606" s="317"/>
    </row>
    <row r="607" spans="11:11">
      <c r="K607" s="317"/>
    </row>
    <row r="608" spans="11:11">
      <c r="K608" s="317"/>
    </row>
    <row r="609" spans="11:11">
      <c r="K609" s="317"/>
    </row>
    <row r="610" spans="11:11">
      <c r="K610" s="317"/>
    </row>
    <row r="611" spans="11:11">
      <c r="K611" s="317"/>
    </row>
    <row r="612" spans="11:11">
      <c r="K612" s="317"/>
    </row>
    <row r="613" spans="11:11">
      <c r="K613" s="317"/>
    </row>
    <row r="614" spans="11:11">
      <c r="K614" s="317"/>
    </row>
    <row r="615" spans="11:11">
      <c r="K615" s="317"/>
    </row>
    <row r="616" spans="11:11">
      <c r="K616" s="317"/>
    </row>
    <row r="617" spans="11:11">
      <c r="K617" s="317"/>
    </row>
    <row r="618" spans="11:11">
      <c r="K618" s="317"/>
    </row>
    <row r="619" spans="11:11">
      <c r="K619" s="317"/>
    </row>
    <row r="620" spans="11:11">
      <c r="K620" s="317"/>
    </row>
    <row r="621" spans="11:11">
      <c r="K621" s="317"/>
    </row>
    <row r="622" spans="11:11">
      <c r="K622" s="317"/>
    </row>
    <row r="623" spans="11:11">
      <c r="K623" s="317"/>
    </row>
    <row r="624" spans="11:11">
      <c r="K624" s="317"/>
    </row>
    <row r="625" spans="11:11">
      <c r="K625" s="317"/>
    </row>
    <row r="626" spans="11:11">
      <c r="K626" s="317"/>
    </row>
    <row r="627" spans="11:11">
      <c r="K627" s="317"/>
    </row>
    <row r="628" spans="11:11">
      <c r="K628" s="317"/>
    </row>
    <row r="629" spans="11:11">
      <c r="K629" s="317"/>
    </row>
    <row r="630" spans="11:11">
      <c r="K630" s="317"/>
    </row>
    <row r="631" spans="11:11">
      <c r="K631" s="317"/>
    </row>
    <row r="632" spans="11:11">
      <c r="K632" s="317"/>
    </row>
    <row r="633" spans="11:11">
      <c r="K633" s="317"/>
    </row>
    <row r="634" spans="11:11">
      <c r="K634" s="317"/>
    </row>
    <row r="635" spans="11:11">
      <c r="K635" s="317"/>
    </row>
    <row r="636" spans="11:11">
      <c r="K636" s="317"/>
    </row>
    <row r="637" spans="11:11">
      <c r="K637" s="317"/>
    </row>
    <row r="638" spans="11:11">
      <c r="K638" s="317"/>
    </row>
    <row r="639" spans="11:11">
      <c r="K639" s="317"/>
    </row>
    <row r="640" spans="11:11">
      <c r="K640" s="317"/>
    </row>
    <row r="641" spans="11:11">
      <c r="K641" s="317"/>
    </row>
    <row r="642" spans="11:11">
      <c r="K642" s="317"/>
    </row>
    <row r="643" spans="11:11">
      <c r="K643" s="317"/>
    </row>
    <row r="644" spans="11:11">
      <c r="K644" s="317"/>
    </row>
    <row r="645" spans="11:11">
      <c r="K645" s="317"/>
    </row>
    <row r="646" spans="11:11">
      <c r="K646" s="317"/>
    </row>
    <row r="647" spans="11:11">
      <c r="K647" s="317"/>
    </row>
    <row r="648" spans="11:11">
      <c r="K648" s="317"/>
    </row>
    <row r="649" spans="11:11">
      <c r="K649" s="317"/>
    </row>
    <row r="650" spans="11:11">
      <c r="K650" s="317"/>
    </row>
    <row r="651" spans="11:11">
      <c r="K651" s="317"/>
    </row>
    <row r="652" spans="11:11">
      <c r="K652" s="317"/>
    </row>
    <row r="653" spans="11:11">
      <c r="K653" s="317"/>
    </row>
    <row r="654" spans="11:11">
      <c r="K654" s="317"/>
    </row>
    <row r="655" spans="11:11">
      <c r="K655" s="317"/>
    </row>
    <row r="656" spans="11:11">
      <c r="K656" s="317"/>
    </row>
    <row r="657" spans="11:11">
      <c r="K657" s="317"/>
    </row>
    <row r="658" spans="11:11">
      <c r="K658" s="317"/>
    </row>
    <row r="659" spans="11:11">
      <c r="K659" s="317"/>
    </row>
    <row r="660" spans="11:11">
      <c r="K660" s="317"/>
    </row>
    <row r="661" spans="11:11">
      <c r="K661" s="317"/>
    </row>
    <row r="662" spans="11:11">
      <c r="K662" s="317"/>
    </row>
    <row r="663" spans="11:11">
      <c r="K663" s="317"/>
    </row>
    <row r="664" spans="11:11">
      <c r="K664" s="317"/>
    </row>
    <row r="665" spans="11:11">
      <c r="K665" s="317"/>
    </row>
    <row r="666" spans="11:11">
      <c r="K666" s="317"/>
    </row>
    <row r="667" spans="11:11">
      <c r="K667" s="317"/>
    </row>
    <row r="668" spans="11:11">
      <c r="K668" s="317"/>
    </row>
    <row r="669" spans="11:11">
      <c r="K669" s="317"/>
    </row>
    <row r="670" spans="11:11">
      <c r="K670" s="317"/>
    </row>
    <row r="671" spans="11:11">
      <c r="K671" s="317"/>
    </row>
    <row r="672" spans="11:11">
      <c r="K672" s="317"/>
    </row>
  </sheetData>
  <mergeCells count="14">
    <mergeCell ref="B2:I2"/>
    <mergeCell ref="B3:I3"/>
    <mergeCell ref="D5:I5"/>
    <mergeCell ref="F24:I24"/>
    <mergeCell ref="B26:H26"/>
    <mergeCell ref="B27:H27"/>
    <mergeCell ref="B6:B7"/>
    <mergeCell ref="C6:C7"/>
    <mergeCell ref="D6:D7"/>
    <mergeCell ref="E6:E7"/>
    <mergeCell ref="F6:F7"/>
    <mergeCell ref="G6:G7"/>
    <mergeCell ref="H6:H7"/>
    <mergeCell ref="I6:I7"/>
  </mergeCells>
  <printOptions horizontalCentered="1"/>
  <pageMargins left="0.196850393700787" right="0.196850393700787" top="0.590551181102362" bottom="0.590551181102362" header="0.31496062992126" footer="0.31496062992126"/>
  <pageSetup paperSize="9" scale="80" fitToHeight="0" orientation="landscape"/>
  <headerFooter>
    <oddFooter>&amp;R&amp;P de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T289"/>
  <sheetViews>
    <sheetView view="pageBreakPreview" zoomScale="110" zoomScaleNormal="100" topLeftCell="A46" workbookViewId="0">
      <selection activeCell="G68" sqref="G68"/>
    </sheetView>
  </sheetViews>
  <sheetFormatPr defaultColWidth="9.14285714285714" defaultRowHeight="12.75"/>
  <cols>
    <col min="1" max="1" width="3.42857142857143" style="1" customWidth="1"/>
    <col min="2" max="2" width="25.8571428571429" style="1" customWidth="1"/>
    <col min="3" max="3" width="15.1428571428571" style="1" customWidth="1"/>
    <col min="4" max="4" width="15.4285714285714" style="1" customWidth="1"/>
    <col min="5" max="5" width="15" style="1" customWidth="1"/>
    <col min="6" max="6" width="12.8571428571429" style="1" customWidth="1"/>
    <col min="7" max="7" width="24.2857142857143" style="1" customWidth="1"/>
    <col min="8" max="8" width="9.14285714285714" style="52" customWidth="1"/>
    <col min="9" max="9" width="11.7142857142857" style="52" customWidth="1"/>
    <col min="10" max="12" width="9.14285714285714" style="1"/>
    <col min="13" max="13" width="16.4285714285714" style="1" customWidth="1"/>
    <col min="14" max="15" width="9.14285714285714" style="1"/>
    <col min="16" max="16" width="16.4285714285714" style="1" customWidth="1"/>
    <col min="17" max="247" width="9.14285714285714" style="1"/>
    <col min="248" max="248" width="3.42857142857143" style="1" customWidth="1"/>
    <col min="249" max="249" width="25.8571428571429" style="1" customWidth="1"/>
    <col min="250" max="250" width="15.1428571428571" style="1" customWidth="1"/>
    <col min="251" max="251" width="15.4285714285714" style="1" customWidth="1"/>
    <col min="252" max="252" width="15" style="1" customWidth="1"/>
    <col min="253" max="253" width="12.8571428571429" style="1" customWidth="1"/>
    <col min="254" max="254" width="23.2857142857143" style="1" customWidth="1"/>
    <col min="255" max="257" width="9.14285714285714" style="1" hidden="1" customWidth="1"/>
    <col min="258" max="259" width="9.14285714285714" style="1"/>
    <col min="260" max="260" width="9.71428571428571" style="1" customWidth="1"/>
    <col min="261" max="261" width="9.14285714285714" style="1"/>
    <col min="262" max="262" width="10.2857142857143" style="1" customWidth="1"/>
    <col min="263" max="503" width="9.14285714285714" style="1"/>
    <col min="504" max="504" width="3.42857142857143" style="1" customWidth="1"/>
    <col min="505" max="505" width="25.8571428571429" style="1" customWidth="1"/>
    <col min="506" max="506" width="15.1428571428571" style="1" customWidth="1"/>
    <col min="507" max="507" width="15.4285714285714" style="1" customWidth="1"/>
    <col min="508" max="508" width="15" style="1" customWidth="1"/>
    <col min="509" max="509" width="12.8571428571429" style="1" customWidth="1"/>
    <col min="510" max="510" width="23.2857142857143" style="1" customWidth="1"/>
    <col min="511" max="513" width="9.14285714285714" style="1" hidden="1" customWidth="1"/>
    <col min="514" max="515" width="9.14285714285714" style="1"/>
    <col min="516" max="516" width="9.71428571428571" style="1" customWidth="1"/>
    <col min="517" max="517" width="9.14285714285714" style="1"/>
    <col min="518" max="518" width="10.2857142857143" style="1" customWidth="1"/>
    <col min="519" max="759" width="9.14285714285714" style="1"/>
    <col min="760" max="760" width="3.42857142857143" style="1" customWidth="1"/>
    <col min="761" max="761" width="25.8571428571429" style="1" customWidth="1"/>
    <col min="762" max="762" width="15.1428571428571" style="1" customWidth="1"/>
    <col min="763" max="763" width="15.4285714285714" style="1" customWidth="1"/>
    <col min="764" max="764" width="15" style="1" customWidth="1"/>
    <col min="765" max="765" width="12.8571428571429" style="1" customWidth="1"/>
    <col min="766" max="766" width="23.2857142857143" style="1" customWidth="1"/>
    <col min="767" max="769" width="9.14285714285714" style="1" hidden="1" customWidth="1"/>
    <col min="770" max="771" width="9.14285714285714" style="1"/>
    <col min="772" max="772" width="9.71428571428571" style="1" customWidth="1"/>
    <col min="773" max="773" width="9.14285714285714" style="1"/>
    <col min="774" max="774" width="10.2857142857143" style="1" customWidth="1"/>
    <col min="775" max="1015" width="9.14285714285714" style="1"/>
    <col min="1016" max="1016" width="3.42857142857143" style="1" customWidth="1"/>
    <col min="1017" max="1017" width="25.8571428571429" style="1" customWidth="1"/>
    <col min="1018" max="1018" width="15.1428571428571" style="1" customWidth="1"/>
    <col min="1019" max="1019" width="15.4285714285714" style="1" customWidth="1"/>
    <col min="1020" max="1020" width="15" style="1" customWidth="1"/>
    <col min="1021" max="1021" width="12.8571428571429" style="1" customWidth="1"/>
    <col min="1022" max="1022" width="23.2857142857143" style="1" customWidth="1"/>
    <col min="1023" max="1025" width="9.14285714285714" style="1" hidden="1" customWidth="1"/>
    <col min="1026" max="1027" width="9.14285714285714" style="1"/>
    <col min="1028" max="1028" width="9.71428571428571" style="1" customWidth="1"/>
    <col min="1029" max="1029" width="9.14285714285714" style="1"/>
    <col min="1030" max="1030" width="10.2857142857143" style="1" customWidth="1"/>
    <col min="1031" max="1271" width="9.14285714285714" style="1"/>
    <col min="1272" max="1272" width="3.42857142857143" style="1" customWidth="1"/>
    <col min="1273" max="1273" width="25.8571428571429" style="1" customWidth="1"/>
    <col min="1274" max="1274" width="15.1428571428571" style="1" customWidth="1"/>
    <col min="1275" max="1275" width="15.4285714285714" style="1" customWidth="1"/>
    <col min="1276" max="1276" width="15" style="1" customWidth="1"/>
    <col min="1277" max="1277" width="12.8571428571429" style="1" customWidth="1"/>
    <col min="1278" max="1278" width="23.2857142857143" style="1" customWidth="1"/>
    <col min="1279" max="1281" width="9.14285714285714" style="1" hidden="1" customWidth="1"/>
    <col min="1282" max="1283" width="9.14285714285714" style="1"/>
    <col min="1284" max="1284" width="9.71428571428571" style="1" customWidth="1"/>
    <col min="1285" max="1285" width="9.14285714285714" style="1"/>
    <col min="1286" max="1286" width="10.2857142857143" style="1" customWidth="1"/>
    <col min="1287" max="1527" width="9.14285714285714" style="1"/>
    <col min="1528" max="1528" width="3.42857142857143" style="1" customWidth="1"/>
    <col min="1529" max="1529" width="25.8571428571429" style="1" customWidth="1"/>
    <col min="1530" max="1530" width="15.1428571428571" style="1" customWidth="1"/>
    <col min="1531" max="1531" width="15.4285714285714" style="1" customWidth="1"/>
    <col min="1532" max="1532" width="15" style="1" customWidth="1"/>
    <col min="1533" max="1533" width="12.8571428571429" style="1" customWidth="1"/>
    <col min="1534" max="1534" width="23.2857142857143" style="1" customWidth="1"/>
    <col min="1535" max="1537" width="9.14285714285714" style="1" hidden="1" customWidth="1"/>
    <col min="1538" max="1539" width="9.14285714285714" style="1"/>
    <col min="1540" max="1540" width="9.71428571428571" style="1" customWidth="1"/>
    <col min="1541" max="1541" width="9.14285714285714" style="1"/>
    <col min="1542" max="1542" width="10.2857142857143" style="1" customWidth="1"/>
    <col min="1543" max="1783" width="9.14285714285714" style="1"/>
    <col min="1784" max="1784" width="3.42857142857143" style="1" customWidth="1"/>
    <col min="1785" max="1785" width="25.8571428571429" style="1" customWidth="1"/>
    <col min="1786" max="1786" width="15.1428571428571" style="1" customWidth="1"/>
    <col min="1787" max="1787" width="15.4285714285714" style="1" customWidth="1"/>
    <col min="1788" max="1788" width="15" style="1" customWidth="1"/>
    <col min="1789" max="1789" width="12.8571428571429" style="1" customWidth="1"/>
    <col min="1790" max="1790" width="23.2857142857143" style="1" customWidth="1"/>
    <col min="1791" max="1793" width="9.14285714285714" style="1" hidden="1" customWidth="1"/>
    <col min="1794" max="1795" width="9.14285714285714" style="1"/>
    <col min="1796" max="1796" width="9.71428571428571" style="1" customWidth="1"/>
    <col min="1797" max="1797" width="9.14285714285714" style="1"/>
    <col min="1798" max="1798" width="10.2857142857143" style="1" customWidth="1"/>
    <col min="1799" max="2039" width="9.14285714285714" style="1"/>
    <col min="2040" max="2040" width="3.42857142857143" style="1" customWidth="1"/>
    <col min="2041" max="2041" width="25.8571428571429" style="1" customWidth="1"/>
    <col min="2042" max="2042" width="15.1428571428571" style="1" customWidth="1"/>
    <col min="2043" max="2043" width="15.4285714285714" style="1" customWidth="1"/>
    <col min="2044" max="2044" width="15" style="1" customWidth="1"/>
    <col min="2045" max="2045" width="12.8571428571429" style="1" customWidth="1"/>
    <col min="2046" max="2046" width="23.2857142857143" style="1" customWidth="1"/>
    <col min="2047" max="2049" width="9.14285714285714" style="1" hidden="1" customWidth="1"/>
    <col min="2050" max="2051" width="9.14285714285714" style="1"/>
    <col min="2052" max="2052" width="9.71428571428571" style="1" customWidth="1"/>
    <col min="2053" max="2053" width="9.14285714285714" style="1"/>
    <col min="2054" max="2054" width="10.2857142857143" style="1" customWidth="1"/>
    <col min="2055" max="2295" width="9.14285714285714" style="1"/>
    <col min="2296" max="2296" width="3.42857142857143" style="1" customWidth="1"/>
    <col min="2297" max="2297" width="25.8571428571429" style="1" customWidth="1"/>
    <col min="2298" max="2298" width="15.1428571428571" style="1" customWidth="1"/>
    <col min="2299" max="2299" width="15.4285714285714" style="1" customWidth="1"/>
    <col min="2300" max="2300" width="15" style="1" customWidth="1"/>
    <col min="2301" max="2301" width="12.8571428571429" style="1" customWidth="1"/>
    <col min="2302" max="2302" width="23.2857142857143" style="1" customWidth="1"/>
    <col min="2303" max="2305" width="9.14285714285714" style="1" hidden="1" customWidth="1"/>
    <col min="2306" max="2307" width="9.14285714285714" style="1"/>
    <col min="2308" max="2308" width="9.71428571428571" style="1" customWidth="1"/>
    <col min="2309" max="2309" width="9.14285714285714" style="1"/>
    <col min="2310" max="2310" width="10.2857142857143" style="1" customWidth="1"/>
    <col min="2311" max="2551" width="9.14285714285714" style="1"/>
    <col min="2552" max="2552" width="3.42857142857143" style="1" customWidth="1"/>
    <col min="2553" max="2553" width="25.8571428571429" style="1" customWidth="1"/>
    <col min="2554" max="2554" width="15.1428571428571" style="1" customWidth="1"/>
    <col min="2555" max="2555" width="15.4285714285714" style="1" customWidth="1"/>
    <col min="2556" max="2556" width="15" style="1" customWidth="1"/>
    <col min="2557" max="2557" width="12.8571428571429" style="1" customWidth="1"/>
    <col min="2558" max="2558" width="23.2857142857143" style="1" customWidth="1"/>
    <col min="2559" max="2561" width="9.14285714285714" style="1" hidden="1" customWidth="1"/>
    <col min="2562" max="2563" width="9.14285714285714" style="1"/>
    <col min="2564" max="2564" width="9.71428571428571" style="1" customWidth="1"/>
    <col min="2565" max="2565" width="9.14285714285714" style="1"/>
    <col min="2566" max="2566" width="10.2857142857143" style="1" customWidth="1"/>
    <col min="2567" max="2807" width="9.14285714285714" style="1"/>
    <col min="2808" max="2808" width="3.42857142857143" style="1" customWidth="1"/>
    <col min="2809" max="2809" width="25.8571428571429" style="1" customWidth="1"/>
    <col min="2810" max="2810" width="15.1428571428571" style="1" customWidth="1"/>
    <col min="2811" max="2811" width="15.4285714285714" style="1" customWidth="1"/>
    <col min="2812" max="2812" width="15" style="1" customWidth="1"/>
    <col min="2813" max="2813" width="12.8571428571429" style="1" customWidth="1"/>
    <col min="2814" max="2814" width="23.2857142857143" style="1" customWidth="1"/>
    <col min="2815" max="2817" width="9.14285714285714" style="1" hidden="1" customWidth="1"/>
    <col min="2818" max="2819" width="9.14285714285714" style="1"/>
    <col min="2820" max="2820" width="9.71428571428571" style="1" customWidth="1"/>
    <col min="2821" max="2821" width="9.14285714285714" style="1"/>
    <col min="2822" max="2822" width="10.2857142857143" style="1" customWidth="1"/>
    <col min="2823" max="3063" width="9.14285714285714" style="1"/>
    <col min="3064" max="3064" width="3.42857142857143" style="1" customWidth="1"/>
    <col min="3065" max="3065" width="25.8571428571429" style="1" customWidth="1"/>
    <col min="3066" max="3066" width="15.1428571428571" style="1" customWidth="1"/>
    <col min="3067" max="3067" width="15.4285714285714" style="1" customWidth="1"/>
    <col min="3068" max="3068" width="15" style="1" customWidth="1"/>
    <col min="3069" max="3069" width="12.8571428571429" style="1" customWidth="1"/>
    <col min="3070" max="3070" width="23.2857142857143" style="1" customWidth="1"/>
    <col min="3071" max="3073" width="9.14285714285714" style="1" hidden="1" customWidth="1"/>
    <col min="3074" max="3075" width="9.14285714285714" style="1"/>
    <col min="3076" max="3076" width="9.71428571428571" style="1" customWidth="1"/>
    <col min="3077" max="3077" width="9.14285714285714" style="1"/>
    <col min="3078" max="3078" width="10.2857142857143" style="1" customWidth="1"/>
    <col min="3079" max="3319" width="9.14285714285714" style="1"/>
    <col min="3320" max="3320" width="3.42857142857143" style="1" customWidth="1"/>
    <col min="3321" max="3321" width="25.8571428571429" style="1" customWidth="1"/>
    <col min="3322" max="3322" width="15.1428571428571" style="1" customWidth="1"/>
    <col min="3323" max="3323" width="15.4285714285714" style="1" customWidth="1"/>
    <col min="3324" max="3324" width="15" style="1" customWidth="1"/>
    <col min="3325" max="3325" width="12.8571428571429" style="1" customWidth="1"/>
    <col min="3326" max="3326" width="23.2857142857143" style="1" customWidth="1"/>
    <col min="3327" max="3329" width="9.14285714285714" style="1" hidden="1" customWidth="1"/>
    <col min="3330" max="3331" width="9.14285714285714" style="1"/>
    <col min="3332" max="3332" width="9.71428571428571" style="1" customWidth="1"/>
    <col min="3333" max="3333" width="9.14285714285714" style="1"/>
    <col min="3334" max="3334" width="10.2857142857143" style="1" customWidth="1"/>
    <col min="3335" max="3575" width="9.14285714285714" style="1"/>
    <col min="3576" max="3576" width="3.42857142857143" style="1" customWidth="1"/>
    <col min="3577" max="3577" width="25.8571428571429" style="1" customWidth="1"/>
    <col min="3578" max="3578" width="15.1428571428571" style="1" customWidth="1"/>
    <col min="3579" max="3579" width="15.4285714285714" style="1" customWidth="1"/>
    <col min="3580" max="3580" width="15" style="1" customWidth="1"/>
    <col min="3581" max="3581" width="12.8571428571429" style="1" customWidth="1"/>
    <col min="3582" max="3582" width="23.2857142857143" style="1" customWidth="1"/>
    <col min="3583" max="3585" width="9.14285714285714" style="1" hidden="1" customWidth="1"/>
    <col min="3586" max="3587" width="9.14285714285714" style="1"/>
    <col min="3588" max="3588" width="9.71428571428571" style="1" customWidth="1"/>
    <col min="3589" max="3589" width="9.14285714285714" style="1"/>
    <col min="3590" max="3590" width="10.2857142857143" style="1" customWidth="1"/>
    <col min="3591" max="3831" width="9.14285714285714" style="1"/>
    <col min="3832" max="3832" width="3.42857142857143" style="1" customWidth="1"/>
    <col min="3833" max="3833" width="25.8571428571429" style="1" customWidth="1"/>
    <col min="3834" max="3834" width="15.1428571428571" style="1" customWidth="1"/>
    <col min="3835" max="3835" width="15.4285714285714" style="1" customWidth="1"/>
    <col min="3836" max="3836" width="15" style="1" customWidth="1"/>
    <col min="3837" max="3837" width="12.8571428571429" style="1" customWidth="1"/>
    <col min="3838" max="3838" width="23.2857142857143" style="1" customWidth="1"/>
    <col min="3839" max="3841" width="9.14285714285714" style="1" hidden="1" customWidth="1"/>
    <col min="3842" max="3843" width="9.14285714285714" style="1"/>
    <col min="3844" max="3844" width="9.71428571428571" style="1" customWidth="1"/>
    <col min="3845" max="3845" width="9.14285714285714" style="1"/>
    <col min="3846" max="3846" width="10.2857142857143" style="1" customWidth="1"/>
    <col min="3847" max="4087" width="9.14285714285714" style="1"/>
    <col min="4088" max="4088" width="3.42857142857143" style="1" customWidth="1"/>
    <col min="4089" max="4089" width="25.8571428571429" style="1" customWidth="1"/>
    <col min="4090" max="4090" width="15.1428571428571" style="1" customWidth="1"/>
    <col min="4091" max="4091" width="15.4285714285714" style="1" customWidth="1"/>
    <col min="4092" max="4092" width="15" style="1" customWidth="1"/>
    <col min="4093" max="4093" width="12.8571428571429" style="1" customWidth="1"/>
    <col min="4094" max="4094" width="23.2857142857143" style="1" customWidth="1"/>
    <col min="4095" max="4097" width="9.14285714285714" style="1" hidden="1" customWidth="1"/>
    <col min="4098" max="4099" width="9.14285714285714" style="1"/>
    <col min="4100" max="4100" width="9.71428571428571" style="1" customWidth="1"/>
    <col min="4101" max="4101" width="9.14285714285714" style="1"/>
    <col min="4102" max="4102" width="10.2857142857143" style="1" customWidth="1"/>
    <col min="4103" max="4343" width="9.14285714285714" style="1"/>
    <col min="4344" max="4344" width="3.42857142857143" style="1" customWidth="1"/>
    <col min="4345" max="4345" width="25.8571428571429" style="1" customWidth="1"/>
    <col min="4346" max="4346" width="15.1428571428571" style="1" customWidth="1"/>
    <col min="4347" max="4347" width="15.4285714285714" style="1" customWidth="1"/>
    <col min="4348" max="4348" width="15" style="1" customWidth="1"/>
    <col min="4349" max="4349" width="12.8571428571429" style="1" customWidth="1"/>
    <col min="4350" max="4350" width="23.2857142857143" style="1" customWidth="1"/>
    <col min="4351" max="4353" width="9.14285714285714" style="1" hidden="1" customWidth="1"/>
    <col min="4354" max="4355" width="9.14285714285714" style="1"/>
    <col min="4356" max="4356" width="9.71428571428571" style="1" customWidth="1"/>
    <col min="4357" max="4357" width="9.14285714285714" style="1"/>
    <col min="4358" max="4358" width="10.2857142857143" style="1" customWidth="1"/>
    <col min="4359" max="4599" width="9.14285714285714" style="1"/>
    <col min="4600" max="4600" width="3.42857142857143" style="1" customWidth="1"/>
    <col min="4601" max="4601" width="25.8571428571429" style="1" customWidth="1"/>
    <col min="4602" max="4602" width="15.1428571428571" style="1" customWidth="1"/>
    <col min="4603" max="4603" width="15.4285714285714" style="1" customWidth="1"/>
    <col min="4604" max="4604" width="15" style="1" customWidth="1"/>
    <col min="4605" max="4605" width="12.8571428571429" style="1" customWidth="1"/>
    <col min="4606" max="4606" width="23.2857142857143" style="1" customWidth="1"/>
    <col min="4607" max="4609" width="9.14285714285714" style="1" hidden="1" customWidth="1"/>
    <col min="4610" max="4611" width="9.14285714285714" style="1"/>
    <col min="4612" max="4612" width="9.71428571428571" style="1" customWidth="1"/>
    <col min="4613" max="4613" width="9.14285714285714" style="1"/>
    <col min="4614" max="4614" width="10.2857142857143" style="1" customWidth="1"/>
    <col min="4615" max="4855" width="9.14285714285714" style="1"/>
    <col min="4856" max="4856" width="3.42857142857143" style="1" customWidth="1"/>
    <col min="4857" max="4857" width="25.8571428571429" style="1" customWidth="1"/>
    <col min="4858" max="4858" width="15.1428571428571" style="1" customWidth="1"/>
    <col min="4859" max="4859" width="15.4285714285714" style="1" customWidth="1"/>
    <col min="4860" max="4860" width="15" style="1" customWidth="1"/>
    <col min="4861" max="4861" width="12.8571428571429" style="1" customWidth="1"/>
    <col min="4862" max="4862" width="23.2857142857143" style="1" customWidth="1"/>
    <col min="4863" max="4865" width="9.14285714285714" style="1" hidden="1" customWidth="1"/>
    <col min="4866" max="4867" width="9.14285714285714" style="1"/>
    <col min="4868" max="4868" width="9.71428571428571" style="1" customWidth="1"/>
    <col min="4869" max="4869" width="9.14285714285714" style="1"/>
    <col min="4870" max="4870" width="10.2857142857143" style="1" customWidth="1"/>
    <col min="4871" max="5111" width="9.14285714285714" style="1"/>
    <col min="5112" max="5112" width="3.42857142857143" style="1" customWidth="1"/>
    <col min="5113" max="5113" width="25.8571428571429" style="1" customWidth="1"/>
    <col min="5114" max="5114" width="15.1428571428571" style="1" customWidth="1"/>
    <col min="5115" max="5115" width="15.4285714285714" style="1" customWidth="1"/>
    <col min="5116" max="5116" width="15" style="1" customWidth="1"/>
    <col min="5117" max="5117" width="12.8571428571429" style="1" customWidth="1"/>
    <col min="5118" max="5118" width="23.2857142857143" style="1" customWidth="1"/>
    <col min="5119" max="5121" width="9.14285714285714" style="1" hidden="1" customWidth="1"/>
    <col min="5122" max="5123" width="9.14285714285714" style="1"/>
    <col min="5124" max="5124" width="9.71428571428571" style="1" customWidth="1"/>
    <col min="5125" max="5125" width="9.14285714285714" style="1"/>
    <col min="5126" max="5126" width="10.2857142857143" style="1" customWidth="1"/>
    <col min="5127" max="5367" width="9.14285714285714" style="1"/>
    <col min="5368" max="5368" width="3.42857142857143" style="1" customWidth="1"/>
    <col min="5369" max="5369" width="25.8571428571429" style="1" customWidth="1"/>
    <col min="5370" max="5370" width="15.1428571428571" style="1" customWidth="1"/>
    <col min="5371" max="5371" width="15.4285714285714" style="1" customWidth="1"/>
    <col min="5372" max="5372" width="15" style="1" customWidth="1"/>
    <col min="5373" max="5373" width="12.8571428571429" style="1" customWidth="1"/>
    <col min="5374" max="5374" width="23.2857142857143" style="1" customWidth="1"/>
    <col min="5375" max="5377" width="9.14285714285714" style="1" hidden="1" customWidth="1"/>
    <col min="5378" max="5379" width="9.14285714285714" style="1"/>
    <col min="5380" max="5380" width="9.71428571428571" style="1" customWidth="1"/>
    <col min="5381" max="5381" width="9.14285714285714" style="1"/>
    <col min="5382" max="5382" width="10.2857142857143" style="1" customWidth="1"/>
    <col min="5383" max="5623" width="9.14285714285714" style="1"/>
    <col min="5624" max="5624" width="3.42857142857143" style="1" customWidth="1"/>
    <col min="5625" max="5625" width="25.8571428571429" style="1" customWidth="1"/>
    <col min="5626" max="5626" width="15.1428571428571" style="1" customWidth="1"/>
    <col min="5627" max="5627" width="15.4285714285714" style="1" customWidth="1"/>
    <col min="5628" max="5628" width="15" style="1" customWidth="1"/>
    <col min="5629" max="5629" width="12.8571428571429" style="1" customWidth="1"/>
    <col min="5630" max="5630" width="23.2857142857143" style="1" customWidth="1"/>
    <col min="5631" max="5633" width="9.14285714285714" style="1" hidden="1" customWidth="1"/>
    <col min="5634" max="5635" width="9.14285714285714" style="1"/>
    <col min="5636" max="5636" width="9.71428571428571" style="1" customWidth="1"/>
    <col min="5637" max="5637" width="9.14285714285714" style="1"/>
    <col min="5638" max="5638" width="10.2857142857143" style="1" customWidth="1"/>
    <col min="5639" max="5879" width="9.14285714285714" style="1"/>
    <col min="5880" max="5880" width="3.42857142857143" style="1" customWidth="1"/>
    <col min="5881" max="5881" width="25.8571428571429" style="1" customWidth="1"/>
    <col min="5882" max="5882" width="15.1428571428571" style="1" customWidth="1"/>
    <col min="5883" max="5883" width="15.4285714285714" style="1" customWidth="1"/>
    <col min="5884" max="5884" width="15" style="1" customWidth="1"/>
    <col min="5885" max="5885" width="12.8571428571429" style="1" customWidth="1"/>
    <col min="5886" max="5886" width="23.2857142857143" style="1" customWidth="1"/>
    <col min="5887" max="5889" width="9.14285714285714" style="1" hidden="1" customWidth="1"/>
    <col min="5890" max="5891" width="9.14285714285714" style="1"/>
    <col min="5892" max="5892" width="9.71428571428571" style="1" customWidth="1"/>
    <col min="5893" max="5893" width="9.14285714285714" style="1"/>
    <col min="5894" max="5894" width="10.2857142857143" style="1" customWidth="1"/>
    <col min="5895" max="6135" width="9.14285714285714" style="1"/>
    <col min="6136" max="6136" width="3.42857142857143" style="1" customWidth="1"/>
    <col min="6137" max="6137" width="25.8571428571429" style="1" customWidth="1"/>
    <col min="6138" max="6138" width="15.1428571428571" style="1" customWidth="1"/>
    <col min="6139" max="6139" width="15.4285714285714" style="1" customWidth="1"/>
    <col min="6140" max="6140" width="15" style="1" customWidth="1"/>
    <col min="6141" max="6141" width="12.8571428571429" style="1" customWidth="1"/>
    <col min="6142" max="6142" width="23.2857142857143" style="1" customWidth="1"/>
    <col min="6143" max="6145" width="9.14285714285714" style="1" hidden="1" customWidth="1"/>
    <col min="6146" max="6147" width="9.14285714285714" style="1"/>
    <col min="6148" max="6148" width="9.71428571428571" style="1" customWidth="1"/>
    <col min="6149" max="6149" width="9.14285714285714" style="1"/>
    <col min="6150" max="6150" width="10.2857142857143" style="1" customWidth="1"/>
    <col min="6151" max="6391" width="9.14285714285714" style="1"/>
    <col min="6392" max="6392" width="3.42857142857143" style="1" customWidth="1"/>
    <col min="6393" max="6393" width="25.8571428571429" style="1" customWidth="1"/>
    <col min="6394" max="6394" width="15.1428571428571" style="1" customWidth="1"/>
    <col min="6395" max="6395" width="15.4285714285714" style="1" customWidth="1"/>
    <col min="6396" max="6396" width="15" style="1" customWidth="1"/>
    <col min="6397" max="6397" width="12.8571428571429" style="1" customWidth="1"/>
    <col min="6398" max="6398" width="23.2857142857143" style="1" customWidth="1"/>
    <col min="6399" max="6401" width="9.14285714285714" style="1" hidden="1" customWidth="1"/>
    <col min="6402" max="6403" width="9.14285714285714" style="1"/>
    <col min="6404" max="6404" width="9.71428571428571" style="1" customWidth="1"/>
    <col min="6405" max="6405" width="9.14285714285714" style="1"/>
    <col min="6406" max="6406" width="10.2857142857143" style="1" customWidth="1"/>
    <col min="6407" max="6647" width="9.14285714285714" style="1"/>
    <col min="6648" max="6648" width="3.42857142857143" style="1" customWidth="1"/>
    <col min="6649" max="6649" width="25.8571428571429" style="1" customWidth="1"/>
    <col min="6650" max="6650" width="15.1428571428571" style="1" customWidth="1"/>
    <col min="6651" max="6651" width="15.4285714285714" style="1" customWidth="1"/>
    <col min="6652" max="6652" width="15" style="1" customWidth="1"/>
    <col min="6653" max="6653" width="12.8571428571429" style="1" customWidth="1"/>
    <col min="6654" max="6654" width="23.2857142857143" style="1" customWidth="1"/>
    <col min="6655" max="6657" width="9.14285714285714" style="1" hidden="1" customWidth="1"/>
    <col min="6658" max="6659" width="9.14285714285714" style="1"/>
    <col min="6660" max="6660" width="9.71428571428571" style="1" customWidth="1"/>
    <col min="6661" max="6661" width="9.14285714285714" style="1"/>
    <col min="6662" max="6662" width="10.2857142857143" style="1" customWidth="1"/>
    <col min="6663" max="6903" width="9.14285714285714" style="1"/>
    <col min="6904" max="6904" width="3.42857142857143" style="1" customWidth="1"/>
    <col min="6905" max="6905" width="25.8571428571429" style="1" customWidth="1"/>
    <col min="6906" max="6906" width="15.1428571428571" style="1" customWidth="1"/>
    <col min="6907" max="6907" width="15.4285714285714" style="1" customWidth="1"/>
    <col min="6908" max="6908" width="15" style="1" customWidth="1"/>
    <col min="6909" max="6909" width="12.8571428571429" style="1" customWidth="1"/>
    <col min="6910" max="6910" width="23.2857142857143" style="1" customWidth="1"/>
    <col min="6911" max="6913" width="9.14285714285714" style="1" hidden="1" customWidth="1"/>
    <col min="6914" max="6915" width="9.14285714285714" style="1"/>
    <col min="6916" max="6916" width="9.71428571428571" style="1" customWidth="1"/>
    <col min="6917" max="6917" width="9.14285714285714" style="1"/>
    <col min="6918" max="6918" width="10.2857142857143" style="1" customWidth="1"/>
    <col min="6919" max="7159" width="9.14285714285714" style="1"/>
    <col min="7160" max="7160" width="3.42857142857143" style="1" customWidth="1"/>
    <col min="7161" max="7161" width="25.8571428571429" style="1" customWidth="1"/>
    <col min="7162" max="7162" width="15.1428571428571" style="1" customWidth="1"/>
    <col min="7163" max="7163" width="15.4285714285714" style="1" customWidth="1"/>
    <col min="7164" max="7164" width="15" style="1" customWidth="1"/>
    <col min="7165" max="7165" width="12.8571428571429" style="1" customWidth="1"/>
    <col min="7166" max="7166" width="23.2857142857143" style="1" customWidth="1"/>
    <col min="7167" max="7169" width="9.14285714285714" style="1" hidden="1" customWidth="1"/>
    <col min="7170" max="7171" width="9.14285714285714" style="1"/>
    <col min="7172" max="7172" width="9.71428571428571" style="1" customWidth="1"/>
    <col min="7173" max="7173" width="9.14285714285714" style="1"/>
    <col min="7174" max="7174" width="10.2857142857143" style="1" customWidth="1"/>
    <col min="7175" max="7415" width="9.14285714285714" style="1"/>
    <col min="7416" max="7416" width="3.42857142857143" style="1" customWidth="1"/>
    <col min="7417" max="7417" width="25.8571428571429" style="1" customWidth="1"/>
    <col min="7418" max="7418" width="15.1428571428571" style="1" customWidth="1"/>
    <col min="7419" max="7419" width="15.4285714285714" style="1" customWidth="1"/>
    <col min="7420" max="7420" width="15" style="1" customWidth="1"/>
    <col min="7421" max="7421" width="12.8571428571429" style="1" customWidth="1"/>
    <col min="7422" max="7422" width="23.2857142857143" style="1" customWidth="1"/>
    <col min="7423" max="7425" width="9.14285714285714" style="1" hidden="1" customWidth="1"/>
    <col min="7426" max="7427" width="9.14285714285714" style="1"/>
    <col min="7428" max="7428" width="9.71428571428571" style="1" customWidth="1"/>
    <col min="7429" max="7429" width="9.14285714285714" style="1"/>
    <col min="7430" max="7430" width="10.2857142857143" style="1" customWidth="1"/>
    <col min="7431" max="7671" width="9.14285714285714" style="1"/>
    <col min="7672" max="7672" width="3.42857142857143" style="1" customWidth="1"/>
    <col min="7673" max="7673" width="25.8571428571429" style="1" customWidth="1"/>
    <col min="7674" max="7674" width="15.1428571428571" style="1" customWidth="1"/>
    <col min="7675" max="7675" width="15.4285714285714" style="1" customWidth="1"/>
    <col min="7676" max="7676" width="15" style="1" customWidth="1"/>
    <col min="7677" max="7677" width="12.8571428571429" style="1" customWidth="1"/>
    <col min="7678" max="7678" width="23.2857142857143" style="1" customWidth="1"/>
    <col min="7679" max="7681" width="9.14285714285714" style="1" hidden="1" customWidth="1"/>
    <col min="7682" max="7683" width="9.14285714285714" style="1"/>
    <col min="7684" max="7684" width="9.71428571428571" style="1" customWidth="1"/>
    <col min="7685" max="7685" width="9.14285714285714" style="1"/>
    <col min="7686" max="7686" width="10.2857142857143" style="1" customWidth="1"/>
    <col min="7687" max="7927" width="9.14285714285714" style="1"/>
    <col min="7928" max="7928" width="3.42857142857143" style="1" customWidth="1"/>
    <col min="7929" max="7929" width="25.8571428571429" style="1" customWidth="1"/>
    <col min="7930" max="7930" width="15.1428571428571" style="1" customWidth="1"/>
    <col min="7931" max="7931" width="15.4285714285714" style="1" customWidth="1"/>
    <col min="7932" max="7932" width="15" style="1" customWidth="1"/>
    <col min="7933" max="7933" width="12.8571428571429" style="1" customWidth="1"/>
    <col min="7934" max="7934" width="23.2857142857143" style="1" customWidth="1"/>
    <col min="7935" max="7937" width="9.14285714285714" style="1" hidden="1" customWidth="1"/>
    <col min="7938" max="7939" width="9.14285714285714" style="1"/>
    <col min="7940" max="7940" width="9.71428571428571" style="1" customWidth="1"/>
    <col min="7941" max="7941" width="9.14285714285714" style="1"/>
    <col min="7942" max="7942" width="10.2857142857143" style="1" customWidth="1"/>
    <col min="7943" max="8183" width="9.14285714285714" style="1"/>
    <col min="8184" max="8184" width="3.42857142857143" style="1" customWidth="1"/>
    <col min="8185" max="8185" width="25.8571428571429" style="1" customWidth="1"/>
    <col min="8186" max="8186" width="15.1428571428571" style="1" customWidth="1"/>
    <col min="8187" max="8187" width="15.4285714285714" style="1" customWidth="1"/>
    <col min="8188" max="8188" width="15" style="1" customWidth="1"/>
    <col min="8189" max="8189" width="12.8571428571429" style="1" customWidth="1"/>
    <col min="8190" max="8190" width="23.2857142857143" style="1" customWidth="1"/>
    <col min="8191" max="8193" width="9.14285714285714" style="1" hidden="1" customWidth="1"/>
    <col min="8194" max="8195" width="9.14285714285714" style="1"/>
    <col min="8196" max="8196" width="9.71428571428571" style="1" customWidth="1"/>
    <col min="8197" max="8197" width="9.14285714285714" style="1"/>
    <col min="8198" max="8198" width="10.2857142857143" style="1" customWidth="1"/>
    <col min="8199" max="8439" width="9.14285714285714" style="1"/>
    <col min="8440" max="8440" width="3.42857142857143" style="1" customWidth="1"/>
    <col min="8441" max="8441" width="25.8571428571429" style="1" customWidth="1"/>
    <col min="8442" max="8442" width="15.1428571428571" style="1" customWidth="1"/>
    <col min="8443" max="8443" width="15.4285714285714" style="1" customWidth="1"/>
    <col min="8444" max="8444" width="15" style="1" customWidth="1"/>
    <col min="8445" max="8445" width="12.8571428571429" style="1" customWidth="1"/>
    <col min="8446" max="8446" width="23.2857142857143" style="1" customWidth="1"/>
    <col min="8447" max="8449" width="9.14285714285714" style="1" hidden="1" customWidth="1"/>
    <col min="8450" max="8451" width="9.14285714285714" style="1"/>
    <col min="8452" max="8452" width="9.71428571428571" style="1" customWidth="1"/>
    <col min="8453" max="8453" width="9.14285714285714" style="1"/>
    <col min="8454" max="8454" width="10.2857142857143" style="1" customWidth="1"/>
    <col min="8455" max="8695" width="9.14285714285714" style="1"/>
    <col min="8696" max="8696" width="3.42857142857143" style="1" customWidth="1"/>
    <col min="8697" max="8697" width="25.8571428571429" style="1" customWidth="1"/>
    <col min="8698" max="8698" width="15.1428571428571" style="1" customWidth="1"/>
    <col min="8699" max="8699" width="15.4285714285714" style="1" customWidth="1"/>
    <col min="8700" max="8700" width="15" style="1" customWidth="1"/>
    <col min="8701" max="8701" width="12.8571428571429" style="1" customWidth="1"/>
    <col min="8702" max="8702" width="23.2857142857143" style="1" customWidth="1"/>
    <col min="8703" max="8705" width="9.14285714285714" style="1" hidden="1" customWidth="1"/>
    <col min="8706" max="8707" width="9.14285714285714" style="1"/>
    <col min="8708" max="8708" width="9.71428571428571" style="1" customWidth="1"/>
    <col min="8709" max="8709" width="9.14285714285714" style="1"/>
    <col min="8710" max="8710" width="10.2857142857143" style="1" customWidth="1"/>
    <col min="8711" max="8951" width="9.14285714285714" style="1"/>
    <col min="8952" max="8952" width="3.42857142857143" style="1" customWidth="1"/>
    <col min="8953" max="8953" width="25.8571428571429" style="1" customWidth="1"/>
    <col min="8954" max="8954" width="15.1428571428571" style="1" customWidth="1"/>
    <col min="8955" max="8955" width="15.4285714285714" style="1" customWidth="1"/>
    <col min="8956" max="8956" width="15" style="1" customWidth="1"/>
    <col min="8957" max="8957" width="12.8571428571429" style="1" customWidth="1"/>
    <col min="8958" max="8958" width="23.2857142857143" style="1" customWidth="1"/>
    <col min="8959" max="8961" width="9.14285714285714" style="1" hidden="1" customWidth="1"/>
    <col min="8962" max="8963" width="9.14285714285714" style="1"/>
    <col min="8964" max="8964" width="9.71428571428571" style="1" customWidth="1"/>
    <col min="8965" max="8965" width="9.14285714285714" style="1"/>
    <col min="8966" max="8966" width="10.2857142857143" style="1" customWidth="1"/>
    <col min="8967" max="9207" width="9.14285714285714" style="1"/>
    <col min="9208" max="9208" width="3.42857142857143" style="1" customWidth="1"/>
    <col min="9209" max="9209" width="25.8571428571429" style="1" customWidth="1"/>
    <col min="9210" max="9210" width="15.1428571428571" style="1" customWidth="1"/>
    <col min="9211" max="9211" width="15.4285714285714" style="1" customWidth="1"/>
    <col min="9212" max="9212" width="15" style="1" customWidth="1"/>
    <col min="9213" max="9213" width="12.8571428571429" style="1" customWidth="1"/>
    <col min="9214" max="9214" width="23.2857142857143" style="1" customWidth="1"/>
    <col min="9215" max="9217" width="9.14285714285714" style="1" hidden="1" customWidth="1"/>
    <col min="9218" max="9219" width="9.14285714285714" style="1"/>
    <col min="9220" max="9220" width="9.71428571428571" style="1" customWidth="1"/>
    <col min="9221" max="9221" width="9.14285714285714" style="1"/>
    <col min="9222" max="9222" width="10.2857142857143" style="1" customWidth="1"/>
    <col min="9223" max="9463" width="9.14285714285714" style="1"/>
    <col min="9464" max="9464" width="3.42857142857143" style="1" customWidth="1"/>
    <col min="9465" max="9465" width="25.8571428571429" style="1" customWidth="1"/>
    <col min="9466" max="9466" width="15.1428571428571" style="1" customWidth="1"/>
    <col min="9467" max="9467" width="15.4285714285714" style="1" customWidth="1"/>
    <col min="9468" max="9468" width="15" style="1" customWidth="1"/>
    <col min="9469" max="9469" width="12.8571428571429" style="1" customWidth="1"/>
    <col min="9470" max="9470" width="23.2857142857143" style="1" customWidth="1"/>
    <col min="9471" max="9473" width="9.14285714285714" style="1" hidden="1" customWidth="1"/>
    <col min="9474" max="9475" width="9.14285714285714" style="1"/>
    <col min="9476" max="9476" width="9.71428571428571" style="1" customWidth="1"/>
    <col min="9477" max="9477" width="9.14285714285714" style="1"/>
    <col min="9478" max="9478" width="10.2857142857143" style="1" customWidth="1"/>
    <col min="9479" max="9719" width="9.14285714285714" style="1"/>
    <col min="9720" max="9720" width="3.42857142857143" style="1" customWidth="1"/>
    <col min="9721" max="9721" width="25.8571428571429" style="1" customWidth="1"/>
    <col min="9722" max="9722" width="15.1428571428571" style="1" customWidth="1"/>
    <col min="9723" max="9723" width="15.4285714285714" style="1" customWidth="1"/>
    <col min="9724" max="9724" width="15" style="1" customWidth="1"/>
    <col min="9725" max="9725" width="12.8571428571429" style="1" customWidth="1"/>
    <col min="9726" max="9726" width="23.2857142857143" style="1" customWidth="1"/>
    <col min="9727" max="9729" width="9.14285714285714" style="1" hidden="1" customWidth="1"/>
    <col min="9730" max="9731" width="9.14285714285714" style="1"/>
    <col min="9732" max="9732" width="9.71428571428571" style="1" customWidth="1"/>
    <col min="9733" max="9733" width="9.14285714285714" style="1"/>
    <col min="9734" max="9734" width="10.2857142857143" style="1" customWidth="1"/>
    <col min="9735" max="9975" width="9.14285714285714" style="1"/>
    <col min="9976" max="9976" width="3.42857142857143" style="1" customWidth="1"/>
    <col min="9977" max="9977" width="25.8571428571429" style="1" customWidth="1"/>
    <col min="9978" max="9978" width="15.1428571428571" style="1" customWidth="1"/>
    <col min="9979" max="9979" width="15.4285714285714" style="1" customWidth="1"/>
    <col min="9980" max="9980" width="15" style="1" customWidth="1"/>
    <col min="9981" max="9981" width="12.8571428571429" style="1" customWidth="1"/>
    <col min="9982" max="9982" width="23.2857142857143" style="1" customWidth="1"/>
    <col min="9983" max="9985" width="9.14285714285714" style="1" hidden="1" customWidth="1"/>
    <col min="9986" max="9987" width="9.14285714285714" style="1"/>
    <col min="9988" max="9988" width="9.71428571428571" style="1" customWidth="1"/>
    <col min="9989" max="9989" width="9.14285714285714" style="1"/>
    <col min="9990" max="9990" width="10.2857142857143" style="1" customWidth="1"/>
    <col min="9991" max="10231" width="9.14285714285714" style="1"/>
    <col min="10232" max="10232" width="3.42857142857143" style="1" customWidth="1"/>
    <col min="10233" max="10233" width="25.8571428571429" style="1" customWidth="1"/>
    <col min="10234" max="10234" width="15.1428571428571" style="1" customWidth="1"/>
    <col min="10235" max="10235" width="15.4285714285714" style="1" customWidth="1"/>
    <col min="10236" max="10236" width="15" style="1" customWidth="1"/>
    <col min="10237" max="10237" width="12.8571428571429" style="1" customWidth="1"/>
    <col min="10238" max="10238" width="23.2857142857143" style="1" customWidth="1"/>
    <col min="10239" max="10241" width="9.14285714285714" style="1" hidden="1" customWidth="1"/>
    <col min="10242" max="10243" width="9.14285714285714" style="1"/>
    <col min="10244" max="10244" width="9.71428571428571" style="1" customWidth="1"/>
    <col min="10245" max="10245" width="9.14285714285714" style="1"/>
    <col min="10246" max="10246" width="10.2857142857143" style="1" customWidth="1"/>
    <col min="10247" max="10487" width="9.14285714285714" style="1"/>
    <col min="10488" max="10488" width="3.42857142857143" style="1" customWidth="1"/>
    <col min="10489" max="10489" width="25.8571428571429" style="1" customWidth="1"/>
    <col min="10490" max="10490" width="15.1428571428571" style="1" customWidth="1"/>
    <col min="10491" max="10491" width="15.4285714285714" style="1" customWidth="1"/>
    <col min="10492" max="10492" width="15" style="1" customWidth="1"/>
    <col min="10493" max="10493" width="12.8571428571429" style="1" customWidth="1"/>
    <col min="10494" max="10494" width="23.2857142857143" style="1" customWidth="1"/>
    <col min="10495" max="10497" width="9.14285714285714" style="1" hidden="1" customWidth="1"/>
    <col min="10498" max="10499" width="9.14285714285714" style="1"/>
    <col min="10500" max="10500" width="9.71428571428571" style="1" customWidth="1"/>
    <col min="10501" max="10501" width="9.14285714285714" style="1"/>
    <col min="10502" max="10502" width="10.2857142857143" style="1" customWidth="1"/>
    <col min="10503" max="10743" width="9.14285714285714" style="1"/>
    <col min="10744" max="10744" width="3.42857142857143" style="1" customWidth="1"/>
    <col min="10745" max="10745" width="25.8571428571429" style="1" customWidth="1"/>
    <col min="10746" max="10746" width="15.1428571428571" style="1" customWidth="1"/>
    <col min="10747" max="10747" width="15.4285714285714" style="1" customWidth="1"/>
    <col min="10748" max="10748" width="15" style="1" customWidth="1"/>
    <col min="10749" max="10749" width="12.8571428571429" style="1" customWidth="1"/>
    <col min="10750" max="10750" width="23.2857142857143" style="1" customWidth="1"/>
    <col min="10751" max="10753" width="9.14285714285714" style="1" hidden="1" customWidth="1"/>
    <col min="10754" max="10755" width="9.14285714285714" style="1"/>
    <col min="10756" max="10756" width="9.71428571428571" style="1" customWidth="1"/>
    <col min="10757" max="10757" width="9.14285714285714" style="1"/>
    <col min="10758" max="10758" width="10.2857142857143" style="1" customWidth="1"/>
    <col min="10759" max="10999" width="9.14285714285714" style="1"/>
    <col min="11000" max="11000" width="3.42857142857143" style="1" customWidth="1"/>
    <col min="11001" max="11001" width="25.8571428571429" style="1" customWidth="1"/>
    <col min="11002" max="11002" width="15.1428571428571" style="1" customWidth="1"/>
    <col min="11003" max="11003" width="15.4285714285714" style="1" customWidth="1"/>
    <col min="11004" max="11004" width="15" style="1" customWidth="1"/>
    <col min="11005" max="11005" width="12.8571428571429" style="1" customWidth="1"/>
    <col min="11006" max="11006" width="23.2857142857143" style="1" customWidth="1"/>
    <col min="11007" max="11009" width="9.14285714285714" style="1" hidden="1" customWidth="1"/>
    <col min="11010" max="11011" width="9.14285714285714" style="1"/>
    <col min="11012" max="11012" width="9.71428571428571" style="1" customWidth="1"/>
    <col min="11013" max="11013" width="9.14285714285714" style="1"/>
    <col min="11014" max="11014" width="10.2857142857143" style="1" customWidth="1"/>
    <col min="11015" max="11255" width="9.14285714285714" style="1"/>
    <col min="11256" max="11256" width="3.42857142857143" style="1" customWidth="1"/>
    <col min="11257" max="11257" width="25.8571428571429" style="1" customWidth="1"/>
    <col min="11258" max="11258" width="15.1428571428571" style="1" customWidth="1"/>
    <col min="11259" max="11259" width="15.4285714285714" style="1" customWidth="1"/>
    <col min="11260" max="11260" width="15" style="1" customWidth="1"/>
    <col min="11261" max="11261" width="12.8571428571429" style="1" customWidth="1"/>
    <col min="11262" max="11262" width="23.2857142857143" style="1" customWidth="1"/>
    <col min="11263" max="11265" width="9.14285714285714" style="1" hidden="1" customWidth="1"/>
    <col min="11266" max="11267" width="9.14285714285714" style="1"/>
    <col min="11268" max="11268" width="9.71428571428571" style="1" customWidth="1"/>
    <col min="11269" max="11269" width="9.14285714285714" style="1"/>
    <col min="11270" max="11270" width="10.2857142857143" style="1" customWidth="1"/>
    <col min="11271" max="11511" width="9.14285714285714" style="1"/>
    <col min="11512" max="11512" width="3.42857142857143" style="1" customWidth="1"/>
    <col min="11513" max="11513" width="25.8571428571429" style="1" customWidth="1"/>
    <col min="11514" max="11514" width="15.1428571428571" style="1" customWidth="1"/>
    <col min="11515" max="11515" width="15.4285714285714" style="1" customWidth="1"/>
    <col min="11516" max="11516" width="15" style="1" customWidth="1"/>
    <col min="11517" max="11517" width="12.8571428571429" style="1" customWidth="1"/>
    <col min="11518" max="11518" width="23.2857142857143" style="1" customWidth="1"/>
    <col min="11519" max="11521" width="9.14285714285714" style="1" hidden="1" customWidth="1"/>
    <col min="11522" max="11523" width="9.14285714285714" style="1"/>
    <col min="11524" max="11524" width="9.71428571428571" style="1" customWidth="1"/>
    <col min="11525" max="11525" width="9.14285714285714" style="1"/>
    <col min="11526" max="11526" width="10.2857142857143" style="1" customWidth="1"/>
    <col min="11527" max="11767" width="9.14285714285714" style="1"/>
    <col min="11768" max="11768" width="3.42857142857143" style="1" customWidth="1"/>
    <col min="11769" max="11769" width="25.8571428571429" style="1" customWidth="1"/>
    <col min="11770" max="11770" width="15.1428571428571" style="1" customWidth="1"/>
    <col min="11771" max="11771" width="15.4285714285714" style="1" customWidth="1"/>
    <col min="11772" max="11772" width="15" style="1" customWidth="1"/>
    <col min="11773" max="11773" width="12.8571428571429" style="1" customWidth="1"/>
    <col min="11774" max="11774" width="23.2857142857143" style="1" customWidth="1"/>
    <col min="11775" max="11777" width="9.14285714285714" style="1" hidden="1" customWidth="1"/>
    <col min="11778" max="11779" width="9.14285714285714" style="1"/>
    <col min="11780" max="11780" width="9.71428571428571" style="1" customWidth="1"/>
    <col min="11781" max="11781" width="9.14285714285714" style="1"/>
    <col min="11782" max="11782" width="10.2857142857143" style="1" customWidth="1"/>
    <col min="11783" max="12023" width="9.14285714285714" style="1"/>
    <col min="12024" max="12024" width="3.42857142857143" style="1" customWidth="1"/>
    <col min="12025" max="12025" width="25.8571428571429" style="1" customWidth="1"/>
    <col min="12026" max="12026" width="15.1428571428571" style="1" customWidth="1"/>
    <col min="12027" max="12027" width="15.4285714285714" style="1" customWidth="1"/>
    <col min="12028" max="12028" width="15" style="1" customWidth="1"/>
    <col min="12029" max="12029" width="12.8571428571429" style="1" customWidth="1"/>
    <col min="12030" max="12030" width="23.2857142857143" style="1" customWidth="1"/>
    <col min="12031" max="12033" width="9.14285714285714" style="1" hidden="1" customWidth="1"/>
    <col min="12034" max="12035" width="9.14285714285714" style="1"/>
    <col min="12036" max="12036" width="9.71428571428571" style="1" customWidth="1"/>
    <col min="12037" max="12037" width="9.14285714285714" style="1"/>
    <col min="12038" max="12038" width="10.2857142857143" style="1" customWidth="1"/>
    <col min="12039" max="12279" width="9.14285714285714" style="1"/>
    <col min="12280" max="12280" width="3.42857142857143" style="1" customWidth="1"/>
    <col min="12281" max="12281" width="25.8571428571429" style="1" customWidth="1"/>
    <col min="12282" max="12282" width="15.1428571428571" style="1" customWidth="1"/>
    <col min="12283" max="12283" width="15.4285714285714" style="1" customWidth="1"/>
    <col min="12284" max="12284" width="15" style="1" customWidth="1"/>
    <col min="12285" max="12285" width="12.8571428571429" style="1" customWidth="1"/>
    <col min="12286" max="12286" width="23.2857142857143" style="1" customWidth="1"/>
    <col min="12287" max="12289" width="9.14285714285714" style="1" hidden="1" customWidth="1"/>
    <col min="12290" max="12291" width="9.14285714285714" style="1"/>
    <col min="12292" max="12292" width="9.71428571428571" style="1" customWidth="1"/>
    <col min="12293" max="12293" width="9.14285714285714" style="1"/>
    <col min="12294" max="12294" width="10.2857142857143" style="1" customWidth="1"/>
    <col min="12295" max="12535" width="9.14285714285714" style="1"/>
    <col min="12536" max="12536" width="3.42857142857143" style="1" customWidth="1"/>
    <col min="12537" max="12537" width="25.8571428571429" style="1" customWidth="1"/>
    <col min="12538" max="12538" width="15.1428571428571" style="1" customWidth="1"/>
    <col min="12539" max="12539" width="15.4285714285714" style="1" customWidth="1"/>
    <col min="12540" max="12540" width="15" style="1" customWidth="1"/>
    <col min="12541" max="12541" width="12.8571428571429" style="1" customWidth="1"/>
    <col min="12542" max="12542" width="23.2857142857143" style="1" customWidth="1"/>
    <col min="12543" max="12545" width="9.14285714285714" style="1" hidden="1" customWidth="1"/>
    <col min="12546" max="12547" width="9.14285714285714" style="1"/>
    <col min="12548" max="12548" width="9.71428571428571" style="1" customWidth="1"/>
    <col min="12549" max="12549" width="9.14285714285714" style="1"/>
    <col min="12550" max="12550" width="10.2857142857143" style="1" customWidth="1"/>
    <col min="12551" max="12791" width="9.14285714285714" style="1"/>
    <col min="12792" max="12792" width="3.42857142857143" style="1" customWidth="1"/>
    <col min="12793" max="12793" width="25.8571428571429" style="1" customWidth="1"/>
    <col min="12794" max="12794" width="15.1428571428571" style="1" customWidth="1"/>
    <col min="12795" max="12795" width="15.4285714285714" style="1" customWidth="1"/>
    <col min="12796" max="12796" width="15" style="1" customWidth="1"/>
    <col min="12797" max="12797" width="12.8571428571429" style="1" customWidth="1"/>
    <col min="12798" max="12798" width="23.2857142857143" style="1" customWidth="1"/>
    <col min="12799" max="12801" width="9.14285714285714" style="1" hidden="1" customWidth="1"/>
    <col min="12802" max="12803" width="9.14285714285714" style="1"/>
    <col min="12804" max="12804" width="9.71428571428571" style="1" customWidth="1"/>
    <col min="12805" max="12805" width="9.14285714285714" style="1"/>
    <col min="12806" max="12806" width="10.2857142857143" style="1" customWidth="1"/>
    <col min="12807" max="13047" width="9.14285714285714" style="1"/>
    <col min="13048" max="13048" width="3.42857142857143" style="1" customWidth="1"/>
    <col min="13049" max="13049" width="25.8571428571429" style="1" customWidth="1"/>
    <col min="13050" max="13050" width="15.1428571428571" style="1" customWidth="1"/>
    <col min="13051" max="13051" width="15.4285714285714" style="1" customWidth="1"/>
    <col min="13052" max="13052" width="15" style="1" customWidth="1"/>
    <col min="13053" max="13053" width="12.8571428571429" style="1" customWidth="1"/>
    <col min="13054" max="13054" width="23.2857142857143" style="1" customWidth="1"/>
    <col min="13055" max="13057" width="9.14285714285714" style="1" hidden="1" customWidth="1"/>
    <col min="13058" max="13059" width="9.14285714285714" style="1"/>
    <col min="13060" max="13060" width="9.71428571428571" style="1" customWidth="1"/>
    <col min="13061" max="13061" width="9.14285714285714" style="1"/>
    <col min="13062" max="13062" width="10.2857142857143" style="1" customWidth="1"/>
    <col min="13063" max="13303" width="9.14285714285714" style="1"/>
    <col min="13304" max="13304" width="3.42857142857143" style="1" customWidth="1"/>
    <col min="13305" max="13305" width="25.8571428571429" style="1" customWidth="1"/>
    <col min="13306" max="13306" width="15.1428571428571" style="1" customWidth="1"/>
    <col min="13307" max="13307" width="15.4285714285714" style="1" customWidth="1"/>
    <col min="13308" max="13308" width="15" style="1" customWidth="1"/>
    <col min="13309" max="13309" width="12.8571428571429" style="1" customWidth="1"/>
    <col min="13310" max="13310" width="23.2857142857143" style="1" customWidth="1"/>
    <col min="13311" max="13313" width="9.14285714285714" style="1" hidden="1" customWidth="1"/>
    <col min="13314" max="13315" width="9.14285714285714" style="1"/>
    <col min="13316" max="13316" width="9.71428571428571" style="1" customWidth="1"/>
    <col min="13317" max="13317" width="9.14285714285714" style="1"/>
    <col min="13318" max="13318" width="10.2857142857143" style="1" customWidth="1"/>
    <col min="13319" max="13559" width="9.14285714285714" style="1"/>
    <col min="13560" max="13560" width="3.42857142857143" style="1" customWidth="1"/>
    <col min="13561" max="13561" width="25.8571428571429" style="1" customWidth="1"/>
    <col min="13562" max="13562" width="15.1428571428571" style="1" customWidth="1"/>
    <col min="13563" max="13563" width="15.4285714285714" style="1" customWidth="1"/>
    <col min="13564" max="13564" width="15" style="1" customWidth="1"/>
    <col min="13565" max="13565" width="12.8571428571429" style="1" customWidth="1"/>
    <col min="13566" max="13566" width="23.2857142857143" style="1" customWidth="1"/>
    <col min="13567" max="13569" width="9.14285714285714" style="1" hidden="1" customWidth="1"/>
    <col min="13570" max="13571" width="9.14285714285714" style="1"/>
    <col min="13572" max="13572" width="9.71428571428571" style="1" customWidth="1"/>
    <col min="13573" max="13573" width="9.14285714285714" style="1"/>
    <col min="13574" max="13574" width="10.2857142857143" style="1" customWidth="1"/>
    <col min="13575" max="13815" width="9.14285714285714" style="1"/>
    <col min="13816" max="13816" width="3.42857142857143" style="1" customWidth="1"/>
    <col min="13817" max="13817" width="25.8571428571429" style="1" customWidth="1"/>
    <col min="13818" max="13818" width="15.1428571428571" style="1" customWidth="1"/>
    <col min="13819" max="13819" width="15.4285714285714" style="1" customWidth="1"/>
    <col min="13820" max="13820" width="15" style="1" customWidth="1"/>
    <col min="13821" max="13821" width="12.8571428571429" style="1" customWidth="1"/>
    <col min="13822" max="13822" width="23.2857142857143" style="1" customWidth="1"/>
    <col min="13823" max="13825" width="9.14285714285714" style="1" hidden="1" customWidth="1"/>
    <col min="13826" max="13827" width="9.14285714285714" style="1"/>
    <col min="13828" max="13828" width="9.71428571428571" style="1" customWidth="1"/>
    <col min="13829" max="13829" width="9.14285714285714" style="1"/>
    <col min="13830" max="13830" width="10.2857142857143" style="1" customWidth="1"/>
    <col min="13831" max="14071" width="9.14285714285714" style="1"/>
    <col min="14072" max="14072" width="3.42857142857143" style="1" customWidth="1"/>
    <col min="14073" max="14073" width="25.8571428571429" style="1" customWidth="1"/>
    <col min="14074" max="14074" width="15.1428571428571" style="1" customWidth="1"/>
    <col min="14075" max="14075" width="15.4285714285714" style="1" customWidth="1"/>
    <col min="14076" max="14076" width="15" style="1" customWidth="1"/>
    <col min="14077" max="14077" width="12.8571428571429" style="1" customWidth="1"/>
    <col min="14078" max="14078" width="23.2857142857143" style="1" customWidth="1"/>
    <col min="14079" max="14081" width="9.14285714285714" style="1" hidden="1" customWidth="1"/>
    <col min="14082" max="14083" width="9.14285714285714" style="1"/>
    <col min="14084" max="14084" width="9.71428571428571" style="1" customWidth="1"/>
    <col min="14085" max="14085" width="9.14285714285714" style="1"/>
    <col min="14086" max="14086" width="10.2857142857143" style="1" customWidth="1"/>
    <col min="14087" max="14327" width="9.14285714285714" style="1"/>
    <col min="14328" max="14328" width="3.42857142857143" style="1" customWidth="1"/>
    <col min="14329" max="14329" width="25.8571428571429" style="1" customWidth="1"/>
    <col min="14330" max="14330" width="15.1428571428571" style="1" customWidth="1"/>
    <col min="14331" max="14331" width="15.4285714285714" style="1" customWidth="1"/>
    <col min="14332" max="14332" width="15" style="1" customWidth="1"/>
    <col min="14333" max="14333" width="12.8571428571429" style="1" customWidth="1"/>
    <col min="14334" max="14334" width="23.2857142857143" style="1" customWidth="1"/>
    <col min="14335" max="14337" width="9.14285714285714" style="1" hidden="1" customWidth="1"/>
    <col min="14338" max="14339" width="9.14285714285714" style="1"/>
    <col min="14340" max="14340" width="9.71428571428571" style="1" customWidth="1"/>
    <col min="14341" max="14341" width="9.14285714285714" style="1"/>
    <col min="14342" max="14342" width="10.2857142857143" style="1" customWidth="1"/>
    <col min="14343" max="14583" width="9.14285714285714" style="1"/>
    <col min="14584" max="14584" width="3.42857142857143" style="1" customWidth="1"/>
    <col min="14585" max="14585" width="25.8571428571429" style="1" customWidth="1"/>
    <col min="14586" max="14586" width="15.1428571428571" style="1" customWidth="1"/>
    <col min="14587" max="14587" width="15.4285714285714" style="1" customWidth="1"/>
    <col min="14588" max="14588" width="15" style="1" customWidth="1"/>
    <col min="14589" max="14589" width="12.8571428571429" style="1" customWidth="1"/>
    <col min="14590" max="14590" width="23.2857142857143" style="1" customWidth="1"/>
    <col min="14591" max="14593" width="9.14285714285714" style="1" hidden="1" customWidth="1"/>
    <col min="14594" max="14595" width="9.14285714285714" style="1"/>
    <col min="14596" max="14596" width="9.71428571428571" style="1" customWidth="1"/>
    <col min="14597" max="14597" width="9.14285714285714" style="1"/>
    <col min="14598" max="14598" width="10.2857142857143" style="1" customWidth="1"/>
    <col min="14599" max="14839" width="9.14285714285714" style="1"/>
    <col min="14840" max="14840" width="3.42857142857143" style="1" customWidth="1"/>
    <col min="14841" max="14841" width="25.8571428571429" style="1" customWidth="1"/>
    <col min="14842" max="14842" width="15.1428571428571" style="1" customWidth="1"/>
    <col min="14843" max="14843" width="15.4285714285714" style="1" customWidth="1"/>
    <col min="14844" max="14844" width="15" style="1" customWidth="1"/>
    <col min="14845" max="14845" width="12.8571428571429" style="1" customWidth="1"/>
    <col min="14846" max="14846" width="23.2857142857143" style="1" customWidth="1"/>
    <col min="14847" max="14849" width="9.14285714285714" style="1" hidden="1" customWidth="1"/>
    <col min="14850" max="14851" width="9.14285714285714" style="1"/>
    <col min="14852" max="14852" width="9.71428571428571" style="1" customWidth="1"/>
    <col min="14853" max="14853" width="9.14285714285714" style="1"/>
    <col min="14854" max="14854" width="10.2857142857143" style="1" customWidth="1"/>
    <col min="14855" max="15095" width="9.14285714285714" style="1"/>
    <col min="15096" max="15096" width="3.42857142857143" style="1" customWidth="1"/>
    <col min="15097" max="15097" width="25.8571428571429" style="1" customWidth="1"/>
    <col min="15098" max="15098" width="15.1428571428571" style="1" customWidth="1"/>
    <col min="15099" max="15099" width="15.4285714285714" style="1" customWidth="1"/>
    <col min="15100" max="15100" width="15" style="1" customWidth="1"/>
    <col min="15101" max="15101" width="12.8571428571429" style="1" customWidth="1"/>
    <col min="15102" max="15102" width="23.2857142857143" style="1" customWidth="1"/>
    <col min="15103" max="15105" width="9.14285714285714" style="1" hidden="1" customWidth="1"/>
    <col min="15106" max="15107" width="9.14285714285714" style="1"/>
    <col min="15108" max="15108" width="9.71428571428571" style="1" customWidth="1"/>
    <col min="15109" max="15109" width="9.14285714285714" style="1"/>
    <col min="15110" max="15110" width="10.2857142857143" style="1" customWidth="1"/>
    <col min="15111" max="15351" width="9.14285714285714" style="1"/>
    <col min="15352" max="15352" width="3.42857142857143" style="1" customWidth="1"/>
    <col min="15353" max="15353" width="25.8571428571429" style="1" customWidth="1"/>
    <col min="15354" max="15354" width="15.1428571428571" style="1" customWidth="1"/>
    <col min="15355" max="15355" width="15.4285714285714" style="1" customWidth="1"/>
    <col min="15356" max="15356" width="15" style="1" customWidth="1"/>
    <col min="15357" max="15357" width="12.8571428571429" style="1" customWidth="1"/>
    <col min="15358" max="15358" width="23.2857142857143" style="1" customWidth="1"/>
    <col min="15359" max="15361" width="9.14285714285714" style="1" hidden="1" customWidth="1"/>
    <col min="15362" max="15363" width="9.14285714285714" style="1"/>
    <col min="15364" max="15364" width="9.71428571428571" style="1" customWidth="1"/>
    <col min="15365" max="15365" width="9.14285714285714" style="1"/>
    <col min="15366" max="15366" width="10.2857142857143" style="1" customWidth="1"/>
    <col min="15367" max="15607" width="9.14285714285714" style="1"/>
    <col min="15608" max="15608" width="3.42857142857143" style="1" customWidth="1"/>
    <col min="15609" max="15609" width="25.8571428571429" style="1" customWidth="1"/>
    <col min="15610" max="15610" width="15.1428571428571" style="1" customWidth="1"/>
    <col min="15611" max="15611" width="15.4285714285714" style="1" customWidth="1"/>
    <col min="15612" max="15612" width="15" style="1" customWidth="1"/>
    <col min="15613" max="15613" width="12.8571428571429" style="1" customWidth="1"/>
    <col min="15614" max="15614" width="23.2857142857143" style="1" customWidth="1"/>
    <col min="15615" max="15617" width="9.14285714285714" style="1" hidden="1" customWidth="1"/>
    <col min="15618" max="15619" width="9.14285714285714" style="1"/>
    <col min="15620" max="15620" width="9.71428571428571" style="1" customWidth="1"/>
    <col min="15621" max="15621" width="9.14285714285714" style="1"/>
    <col min="15622" max="15622" width="10.2857142857143" style="1" customWidth="1"/>
    <col min="15623" max="15863" width="9.14285714285714" style="1"/>
    <col min="15864" max="15864" width="3.42857142857143" style="1" customWidth="1"/>
    <col min="15865" max="15865" width="25.8571428571429" style="1" customWidth="1"/>
    <col min="15866" max="15866" width="15.1428571428571" style="1" customWidth="1"/>
    <col min="15867" max="15867" width="15.4285714285714" style="1" customWidth="1"/>
    <col min="15868" max="15868" width="15" style="1" customWidth="1"/>
    <col min="15869" max="15869" width="12.8571428571429" style="1" customWidth="1"/>
    <col min="15870" max="15870" width="23.2857142857143" style="1" customWidth="1"/>
    <col min="15871" max="15873" width="9.14285714285714" style="1" hidden="1" customWidth="1"/>
    <col min="15874" max="15875" width="9.14285714285714" style="1"/>
    <col min="15876" max="15876" width="9.71428571428571" style="1" customWidth="1"/>
    <col min="15877" max="15877" width="9.14285714285714" style="1"/>
    <col min="15878" max="15878" width="10.2857142857143" style="1" customWidth="1"/>
    <col min="15879" max="16119" width="9.14285714285714" style="1"/>
    <col min="16120" max="16120" width="3.42857142857143" style="1" customWidth="1"/>
    <col min="16121" max="16121" width="25.8571428571429" style="1" customWidth="1"/>
    <col min="16122" max="16122" width="15.1428571428571" style="1" customWidth="1"/>
    <col min="16123" max="16123" width="15.4285714285714" style="1" customWidth="1"/>
    <col min="16124" max="16124" width="15" style="1" customWidth="1"/>
    <col min="16125" max="16125" width="12.8571428571429" style="1" customWidth="1"/>
    <col min="16126" max="16126" width="23.2857142857143" style="1" customWidth="1"/>
    <col min="16127" max="16129" width="9.14285714285714" style="1" hidden="1" customWidth="1"/>
    <col min="16130" max="16131" width="9.14285714285714" style="1"/>
    <col min="16132" max="16132" width="9.71428571428571" style="1" customWidth="1"/>
    <col min="16133" max="16133" width="9.14285714285714" style="1"/>
    <col min="16134" max="16134" width="10.2857142857143" style="1" customWidth="1"/>
    <col min="16135" max="16384" width="9.14285714285714" style="1"/>
  </cols>
  <sheetData>
    <row r="1" s="1" customFormat="1" ht="15" customHeight="1" spans="8:9">
      <c r="H1" s="52"/>
      <c r="I1" s="52"/>
    </row>
    <row r="2" s="1" customFormat="1" ht="6" customHeight="1" spans="4:9">
      <c r="D2" s="2"/>
      <c r="G2" s="2"/>
      <c r="H2" s="52"/>
      <c r="I2" s="52"/>
    </row>
    <row r="3" s="1" customFormat="1" ht="15" customHeight="1" spans="1:9">
      <c r="A3" s="3"/>
      <c r="D3" s="4"/>
      <c r="G3" s="3"/>
      <c r="H3" s="52"/>
      <c r="I3" s="52"/>
    </row>
    <row r="4" s="1" customFormat="1" ht="5.25" customHeight="1" spans="1:9">
      <c r="A4" s="2"/>
      <c r="D4" s="4"/>
      <c r="G4" s="2"/>
      <c r="H4" s="52"/>
      <c r="I4" s="52"/>
    </row>
    <row r="5" s="219" customFormat="1" spans="1:9">
      <c r="A5" s="220"/>
      <c r="B5" s="220"/>
      <c r="C5" s="220"/>
      <c r="D5" s="220"/>
      <c r="E5" s="220"/>
      <c r="F5" s="220"/>
      <c r="G5" s="220"/>
      <c r="H5" s="52"/>
      <c r="I5" s="52"/>
    </row>
    <row r="6" s="1" customFormat="1" customHeight="1" spans="1:9">
      <c r="A6" s="3" t="s">
        <v>46</v>
      </c>
      <c r="B6" s="3"/>
      <c r="C6" s="3"/>
      <c r="D6" s="3"/>
      <c r="E6" s="3"/>
      <c r="F6" s="3"/>
      <c r="G6" s="3"/>
      <c r="H6" s="52"/>
      <c r="I6" s="52"/>
    </row>
    <row r="7" s="1" customFormat="1" customHeight="1" spans="1:9">
      <c r="A7" s="3"/>
      <c r="B7" s="3"/>
      <c r="C7" s="3"/>
      <c r="D7" s="3"/>
      <c r="E7" s="3"/>
      <c r="F7" s="3"/>
      <c r="G7" s="3"/>
      <c r="H7" s="52"/>
      <c r="I7" s="52"/>
    </row>
    <row r="8" s="1" customFormat="1" customHeight="1" spans="1:9">
      <c r="A8" s="5"/>
      <c r="B8" s="6" t="s">
        <v>47</v>
      </c>
      <c r="C8" s="7"/>
      <c r="D8" s="7"/>
      <c r="E8" s="43" t="str">
        <f>Recepcionista!E8</f>
        <v>59501.000246/2024-69</v>
      </c>
      <c r="F8" s="221"/>
      <c r="G8" s="222"/>
      <c r="H8" s="113"/>
      <c r="I8" s="113"/>
    </row>
    <row r="9" s="1" customFormat="1" customHeight="1" spans="1:9">
      <c r="A9" s="12"/>
      <c r="B9" s="223" t="s">
        <v>48</v>
      </c>
      <c r="C9" s="224"/>
      <c r="D9" s="224"/>
      <c r="E9" s="225"/>
      <c r="F9" s="226"/>
      <c r="G9" s="227"/>
      <c r="H9" s="113"/>
      <c r="I9" s="113"/>
    </row>
    <row r="10" s="1" customFormat="1" customHeight="1" spans="1:9">
      <c r="A10" s="18" t="s">
        <v>49</v>
      </c>
      <c r="B10" s="18"/>
      <c r="C10" s="18"/>
      <c r="D10" s="18"/>
      <c r="E10" s="18"/>
      <c r="F10" s="3"/>
      <c r="G10" s="18"/>
      <c r="H10" s="113"/>
      <c r="I10" s="113"/>
    </row>
    <row r="11" s="1" customFormat="1" customHeight="1" spans="1:9">
      <c r="A11" s="19"/>
      <c r="B11" s="19"/>
      <c r="C11" s="19"/>
      <c r="D11" s="19"/>
      <c r="E11" s="19"/>
      <c r="F11" s="19"/>
      <c r="G11" s="19"/>
      <c r="H11" s="113"/>
      <c r="I11" s="113"/>
    </row>
    <row r="12" s="1" customFormat="1" customHeight="1" spans="1:9">
      <c r="A12" s="20" t="s">
        <v>50</v>
      </c>
      <c r="B12" s="21" t="s">
        <v>51</v>
      </c>
      <c r="C12" s="21"/>
      <c r="D12" s="21"/>
      <c r="E12" s="21"/>
      <c r="F12" s="228" t="s">
        <v>52</v>
      </c>
      <c r="G12" s="229"/>
      <c r="H12" s="113"/>
      <c r="I12" s="113"/>
    </row>
    <row r="13" s="1" customFormat="1" customHeight="1" spans="1:9">
      <c r="A13" s="20" t="s">
        <v>53</v>
      </c>
      <c r="B13" s="21" t="s">
        <v>54</v>
      </c>
      <c r="C13" s="21"/>
      <c r="D13" s="21"/>
      <c r="E13" s="21"/>
      <c r="F13" s="20" t="s">
        <v>55</v>
      </c>
      <c r="G13" s="20"/>
      <c r="H13" s="113"/>
      <c r="I13" s="113"/>
    </row>
    <row r="14" s="1" customFormat="1" customHeight="1" spans="1:9">
      <c r="A14" s="25" t="s">
        <v>56</v>
      </c>
      <c r="B14" s="21" t="s">
        <v>57</v>
      </c>
      <c r="C14" s="21"/>
      <c r="D14" s="21"/>
      <c r="E14" s="21"/>
      <c r="F14" s="33" t="s">
        <v>58</v>
      </c>
      <c r="G14" s="230"/>
      <c r="H14" s="113"/>
      <c r="I14" s="113"/>
    </row>
    <row r="15" s="1" customFormat="1" customHeight="1" spans="1:9">
      <c r="A15" s="25" t="s">
        <v>59</v>
      </c>
      <c r="B15" s="26" t="s">
        <v>60</v>
      </c>
      <c r="C15" s="26"/>
      <c r="D15" s="26"/>
      <c r="E15" s="26"/>
      <c r="F15" s="20" t="s">
        <v>61</v>
      </c>
      <c r="G15" s="20"/>
      <c r="H15" s="113"/>
      <c r="I15" s="113"/>
    </row>
    <row r="16" s="1" customFormat="1" customHeight="1" spans="1:9">
      <c r="A16" s="27"/>
      <c r="B16" s="28"/>
      <c r="C16" s="29"/>
      <c r="D16" s="29"/>
      <c r="E16" s="19"/>
      <c r="F16" s="19"/>
      <c r="G16" s="19"/>
      <c r="H16" s="113"/>
      <c r="I16" s="113"/>
    </row>
    <row r="17" s="1" customFormat="1" customHeight="1" spans="1:9">
      <c r="A17" s="30" t="s">
        <v>62</v>
      </c>
      <c r="B17" s="30"/>
      <c r="C17" s="30"/>
      <c r="D17" s="30"/>
      <c r="E17" s="30"/>
      <c r="F17" s="30"/>
      <c r="G17" s="30"/>
      <c r="H17" s="113"/>
      <c r="I17" s="113"/>
    </row>
    <row r="18" s="1" customFormat="1" customHeight="1" spans="1:9">
      <c r="A18" s="27"/>
      <c r="B18" s="28"/>
      <c r="C18" s="29"/>
      <c r="D18" s="29"/>
      <c r="E18" s="19"/>
      <c r="F18" s="19"/>
      <c r="G18" s="19"/>
      <c r="H18" s="113"/>
      <c r="I18" s="113"/>
    </row>
    <row r="19" s="1" customFormat="1" customHeight="1" spans="1:9">
      <c r="A19" s="31" t="s">
        <v>63</v>
      </c>
      <c r="B19" s="32"/>
      <c r="C19" s="33" t="s">
        <v>64</v>
      </c>
      <c r="D19" s="34"/>
      <c r="E19" s="33" t="s">
        <v>65</v>
      </c>
      <c r="F19" s="35"/>
      <c r="G19" s="34"/>
      <c r="H19" s="113"/>
      <c r="I19" s="113"/>
    </row>
    <row r="20" s="1" customFormat="1" customHeight="1" spans="1:9">
      <c r="A20" s="209" t="s">
        <v>16</v>
      </c>
      <c r="B20" s="210"/>
      <c r="C20" s="33" t="s">
        <v>66</v>
      </c>
      <c r="D20" s="34"/>
      <c r="E20" s="36">
        <v>1</v>
      </c>
      <c r="F20" s="37"/>
      <c r="G20" s="38"/>
      <c r="H20" s="113"/>
      <c r="I20" s="113"/>
    </row>
    <row r="21" s="1" customFormat="1" customHeight="1" spans="1:9">
      <c r="A21" s="27"/>
      <c r="B21" s="27"/>
      <c r="C21" s="29"/>
      <c r="D21" s="29"/>
      <c r="E21" s="39"/>
      <c r="F21" s="39"/>
      <c r="G21" s="39"/>
      <c r="H21" s="113"/>
      <c r="I21" s="113"/>
    </row>
    <row r="22" s="1" customFormat="1" customHeight="1" spans="1:9">
      <c r="A22" s="30" t="s">
        <v>67</v>
      </c>
      <c r="B22" s="30"/>
      <c r="C22" s="30"/>
      <c r="D22" s="30"/>
      <c r="E22" s="30"/>
      <c r="F22" s="30"/>
      <c r="G22" s="30"/>
      <c r="H22" s="113"/>
      <c r="I22" s="113"/>
    </row>
    <row r="23" s="1" customFormat="1" customHeight="1" spans="1:9">
      <c r="A23" s="40"/>
      <c r="B23" s="40"/>
      <c r="C23" s="40"/>
      <c r="D23" s="40"/>
      <c r="E23" s="40"/>
      <c r="F23" s="40"/>
      <c r="G23" s="40"/>
      <c r="H23" s="113"/>
      <c r="I23" s="113"/>
    </row>
    <row r="24" s="1" customFormat="1" customHeight="1" spans="1:9">
      <c r="A24" s="40" t="s">
        <v>68</v>
      </c>
      <c r="B24" s="40"/>
      <c r="C24" s="40"/>
      <c r="D24" s="40"/>
      <c r="E24" s="40"/>
      <c r="F24" s="40"/>
      <c r="G24" s="40"/>
      <c r="H24" s="113"/>
      <c r="I24" s="113"/>
    </row>
    <row r="25" s="1" customFormat="1" customHeight="1" spans="1:9">
      <c r="A25" s="40" t="s">
        <v>69</v>
      </c>
      <c r="B25" s="40"/>
      <c r="C25" s="40"/>
      <c r="D25" s="40"/>
      <c r="E25" s="40"/>
      <c r="F25" s="40"/>
      <c r="G25" s="40"/>
      <c r="H25" s="113"/>
      <c r="I25" s="113"/>
    </row>
    <row r="26" s="1" customFormat="1" customHeight="1" spans="1:9">
      <c r="A26" s="41"/>
      <c r="B26" s="41"/>
      <c r="C26" s="41"/>
      <c r="D26" s="41"/>
      <c r="E26" s="41"/>
      <c r="F26" s="41"/>
      <c r="G26" s="41"/>
      <c r="H26" s="113"/>
      <c r="I26" s="113"/>
    </row>
    <row r="27" s="1" customFormat="1" customHeight="1" spans="1:9">
      <c r="A27" s="42" t="s">
        <v>70</v>
      </c>
      <c r="B27" s="42"/>
      <c r="C27" s="42"/>
      <c r="D27" s="42"/>
      <c r="E27" s="42"/>
      <c r="F27" s="42"/>
      <c r="G27" s="42"/>
      <c r="H27" s="113"/>
      <c r="I27" s="113"/>
    </row>
    <row r="28" s="1" customFormat="1" spans="1:9">
      <c r="A28" s="43">
        <v>1</v>
      </c>
      <c r="B28" s="44" t="s">
        <v>71</v>
      </c>
      <c r="C28" s="45"/>
      <c r="D28" s="46"/>
      <c r="E28" s="46"/>
      <c r="F28" s="46"/>
      <c r="G28" s="196" t="s">
        <v>72</v>
      </c>
      <c r="H28" s="113"/>
      <c r="I28" s="113"/>
    </row>
    <row r="29" s="1" customFormat="1" customHeight="1" spans="1:9">
      <c r="A29" s="48">
        <v>2</v>
      </c>
      <c r="B29" s="49" t="s">
        <v>73</v>
      </c>
      <c r="C29" s="50"/>
      <c r="D29" s="50"/>
      <c r="E29" s="50"/>
      <c r="F29" s="50"/>
      <c r="G29" s="51" t="s">
        <v>74</v>
      </c>
      <c r="H29" s="52"/>
      <c r="I29" s="113"/>
    </row>
    <row r="30" s="1" customFormat="1" customHeight="1" spans="1:9">
      <c r="A30" s="48">
        <v>3</v>
      </c>
      <c r="B30" s="53" t="s">
        <v>75</v>
      </c>
      <c r="C30" s="54"/>
      <c r="D30" s="55"/>
      <c r="E30" s="55"/>
      <c r="F30" s="55"/>
      <c r="G30" s="56">
        <v>1422</v>
      </c>
      <c r="H30" s="57"/>
      <c r="I30" s="52"/>
    </row>
    <row r="31" s="1" customFormat="1" customHeight="1" spans="1:9">
      <c r="A31" s="58">
        <v>4</v>
      </c>
      <c r="B31" s="59" t="s">
        <v>76</v>
      </c>
      <c r="C31" s="60"/>
      <c r="D31" s="61"/>
      <c r="E31" s="61"/>
      <c r="F31" s="61"/>
      <c r="G31" s="62" t="s">
        <v>77</v>
      </c>
      <c r="H31" s="52"/>
      <c r="I31" s="52"/>
    </row>
    <row r="32" s="1" customFormat="1" customHeight="1" spans="1:9">
      <c r="A32" s="63">
        <v>5</v>
      </c>
      <c r="B32" s="64" t="s">
        <v>78</v>
      </c>
      <c r="C32" s="65"/>
      <c r="D32" s="66"/>
      <c r="E32" s="66"/>
      <c r="F32" s="66"/>
      <c r="G32" s="67" t="str">
        <f>Recepcionista!G32</f>
        <v>1º/01/2024</v>
      </c>
      <c r="H32" s="52"/>
      <c r="I32" s="52"/>
    </row>
    <row r="33" s="1" customFormat="1" customHeight="1" spans="1:9">
      <c r="A33" s="68"/>
      <c r="B33" s="69"/>
      <c r="C33" s="69"/>
      <c r="D33" s="11"/>
      <c r="E33" s="11"/>
      <c r="F33" s="11"/>
      <c r="G33" s="70"/>
      <c r="H33" s="52"/>
      <c r="I33" s="52"/>
    </row>
    <row r="34" s="1" customFormat="1" customHeight="1" spans="1:9">
      <c r="A34" s="68"/>
      <c r="B34" s="69"/>
      <c r="C34" s="69"/>
      <c r="D34" s="11"/>
      <c r="E34" s="11"/>
      <c r="F34" s="11"/>
      <c r="G34" s="70"/>
      <c r="H34" s="52"/>
      <c r="I34" s="52"/>
    </row>
    <row r="35" s="1" customFormat="1" customHeight="1" spans="1:9">
      <c r="A35" s="71" t="s">
        <v>79</v>
      </c>
      <c r="B35" s="71"/>
      <c r="C35" s="71"/>
      <c r="D35" s="71"/>
      <c r="E35" s="71"/>
      <c r="F35" s="71"/>
      <c r="G35" s="71"/>
      <c r="H35" s="52"/>
      <c r="I35" s="52"/>
    </row>
    <row r="36" s="1" customFormat="1" customHeight="1" spans="1:9">
      <c r="A36" s="69"/>
      <c r="B36" s="69"/>
      <c r="C36" s="69"/>
      <c r="D36" s="69"/>
      <c r="E36" s="69"/>
      <c r="F36" s="69"/>
      <c r="G36" s="69"/>
      <c r="H36" s="52"/>
      <c r="I36" s="52"/>
    </row>
    <row r="37" s="1" customFormat="1" customHeight="1" spans="1:9">
      <c r="A37" s="72">
        <v>1</v>
      </c>
      <c r="B37" s="73" t="s">
        <v>80</v>
      </c>
      <c r="C37" s="74"/>
      <c r="D37" s="74"/>
      <c r="E37" s="74"/>
      <c r="F37" s="75"/>
      <c r="G37" s="76" t="s">
        <v>81</v>
      </c>
      <c r="H37" s="52"/>
      <c r="I37" s="200"/>
    </row>
    <row r="38" s="1" customFormat="1" customHeight="1" spans="1:9">
      <c r="A38" s="48" t="s">
        <v>50</v>
      </c>
      <c r="B38" s="53" t="s">
        <v>82</v>
      </c>
      <c r="C38" s="54"/>
      <c r="D38" s="54"/>
      <c r="E38" s="54"/>
      <c r="F38" s="77"/>
      <c r="G38" s="78">
        <f>G30</f>
        <v>1422</v>
      </c>
      <c r="H38" s="52"/>
      <c r="I38" s="52"/>
    </row>
    <row r="39" s="1" customFormat="1" customHeight="1" spans="1:9">
      <c r="A39" s="79"/>
      <c r="B39" s="80" t="s">
        <v>83</v>
      </c>
      <c r="C39" s="81"/>
      <c r="D39" s="81"/>
      <c r="E39" s="81"/>
      <c r="F39" s="82"/>
      <c r="G39" s="83">
        <f>G38</f>
        <v>1422</v>
      </c>
      <c r="H39" s="52"/>
      <c r="I39" s="52"/>
    </row>
    <row r="40" s="1" customFormat="1" customHeight="1" spans="1:9">
      <c r="A40" s="69"/>
      <c r="B40" s="69"/>
      <c r="C40" s="69"/>
      <c r="D40" s="69"/>
      <c r="E40" s="69"/>
      <c r="F40" s="84"/>
      <c r="G40" s="85"/>
      <c r="H40" s="52"/>
      <c r="I40" s="52"/>
    </row>
    <row r="41" s="1" customFormat="1" customHeight="1" spans="1:9">
      <c r="A41" s="231" t="s">
        <v>84</v>
      </c>
      <c r="B41" s="231"/>
      <c r="C41" s="231"/>
      <c r="D41" s="231"/>
      <c r="E41" s="231"/>
      <c r="F41" s="231"/>
      <c r="G41" s="231"/>
      <c r="H41" s="52"/>
      <c r="I41" s="52"/>
    </row>
    <row r="42" s="1" customFormat="1" customHeight="1" spans="1:9">
      <c r="A42" s="86"/>
      <c r="B42" s="69"/>
      <c r="C42" s="69"/>
      <c r="D42" s="69"/>
      <c r="E42" s="69"/>
      <c r="F42" s="84"/>
      <c r="G42" s="85"/>
      <c r="H42" s="52"/>
      <c r="I42" s="52"/>
    </row>
    <row r="43" s="1" customFormat="1" customHeight="1" spans="1:9">
      <c r="A43" s="86" t="s">
        <v>85</v>
      </c>
      <c r="B43" s="86"/>
      <c r="C43" s="86"/>
      <c r="D43" s="86"/>
      <c r="E43" s="86"/>
      <c r="F43" s="86"/>
      <c r="G43" s="86"/>
      <c r="H43" s="52"/>
      <c r="I43" s="52"/>
    </row>
    <row r="44" s="1" customFormat="1" customHeight="1" spans="1:9">
      <c r="A44" s="69"/>
      <c r="B44" s="69"/>
      <c r="C44" s="69"/>
      <c r="D44" s="69"/>
      <c r="E44" s="69"/>
      <c r="F44" s="69"/>
      <c r="G44" s="69"/>
      <c r="H44" s="52"/>
      <c r="I44" s="52"/>
    </row>
    <row r="45" s="1" customFormat="1" customHeight="1" spans="1:9">
      <c r="A45" s="87" t="s">
        <v>86</v>
      </c>
      <c r="B45" s="88" t="s">
        <v>87</v>
      </c>
      <c r="C45" s="89"/>
      <c r="D45" s="89"/>
      <c r="E45" s="89"/>
      <c r="F45" s="90" t="s">
        <v>88</v>
      </c>
      <c r="G45" s="91" t="s">
        <v>81</v>
      </c>
      <c r="H45" s="52"/>
      <c r="I45" s="52"/>
    </row>
    <row r="46" s="1" customFormat="1" customHeight="1" spans="1:9">
      <c r="A46" s="92" t="s">
        <v>50</v>
      </c>
      <c r="B46" s="93" t="s">
        <v>89</v>
      </c>
      <c r="C46" s="93"/>
      <c r="D46" s="93"/>
      <c r="E46" s="93"/>
      <c r="F46" s="94">
        <f>Recepcionista!F46</f>
        <v>0.0833</v>
      </c>
      <c r="G46" s="95">
        <f>G39*F46</f>
        <v>118.45</v>
      </c>
      <c r="H46" s="52"/>
      <c r="I46" s="52"/>
    </row>
    <row r="47" s="1" customFormat="1" customHeight="1" spans="1:9">
      <c r="A47" s="96" t="s">
        <v>53</v>
      </c>
      <c r="B47" s="54" t="s">
        <v>90</v>
      </c>
      <c r="C47" s="54"/>
      <c r="D47" s="54"/>
      <c r="E47" s="54"/>
      <c r="F47" s="97">
        <f>Recepcionista!F47</f>
        <v>0.1111</v>
      </c>
      <c r="G47" s="232">
        <f>G39*F47</f>
        <v>157.98</v>
      </c>
      <c r="H47" s="52"/>
      <c r="I47" s="52"/>
    </row>
    <row r="48" s="1" customFormat="1" customHeight="1" spans="1:9">
      <c r="A48" s="99" t="s">
        <v>10</v>
      </c>
      <c r="B48" s="89"/>
      <c r="C48" s="89"/>
      <c r="D48" s="89"/>
      <c r="E48" s="89"/>
      <c r="F48" s="100">
        <f>Recepcionista!F48</f>
        <v>0.1944</v>
      </c>
      <c r="G48" s="101">
        <f>SUM(G46:G47)</f>
        <v>276.43</v>
      </c>
      <c r="H48" s="52"/>
      <c r="I48" s="52"/>
    </row>
    <row r="49" s="1" customFormat="1" customHeight="1" spans="1:9">
      <c r="A49" s="86"/>
      <c r="B49" s="69"/>
      <c r="C49" s="69"/>
      <c r="D49" s="69"/>
      <c r="E49" s="69"/>
      <c r="F49" s="84"/>
      <c r="G49" s="85"/>
      <c r="H49" s="52"/>
      <c r="I49" s="52"/>
    </row>
    <row r="50" s="1" customFormat="1" customHeight="1" spans="1:9">
      <c r="A50" s="86" t="s">
        <v>91</v>
      </c>
      <c r="B50" s="69"/>
      <c r="C50" s="69"/>
      <c r="D50" s="69"/>
      <c r="E50" s="69"/>
      <c r="F50" s="84"/>
      <c r="G50" s="85"/>
      <c r="H50" s="52"/>
      <c r="I50" s="52"/>
    </row>
    <row r="51" s="1" customFormat="1" customHeight="1" spans="1:9">
      <c r="A51" s="19"/>
      <c r="B51" s="19"/>
      <c r="C51" s="19"/>
      <c r="D51" s="19"/>
      <c r="E51" s="19"/>
      <c r="F51" s="19"/>
      <c r="G51" s="19"/>
      <c r="H51" s="52"/>
      <c r="I51" s="52"/>
    </row>
    <row r="52" s="1" customFormat="1" customHeight="1" spans="1:9">
      <c r="A52" s="102" t="s">
        <v>26</v>
      </c>
      <c r="B52" s="99" t="s">
        <v>92</v>
      </c>
      <c r="C52" s="89"/>
      <c r="D52" s="89"/>
      <c r="E52" s="89"/>
      <c r="F52" s="90" t="s">
        <v>88</v>
      </c>
      <c r="G52" s="90" t="s">
        <v>81</v>
      </c>
      <c r="H52" s="52"/>
      <c r="I52" s="52"/>
    </row>
    <row r="53" s="1" customFormat="1" customHeight="1" spans="1:9">
      <c r="A53" s="48" t="s">
        <v>50</v>
      </c>
      <c r="B53" s="53" t="s">
        <v>93</v>
      </c>
      <c r="C53" s="54"/>
      <c r="D53" s="54"/>
      <c r="E53" s="54"/>
      <c r="F53" s="94">
        <f>Recepcionista!F53</f>
        <v>0.2</v>
      </c>
      <c r="G53" s="103">
        <f>($G$39+$G$48)*F53</f>
        <v>339.69</v>
      </c>
      <c r="H53" s="52"/>
      <c r="I53" s="52"/>
    </row>
    <row r="54" s="1" customFormat="1" customHeight="1" spans="1:9">
      <c r="A54" s="104" t="s">
        <v>53</v>
      </c>
      <c r="B54" s="105" t="s">
        <v>94</v>
      </c>
      <c r="C54" s="60"/>
      <c r="D54" s="60"/>
      <c r="E54" s="60"/>
      <c r="F54" s="106">
        <f>Recepcionista!F54</f>
        <v>0.025</v>
      </c>
      <c r="G54" s="107">
        <f t="shared" ref="G54:G60" si="0">($G$39+$G$48)*F54</f>
        <v>42.46</v>
      </c>
      <c r="H54" s="52"/>
      <c r="I54" s="52"/>
    </row>
    <row r="55" s="1" customFormat="1" customHeight="1" spans="1:9">
      <c r="A55" s="104" t="s">
        <v>56</v>
      </c>
      <c r="B55" s="105" t="s">
        <v>95</v>
      </c>
      <c r="C55" s="60"/>
      <c r="D55" s="60"/>
      <c r="E55" s="60"/>
      <c r="F55" s="106">
        <f>Recepcionista!F55</f>
        <v>0.03</v>
      </c>
      <c r="G55" s="107">
        <f t="shared" si="0"/>
        <v>50.95</v>
      </c>
      <c r="H55" s="52"/>
      <c r="I55" s="52"/>
    </row>
    <row r="56" s="1" customFormat="1" customHeight="1" spans="1:9">
      <c r="A56" s="104" t="s">
        <v>59</v>
      </c>
      <c r="B56" s="105" t="s">
        <v>96</v>
      </c>
      <c r="C56" s="60"/>
      <c r="D56" s="60"/>
      <c r="E56" s="60"/>
      <c r="F56" s="106">
        <f>Recepcionista!F56</f>
        <v>0.015</v>
      </c>
      <c r="G56" s="107">
        <f t="shared" si="0"/>
        <v>25.48</v>
      </c>
      <c r="H56" s="52"/>
      <c r="I56" s="52"/>
    </row>
    <row r="57" s="1" customFormat="1" customHeight="1" spans="1:9">
      <c r="A57" s="104" t="s">
        <v>97</v>
      </c>
      <c r="B57" s="105" t="s">
        <v>98</v>
      </c>
      <c r="C57" s="60"/>
      <c r="D57" s="60"/>
      <c r="E57" s="60"/>
      <c r="F57" s="106">
        <f>Recepcionista!F57</f>
        <v>0.01</v>
      </c>
      <c r="G57" s="107">
        <f t="shared" si="0"/>
        <v>16.98</v>
      </c>
      <c r="H57" s="52"/>
      <c r="I57" s="52"/>
    </row>
    <row r="58" s="1" customFormat="1" customHeight="1" spans="1:9">
      <c r="A58" s="104" t="s">
        <v>99</v>
      </c>
      <c r="B58" s="105" t="s">
        <v>100</v>
      </c>
      <c r="C58" s="60"/>
      <c r="D58" s="60"/>
      <c r="E58" s="60"/>
      <c r="F58" s="106">
        <f>Recepcionista!F58</f>
        <v>0.002</v>
      </c>
      <c r="G58" s="107">
        <f t="shared" si="0"/>
        <v>3.4</v>
      </c>
      <c r="H58" s="52"/>
      <c r="I58" s="52"/>
    </row>
    <row r="59" s="1" customFormat="1" customHeight="1" spans="1:9">
      <c r="A59" s="104" t="s">
        <v>101</v>
      </c>
      <c r="B59" s="105" t="s">
        <v>102</v>
      </c>
      <c r="C59" s="60"/>
      <c r="D59" s="60"/>
      <c r="E59" s="60"/>
      <c r="F59" s="106">
        <f>Recepcionista!F59</f>
        <v>0.08</v>
      </c>
      <c r="G59" s="107">
        <f t="shared" si="0"/>
        <v>135.87</v>
      </c>
      <c r="H59" s="52"/>
      <c r="I59" s="52"/>
    </row>
    <row r="60" s="1" customFormat="1" customHeight="1" spans="1:9">
      <c r="A60" s="108" t="s">
        <v>103</v>
      </c>
      <c r="B60" s="109" t="s">
        <v>104</v>
      </c>
      <c r="C60" s="110"/>
      <c r="D60" s="110"/>
      <c r="E60" s="110"/>
      <c r="F60" s="97">
        <f>Recepcionista!F60</f>
        <v>0.006</v>
      </c>
      <c r="G60" s="111">
        <f t="shared" si="0"/>
        <v>10.19</v>
      </c>
      <c r="H60" s="52"/>
      <c r="I60" s="52"/>
    </row>
    <row r="61" s="1" customFormat="1" customHeight="1" spans="1:9">
      <c r="A61" s="99" t="s">
        <v>10</v>
      </c>
      <c r="B61" s="89"/>
      <c r="C61" s="89"/>
      <c r="D61" s="89"/>
      <c r="E61" s="89"/>
      <c r="F61" s="100">
        <f>Recepcionista!F61</f>
        <v>0.368</v>
      </c>
      <c r="G61" s="112">
        <f>SUM(G53:G60)</f>
        <v>625.02</v>
      </c>
      <c r="H61" s="52"/>
      <c r="I61" s="52"/>
    </row>
    <row r="62" s="1" customFormat="1" customHeight="1" spans="1:9">
      <c r="A62" s="86"/>
      <c r="B62" s="69"/>
      <c r="C62" s="69"/>
      <c r="D62" s="69"/>
      <c r="E62" s="69"/>
      <c r="F62" s="84"/>
      <c r="G62" s="85"/>
      <c r="H62" s="52"/>
      <c r="I62" s="52"/>
    </row>
    <row r="63" s="1" customFormat="1" customHeight="1" spans="1:9">
      <c r="A63" s="86" t="s">
        <v>105</v>
      </c>
      <c r="B63" s="69"/>
      <c r="C63" s="69"/>
      <c r="D63" s="69"/>
      <c r="E63" s="69"/>
      <c r="F63" s="84"/>
      <c r="G63" s="85"/>
      <c r="H63" s="52"/>
      <c r="I63" s="52"/>
    </row>
    <row r="64" s="1" customFormat="1" customHeight="1" spans="1:9">
      <c r="A64" s="86"/>
      <c r="B64" s="69"/>
      <c r="C64" s="69"/>
      <c r="D64" s="69"/>
      <c r="E64" s="69"/>
      <c r="F64" s="84"/>
      <c r="G64" s="85"/>
      <c r="H64" s="52"/>
      <c r="I64" s="200"/>
    </row>
    <row r="65" s="1" customFormat="1" customHeight="1" spans="1:9">
      <c r="A65" s="115" t="s">
        <v>106</v>
      </c>
      <c r="B65" s="213" t="s">
        <v>107</v>
      </c>
      <c r="C65" s="213"/>
      <c r="D65" s="213"/>
      <c r="E65" s="213"/>
      <c r="F65" s="214"/>
      <c r="G65" s="117" t="s">
        <v>81</v>
      </c>
      <c r="H65" s="52"/>
      <c r="I65" s="113"/>
    </row>
    <row r="66" s="1" customFormat="1" customHeight="1" spans="1:10">
      <c r="A66" s="118" t="s">
        <v>50</v>
      </c>
      <c r="B66" s="119" t="s">
        <v>108</v>
      </c>
      <c r="C66" s="120"/>
      <c r="D66" s="120"/>
      <c r="E66" s="54"/>
      <c r="F66" s="77"/>
      <c r="G66" s="121">
        <f>J68</f>
        <v>86.88</v>
      </c>
      <c r="H66" s="201"/>
      <c r="I66" s="164">
        <f>6%*G38</f>
        <v>85.32</v>
      </c>
      <c r="J66" s="339" t="s">
        <v>109</v>
      </c>
    </row>
    <row r="67" s="1" customFormat="1" customHeight="1" spans="1:10">
      <c r="A67" s="51" t="s">
        <v>53</v>
      </c>
      <c r="B67" s="60" t="s">
        <v>110</v>
      </c>
      <c r="C67" s="60"/>
      <c r="D67" s="60"/>
      <c r="E67" s="60"/>
      <c r="F67" s="123"/>
      <c r="G67" s="124">
        <f>Recepcionista!G67</f>
        <v>231</v>
      </c>
      <c r="H67" s="202"/>
      <c r="I67" s="113" t="s">
        <v>111</v>
      </c>
      <c r="J67" s="1">
        <f>4.1*2*21</f>
        <v>172.2</v>
      </c>
    </row>
    <row r="68" s="1" customFormat="1" customHeight="1" spans="1:10">
      <c r="A68" s="51" t="s">
        <v>56</v>
      </c>
      <c r="B68" s="127" t="s">
        <v>112</v>
      </c>
      <c r="C68" s="128"/>
      <c r="D68" s="128"/>
      <c r="E68" s="128"/>
      <c r="F68" s="123"/>
      <c r="G68" s="107">
        <f>Recepcionista!G68</f>
        <v>206.99</v>
      </c>
      <c r="H68" s="52"/>
      <c r="I68" s="207" t="s">
        <v>113</v>
      </c>
      <c r="J68" s="114">
        <f>J67-I66</f>
        <v>86.88</v>
      </c>
    </row>
    <row r="69" s="1" customFormat="1" customHeight="1" spans="1:9">
      <c r="A69" s="156"/>
      <c r="B69" s="157" t="s">
        <v>114</v>
      </c>
      <c r="C69" s="157"/>
      <c r="D69" s="157"/>
      <c r="E69" s="157"/>
      <c r="F69" s="203"/>
      <c r="G69" s="204">
        <f>SUM(G66:G68)</f>
        <v>524.87</v>
      </c>
      <c r="H69" s="205"/>
      <c r="I69" s="205"/>
    </row>
    <row r="70" s="1" customFormat="1" customHeight="1" spans="1:9">
      <c r="A70" s="69"/>
      <c r="B70" s="69"/>
      <c r="C70" s="69"/>
      <c r="D70" s="69"/>
      <c r="E70" s="69"/>
      <c r="F70" s="84"/>
      <c r="G70" s="85"/>
      <c r="H70" s="205"/>
      <c r="I70" s="205"/>
    </row>
    <row r="71" s="1" customFormat="1" customHeight="1" spans="1:9">
      <c r="A71" s="132" t="s">
        <v>115</v>
      </c>
      <c r="B71" s="132"/>
      <c r="C71" s="132"/>
      <c r="D71" s="132"/>
      <c r="E71" s="132"/>
      <c r="F71" s="132"/>
      <c r="G71" s="132"/>
      <c r="H71" s="205"/>
      <c r="I71" s="205"/>
    </row>
    <row r="72" s="1" customFormat="1" customHeight="1" spans="1:9">
      <c r="A72" s="69"/>
      <c r="B72" s="69"/>
      <c r="C72" s="69"/>
      <c r="D72" s="69"/>
      <c r="E72" s="69"/>
      <c r="F72" s="69"/>
      <c r="G72" s="69"/>
      <c r="H72" s="205"/>
      <c r="I72" s="205"/>
    </row>
    <row r="73" s="1" customFormat="1" customHeight="1" spans="1:9">
      <c r="A73" s="115">
        <v>2</v>
      </c>
      <c r="B73" s="89" t="s">
        <v>116</v>
      </c>
      <c r="C73" s="89"/>
      <c r="D73" s="89"/>
      <c r="E73" s="89"/>
      <c r="F73" s="89"/>
      <c r="G73" s="91" t="s">
        <v>81</v>
      </c>
      <c r="H73" s="52"/>
      <c r="I73" s="52"/>
    </row>
    <row r="74" s="1" customFormat="1" customHeight="1" spans="1:9">
      <c r="A74" s="92" t="s">
        <v>86</v>
      </c>
      <c r="B74" s="93" t="s">
        <v>117</v>
      </c>
      <c r="C74" s="93"/>
      <c r="D74" s="93"/>
      <c r="E74" s="93"/>
      <c r="F74" s="93"/>
      <c r="G74" s="95">
        <f>G48</f>
        <v>276.43</v>
      </c>
      <c r="H74" s="52"/>
      <c r="I74" s="52"/>
    </row>
    <row r="75" s="1" customFormat="1" customHeight="1" spans="1:9">
      <c r="A75" s="51" t="s">
        <v>26</v>
      </c>
      <c r="B75" s="60" t="s">
        <v>92</v>
      </c>
      <c r="C75" s="60"/>
      <c r="D75" s="60"/>
      <c r="E75" s="60"/>
      <c r="F75" s="60"/>
      <c r="G75" s="133">
        <f>G61</f>
        <v>625.02</v>
      </c>
      <c r="H75" s="52"/>
      <c r="I75" s="52"/>
    </row>
    <row r="76" s="1" customFormat="1" customHeight="1" spans="1:9">
      <c r="A76" s="51" t="s">
        <v>106</v>
      </c>
      <c r="B76" s="60" t="s">
        <v>107</v>
      </c>
      <c r="C76" s="60"/>
      <c r="D76" s="60"/>
      <c r="E76" s="60"/>
      <c r="F76" s="60"/>
      <c r="G76" s="133">
        <f>G69</f>
        <v>524.87</v>
      </c>
      <c r="H76" s="113"/>
      <c r="I76" s="113"/>
    </row>
    <row r="77" s="1" customFormat="1" customHeight="1" spans="1:9">
      <c r="A77" s="99" t="s">
        <v>10</v>
      </c>
      <c r="B77" s="89"/>
      <c r="C77" s="89"/>
      <c r="D77" s="89"/>
      <c r="E77" s="89"/>
      <c r="F77" s="89"/>
      <c r="G77" s="101">
        <f>SUM(G74:G76)</f>
        <v>1426.32</v>
      </c>
      <c r="H77" s="113"/>
      <c r="I77" s="113"/>
    </row>
    <row r="78" s="1" customFormat="1" customHeight="1" spans="1:9">
      <c r="A78" s="69"/>
      <c r="B78" s="69"/>
      <c r="C78" s="69"/>
      <c r="D78" s="69"/>
      <c r="E78" s="69"/>
      <c r="F78" s="84"/>
      <c r="G78" s="85"/>
      <c r="H78" s="113"/>
      <c r="I78" s="113"/>
    </row>
    <row r="79" s="1" customFormat="1" customHeight="1" spans="1:9">
      <c r="A79" s="18" t="s">
        <v>118</v>
      </c>
      <c r="B79" s="18"/>
      <c r="C79" s="18"/>
      <c r="D79" s="18"/>
      <c r="E79" s="18"/>
      <c r="F79" s="18"/>
      <c r="G79" s="18"/>
      <c r="H79" s="113"/>
      <c r="I79" s="113"/>
    </row>
    <row r="80" s="1" customFormat="1" customHeight="1" spans="1:11">
      <c r="A80" s="19"/>
      <c r="B80" s="19"/>
      <c r="C80" s="19"/>
      <c r="D80" s="19"/>
      <c r="E80" s="19"/>
      <c r="F80" s="19"/>
      <c r="G80" s="19"/>
      <c r="H80" s="135"/>
      <c r="I80" s="166" t="s">
        <v>119</v>
      </c>
      <c r="J80" s="135"/>
      <c r="K80" s="135"/>
    </row>
    <row r="81" s="1" customFormat="1" customHeight="1" spans="1:11">
      <c r="A81" s="115">
        <v>3</v>
      </c>
      <c r="B81" s="89" t="s">
        <v>120</v>
      </c>
      <c r="C81" s="89"/>
      <c r="D81" s="89"/>
      <c r="E81" s="89"/>
      <c r="F81" s="89"/>
      <c r="G81" s="91" t="s">
        <v>81</v>
      </c>
      <c r="H81" s="135"/>
      <c r="I81" s="135"/>
      <c r="J81" s="135"/>
      <c r="K81" s="135"/>
    </row>
    <row r="82" s="1" customFormat="1" customHeight="1" spans="1:11">
      <c r="A82" s="92" t="s">
        <v>50</v>
      </c>
      <c r="B82" s="93" t="s">
        <v>121</v>
      </c>
      <c r="C82" s="93"/>
      <c r="D82" s="93"/>
      <c r="E82" s="93"/>
      <c r="F82" s="60"/>
      <c r="G82" s="98">
        <f>J82</f>
        <v>80.72</v>
      </c>
      <c r="H82" s="136">
        <f>G39+G77-I82</f>
        <v>2359.17</v>
      </c>
      <c r="I82" s="167">
        <f>(G39+G48)*0.288</f>
        <v>489.15</v>
      </c>
      <c r="J82" s="148">
        <f>H82/12*0.4106</f>
        <v>80.72</v>
      </c>
      <c r="K82" s="135"/>
    </row>
    <row r="83" s="1" customFormat="1" customHeight="1" spans="1:11">
      <c r="A83" s="51" t="s">
        <v>53</v>
      </c>
      <c r="B83" s="60" t="s">
        <v>122</v>
      </c>
      <c r="C83" s="60"/>
      <c r="D83" s="60"/>
      <c r="E83" s="60"/>
      <c r="F83" s="60"/>
      <c r="G83" s="133">
        <f t="shared" ref="G83:G85" si="1">I83</f>
        <v>27.89</v>
      </c>
      <c r="H83" s="137">
        <f>G59</f>
        <v>135.87</v>
      </c>
      <c r="I83" s="168">
        <f>(H83*0.4+H83*0.1)*0.4106</f>
        <v>27.89</v>
      </c>
      <c r="J83" s="169">
        <f>H83*0.5*0.4106</f>
        <v>27.89</v>
      </c>
      <c r="K83" s="169"/>
    </row>
    <row r="84" s="1" customFormat="1" customHeight="1" spans="1:11">
      <c r="A84" s="51" t="s">
        <v>56</v>
      </c>
      <c r="B84" s="60" t="s">
        <v>123</v>
      </c>
      <c r="C84" s="60"/>
      <c r="D84" s="60"/>
      <c r="E84" s="138"/>
      <c r="F84" s="60"/>
      <c r="G84" s="133">
        <f t="shared" si="1"/>
        <v>97.46</v>
      </c>
      <c r="H84" s="139">
        <f>G39+G77</f>
        <v>2848.32</v>
      </c>
      <c r="I84" s="170">
        <f>H84/12*0.4106</f>
        <v>97.46</v>
      </c>
      <c r="J84" s="135"/>
      <c r="K84" s="135"/>
    </row>
    <row r="85" s="1" customFormat="1" customHeight="1" spans="1:11">
      <c r="A85" s="51" t="s">
        <v>59</v>
      </c>
      <c r="B85" s="60" t="s">
        <v>124</v>
      </c>
      <c r="C85" s="60"/>
      <c r="D85" s="60"/>
      <c r="E85" s="60"/>
      <c r="F85" s="60"/>
      <c r="G85" s="140">
        <f t="shared" si="1"/>
        <v>27.89</v>
      </c>
      <c r="H85" s="136">
        <f>G59</f>
        <v>135.87</v>
      </c>
      <c r="I85" s="168">
        <f>(H85*0.4+H85*0.1)*0.4106</f>
        <v>27.89</v>
      </c>
      <c r="J85" s="169">
        <f>H85*0.5*0.4106</f>
        <v>27.89</v>
      </c>
      <c r="K85" s="135"/>
    </row>
    <row r="86" s="1" customFormat="1" customHeight="1" spans="1:11">
      <c r="A86" s="51" t="s">
        <v>97</v>
      </c>
      <c r="B86" s="60" t="s">
        <v>125</v>
      </c>
      <c r="C86" s="60"/>
      <c r="D86" s="60"/>
      <c r="E86" s="60"/>
      <c r="F86" s="60"/>
      <c r="G86" s="141">
        <f>K86</f>
        <v>-3.46</v>
      </c>
      <c r="H86" s="136">
        <f>G46</f>
        <v>118.45</v>
      </c>
      <c r="I86" s="168">
        <f>G47</f>
        <v>157.98</v>
      </c>
      <c r="J86" s="169">
        <f>H86+I86</f>
        <v>276.43</v>
      </c>
      <c r="K86" s="148">
        <f>-J86*0.0125</f>
        <v>-3.46</v>
      </c>
    </row>
    <row r="87" s="1" customFormat="1" customHeight="1" spans="1:9">
      <c r="A87" s="99" t="s">
        <v>10</v>
      </c>
      <c r="B87" s="89"/>
      <c r="C87" s="89"/>
      <c r="D87" s="89"/>
      <c r="E87" s="89"/>
      <c r="F87" s="89"/>
      <c r="G87" s="101">
        <f>SUM(G82:G86)</f>
        <v>230.5</v>
      </c>
      <c r="H87" s="142"/>
      <c r="I87" s="113"/>
    </row>
    <row r="88" s="1" customFormat="1" customHeight="1" spans="1:9">
      <c r="A88" s="143"/>
      <c r="B88" s="143"/>
      <c r="C88" s="143"/>
      <c r="D88" s="143"/>
      <c r="E88" s="143"/>
      <c r="F88" s="143"/>
      <c r="G88" s="144"/>
      <c r="H88" s="113"/>
      <c r="I88" s="113"/>
    </row>
    <row r="89" s="1" customFormat="1" customHeight="1" spans="1:9">
      <c r="A89" s="18" t="s">
        <v>126</v>
      </c>
      <c r="B89" s="18"/>
      <c r="C89" s="18"/>
      <c r="D89" s="18"/>
      <c r="E89" s="18"/>
      <c r="F89" s="18"/>
      <c r="G89" s="18"/>
      <c r="H89" s="113"/>
      <c r="I89" s="113"/>
    </row>
    <row r="90" s="1" customFormat="1" customHeight="1" spans="1:9">
      <c r="A90" s="145"/>
      <c r="B90" s="19"/>
      <c r="C90" s="19"/>
      <c r="D90" s="19"/>
      <c r="E90" s="19"/>
      <c r="F90" s="19"/>
      <c r="G90" s="19"/>
      <c r="H90" s="113"/>
      <c r="I90" s="113"/>
    </row>
    <row r="91" s="1" customFormat="1" customHeight="1" spans="1:9">
      <c r="A91" s="145" t="s">
        <v>127</v>
      </c>
      <c r="B91" s="19"/>
      <c r="C91" s="19"/>
      <c r="D91" s="19"/>
      <c r="E91" s="19"/>
      <c r="F91" s="19"/>
      <c r="G91" s="19"/>
      <c r="H91" s="113"/>
      <c r="I91" s="113"/>
    </row>
    <row r="92" s="1" customFormat="1" customHeight="1" spans="1:9">
      <c r="A92" s="87" t="s">
        <v>128</v>
      </c>
      <c r="B92" s="89" t="s">
        <v>129</v>
      </c>
      <c r="C92" s="89"/>
      <c r="D92" s="89"/>
      <c r="E92" s="89"/>
      <c r="F92" s="146" t="s">
        <v>130</v>
      </c>
      <c r="G92" s="90" t="s">
        <v>81</v>
      </c>
      <c r="H92" s="113"/>
      <c r="I92" s="113"/>
    </row>
    <row r="93" s="1" customFormat="1" customHeight="1" spans="1:11">
      <c r="A93" s="92" t="s">
        <v>50</v>
      </c>
      <c r="B93" s="93" t="s">
        <v>131</v>
      </c>
      <c r="C93" s="93"/>
      <c r="D93" s="93"/>
      <c r="E93" s="93"/>
      <c r="F93" s="147">
        <f>Recepcionista!F93</f>
        <v>20.9589</v>
      </c>
      <c r="G93" s="133">
        <f>$I$93*F93/12-0.01</f>
        <v>179.24</v>
      </c>
      <c r="H93" s="148">
        <f>G39+G77+G87</f>
        <v>3078.82</v>
      </c>
      <c r="I93" s="148">
        <f>H93/30</f>
        <v>102.63</v>
      </c>
      <c r="J93" s="171">
        <f>I93*F105</f>
        <v>3024.9</v>
      </c>
      <c r="K93" s="148">
        <f>J93/12</f>
        <v>252.08</v>
      </c>
    </row>
    <row r="94" s="1" customFormat="1" customHeight="1" spans="1:9">
      <c r="A94" s="118" t="s">
        <v>53</v>
      </c>
      <c r="B94" s="60" t="s">
        <v>132</v>
      </c>
      <c r="C94" s="54"/>
      <c r="D94" s="54"/>
      <c r="E94" s="60"/>
      <c r="F94" s="149">
        <f>Recepcionista!F94</f>
        <v>1</v>
      </c>
      <c r="G94" s="133">
        <f t="shared" ref="G94:G104" si="2">$I$93*F94/12</f>
        <v>8.55</v>
      </c>
      <c r="H94" s="52"/>
      <c r="I94" s="52"/>
    </row>
    <row r="95" s="1" customFormat="1" customHeight="1" spans="1:9">
      <c r="A95" s="118" t="s">
        <v>56</v>
      </c>
      <c r="B95" s="60" t="s">
        <v>133</v>
      </c>
      <c r="C95" s="54"/>
      <c r="D95" s="54"/>
      <c r="E95" s="60"/>
      <c r="F95" s="149">
        <f>Recepcionista!F95</f>
        <v>0.9659</v>
      </c>
      <c r="G95" s="133">
        <f t="shared" si="2"/>
        <v>8.26</v>
      </c>
      <c r="H95" s="52"/>
      <c r="I95" s="52"/>
    </row>
    <row r="96" s="1" customFormat="1" customHeight="1" spans="1:9">
      <c r="A96" s="51" t="s">
        <v>59</v>
      </c>
      <c r="B96" s="60" t="s">
        <v>134</v>
      </c>
      <c r="C96" s="60"/>
      <c r="D96" s="60"/>
      <c r="E96" s="60"/>
      <c r="F96" s="149">
        <f>Recepcionista!F96</f>
        <v>3.4932</v>
      </c>
      <c r="G96" s="133">
        <f t="shared" si="2"/>
        <v>29.88</v>
      </c>
      <c r="H96" s="52"/>
      <c r="I96" s="52"/>
    </row>
    <row r="97" s="1" customFormat="1" customHeight="1" spans="1:9">
      <c r="A97" s="51" t="s">
        <v>97</v>
      </c>
      <c r="B97" s="60" t="s">
        <v>135</v>
      </c>
      <c r="C97" s="60"/>
      <c r="D97" s="60"/>
      <c r="E97" s="60"/>
      <c r="F97" s="149">
        <f>Recepcionista!F97</f>
        <v>0.2688</v>
      </c>
      <c r="G97" s="133">
        <f t="shared" si="2"/>
        <v>2.3</v>
      </c>
      <c r="H97" s="52"/>
      <c r="I97" s="52"/>
    </row>
    <row r="98" s="1" customFormat="1" customHeight="1" spans="1:9">
      <c r="A98" s="51" t="s">
        <v>99</v>
      </c>
      <c r="B98" s="110" t="s">
        <v>136</v>
      </c>
      <c r="C98" s="60"/>
      <c r="D98" s="60"/>
      <c r="E98" s="60"/>
      <c r="F98" s="149">
        <f>Recepcionista!F98</f>
        <v>0.0427</v>
      </c>
      <c r="G98" s="133">
        <f t="shared" si="2"/>
        <v>0.37</v>
      </c>
      <c r="H98" s="52"/>
      <c r="I98" s="52"/>
    </row>
    <row r="99" s="1" customFormat="1" customHeight="1" spans="1:9">
      <c r="A99" s="51" t="s">
        <v>101</v>
      </c>
      <c r="B99" s="110" t="s">
        <v>137</v>
      </c>
      <c r="C99" s="60"/>
      <c r="D99" s="60"/>
      <c r="E99" s="60"/>
      <c r="F99" s="149">
        <f>Recepcionista!F99</f>
        <v>0.0355</v>
      </c>
      <c r="G99" s="133">
        <f t="shared" si="2"/>
        <v>0.3</v>
      </c>
      <c r="H99" s="52"/>
      <c r="I99" s="52"/>
    </row>
    <row r="100" s="1" customFormat="1" customHeight="1" spans="1:9">
      <c r="A100" s="51" t="s">
        <v>103</v>
      </c>
      <c r="B100" s="110" t="s">
        <v>138</v>
      </c>
      <c r="C100" s="60"/>
      <c r="D100" s="60"/>
      <c r="E100" s="60"/>
      <c r="F100" s="149">
        <f>Recepcionista!F100</f>
        <v>0.02</v>
      </c>
      <c r="G100" s="133">
        <f t="shared" si="2"/>
        <v>0.17</v>
      </c>
      <c r="H100" s="52"/>
      <c r="I100" s="52"/>
    </row>
    <row r="101" s="1" customFormat="1" customHeight="1" spans="1:9">
      <c r="A101" s="51" t="s">
        <v>139</v>
      </c>
      <c r="B101" s="110" t="s">
        <v>140</v>
      </c>
      <c r="C101" s="60"/>
      <c r="D101" s="60"/>
      <c r="E101" s="60"/>
      <c r="F101" s="149">
        <f>Recepcionista!F101</f>
        <v>0.004</v>
      </c>
      <c r="G101" s="133">
        <f t="shared" si="2"/>
        <v>0.03</v>
      </c>
      <c r="H101" s="52"/>
      <c r="I101" s="52"/>
    </row>
    <row r="102" s="1" customFormat="1" customHeight="1" spans="1:9">
      <c r="A102" s="51" t="s">
        <v>141</v>
      </c>
      <c r="B102" s="110" t="s">
        <v>142</v>
      </c>
      <c r="C102" s="60"/>
      <c r="D102" s="60"/>
      <c r="E102" s="60"/>
      <c r="F102" s="149">
        <f>Recepcionista!F102</f>
        <v>0.1997</v>
      </c>
      <c r="G102" s="133">
        <f t="shared" si="2"/>
        <v>1.71</v>
      </c>
      <c r="H102" s="52"/>
      <c r="I102" s="52"/>
    </row>
    <row r="103" s="1" customFormat="1" customHeight="1" spans="1:9">
      <c r="A103" s="51" t="s">
        <v>143</v>
      </c>
      <c r="B103" s="110" t="s">
        <v>144</v>
      </c>
      <c r="C103" s="60"/>
      <c r="D103" s="60"/>
      <c r="E103" s="60"/>
      <c r="F103" s="149">
        <f>Recepcionista!F103</f>
        <v>2.4753</v>
      </c>
      <c r="G103" s="133">
        <f t="shared" si="2"/>
        <v>21.17</v>
      </c>
      <c r="H103" s="52"/>
      <c r="I103" s="52"/>
    </row>
    <row r="104" s="1" customFormat="1" customHeight="1" spans="1:9">
      <c r="A104" s="51" t="s">
        <v>145</v>
      </c>
      <c r="B104" s="65" t="s">
        <v>146</v>
      </c>
      <c r="C104" s="65"/>
      <c r="D104" s="65"/>
      <c r="E104" s="65"/>
      <c r="F104" s="149">
        <f>Recepcionista!F104</f>
        <v>0.0098</v>
      </c>
      <c r="G104" s="133">
        <f t="shared" si="2"/>
        <v>0.08</v>
      </c>
      <c r="H104" s="52"/>
      <c r="I104" s="52"/>
    </row>
    <row r="105" s="1" customFormat="1" customHeight="1" spans="1:9">
      <c r="A105" s="99" t="s">
        <v>10</v>
      </c>
      <c r="B105" s="89"/>
      <c r="C105" s="89"/>
      <c r="D105" s="89"/>
      <c r="E105" s="89"/>
      <c r="F105" s="150">
        <f>Recepcionista!F105</f>
        <v>29.4738</v>
      </c>
      <c r="G105" s="101">
        <f>SUM(G93:G104)</f>
        <v>252.06</v>
      </c>
      <c r="H105" s="52"/>
      <c r="I105" s="52"/>
    </row>
    <row r="106" s="1" customFormat="1" customHeight="1" spans="1:9">
      <c r="A106" s="145"/>
      <c r="B106" s="19"/>
      <c r="C106" s="19"/>
      <c r="D106" s="19"/>
      <c r="E106" s="19"/>
      <c r="F106" s="19"/>
      <c r="G106" s="19"/>
      <c r="H106" s="52"/>
      <c r="I106" s="52"/>
    </row>
    <row r="107" s="1" customFormat="1" customHeight="1" spans="1:9">
      <c r="A107" s="86"/>
      <c r="B107" s="86"/>
      <c r="C107" s="86"/>
      <c r="D107" s="86"/>
      <c r="E107" s="86"/>
      <c r="F107" s="86"/>
      <c r="G107" s="151"/>
      <c r="H107" s="52"/>
      <c r="I107" s="52"/>
    </row>
    <row r="108" s="1" customFormat="1" customHeight="1" spans="1:9">
      <c r="A108" s="132" t="s">
        <v>147</v>
      </c>
      <c r="B108" s="132"/>
      <c r="C108" s="132"/>
      <c r="D108" s="132"/>
      <c r="E108" s="132"/>
      <c r="F108" s="132"/>
      <c r="G108" s="132"/>
      <c r="H108" s="52"/>
      <c r="I108" s="52"/>
    </row>
    <row r="109" s="1" customFormat="1" customHeight="1" spans="1:9">
      <c r="A109" s="69"/>
      <c r="B109" s="69"/>
      <c r="C109" s="69"/>
      <c r="D109" s="69"/>
      <c r="E109" s="69"/>
      <c r="F109" s="69"/>
      <c r="G109" s="69"/>
      <c r="H109" s="52"/>
      <c r="I109" s="52"/>
    </row>
    <row r="110" s="1" customFormat="1" customHeight="1" spans="1:9">
      <c r="A110" s="115">
        <v>4</v>
      </c>
      <c r="B110" s="89" t="s">
        <v>148</v>
      </c>
      <c r="C110" s="89"/>
      <c r="D110" s="89"/>
      <c r="E110" s="89"/>
      <c r="F110" s="89"/>
      <c r="G110" s="91" t="s">
        <v>81</v>
      </c>
      <c r="H110" s="52"/>
      <c r="I110" s="52"/>
    </row>
    <row r="111" s="1" customFormat="1" customHeight="1" spans="1:9">
      <c r="A111" s="92" t="s">
        <v>128</v>
      </c>
      <c r="B111" s="60" t="s">
        <v>129</v>
      </c>
      <c r="C111" s="93"/>
      <c r="D111" s="93"/>
      <c r="E111" s="93"/>
      <c r="F111" s="93"/>
      <c r="G111" s="95">
        <f>G105</f>
        <v>252.06</v>
      </c>
      <c r="H111" s="52"/>
      <c r="I111" s="52"/>
    </row>
    <row r="112" s="1" customFormat="1" customHeight="1" spans="1:9">
      <c r="A112" s="99" t="s">
        <v>10</v>
      </c>
      <c r="B112" s="89"/>
      <c r="C112" s="89"/>
      <c r="D112" s="89"/>
      <c r="E112" s="89"/>
      <c r="F112" s="89"/>
      <c r="G112" s="101">
        <f>G111</f>
        <v>252.06</v>
      </c>
      <c r="H112" s="52"/>
      <c r="I112" s="52"/>
    </row>
    <row r="113" s="1" customFormat="1" customHeight="1" spans="1:9">
      <c r="A113" s="86"/>
      <c r="B113" s="86"/>
      <c r="C113" s="86"/>
      <c r="D113" s="86"/>
      <c r="E113" s="86"/>
      <c r="F113" s="86"/>
      <c r="G113" s="151"/>
      <c r="H113" s="52"/>
      <c r="I113" s="52"/>
    </row>
    <row r="114" s="1" customFormat="1" customHeight="1" spans="1:9">
      <c r="A114" s="18" t="s">
        <v>149</v>
      </c>
      <c r="B114" s="18"/>
      <c r="C114" s="18"/>
      <c r="D114" s="18"/>
      <c r="E114" s="18"/>
      <c r="F114" s="18"/>
      <c r="G114" s="18"/>
      <c r="H114" s="52"/>
      <c r="I114" s="52"/>
    </row>
    <row r="115" s="1" customFormat="1" customHeight="1" spans="1:9">
      <c r="A115" s="81"/>
      <c r="B115" s="81"/>
      <c r="C115" s="81"/>
      <c r="D115" s="81"/>
      <c r="E115" s="81"/>
      <c r="F115" s="81"/>
      <c r="G115" s="152"/>
      <c r="H115" s="52"/>
      <c r="I115" s="52"/>
    </row>
    <row r="116" s="1" customFormat="1" customHeight="1" spans="1:9">
      <c r="A116" s="115">
        <v>5</v>
      </c>
      <c r="B116" s="89" t="s">
        <v>150</v>
      </c>
      <c r="C116" s="89"/>
      <c r="D116" s="89"/>
      <c r="E116" s="89"/>
      <c r="F116" s="153"/>
      <c r="G116" s="117" t="s">
        <v>81</v>
      </c>
      <c r="H116" s="52"/>
      <c r="I116" s="52"/>
    </row>
    <row r="117" s="1" customFormat="1" customHeight="1" spans="1:9">
      <c r="A117" s="118" t="s">
        <v>50</v>
      </c>
      <c r="B117" s="54" t="s">
        <v>151</v>
      </c>
      <c r="C117" s="54"/>
      <c r="D117" s="54"/>
      <c r="E117" s="54"/>
      <c r="F117" s="154"/>
      <c r="G117" s="155">
        <v>0</v>
      </c>
      <c r="H117" s="205"/>
      <c r="I117" s="200"/>
    </row>
    <row r="118" s="1" customFormat="1" customHeight="1" spans="1:9">
      <c r="A118" s="156"/>
      <c r="B118" s="157" t="s">
        <v>83</v>
      </c>
      <c r="C118" s="157"/>
      <c r="D118" s="157"/>
      <c r="E118" s="157"/>
      <c r="F118" s="158"/>
      <c r="G118" s="159">
        <f>SUM(G117)</f>
        <v>0</v>
      </c>
      <c r="H118" s="52"/>
      <c r="I118" s="52"/>
    </row>
    <row r="119" s="1" customFormat="1" customHeight="1" spans="1:9">
      <c r="A119" s="69"/>
      <c r="B119" s="69"/>
      <c r="C119" s="69"/>
      <c r="D119" s="69"/>
      <c r="E119" s="69"/>
      <c r="F119" s="69"/>
      <c r="G119" s="69"/>
      <c r="H119" s="52"/>
      <c r="I119" s="52"/>
    </row>
    <row r="120" s="1" customFormat="1" customHeight="1" spans="1:9">
      <c r="A120" s="71" t="s">
        <v>152</v>
      </c>
      <c r="B120" s="71"/>
      <c r="C120" s="71"/>
      <c r="D120" s="71"/>
      <c r="E120" s="71"/>
      <c r="F120" s="71"/>
      <c r="G120" s="71"/>
      <c r="H120" s="52"/>
      <c r="I120" s="52"/>
    </row>
    <row r="121" s="1" customFormat="1" customHeight="1" spans="1:9">
      <c r="A121" s="69"/>
      <c r="B121" s="69"/>
      <c r="C121" s="69"/>
      <c r="D121" s="69"/>
      <c r="E121" s="69"/>
      <c r="F121" s="69"/>
      <c r="G121" s="69"/>
      <c r="H121" s="52"/>
      <c r="I121" s="52"/>
    </row>
    <row r="122" s="1" customFormat="1" customHeight="1" spans="1:9">
      <c r="A122" s="115">
        <v>6</v>
      </c>
      <c r="B122" s="89" t="s">
        <v>153</v>
      </c>
      <c r="C122" s="89"/>
      <c r="D122" s="89"/>
      <c r="E122" s="89"/>
      <c r="F122" s="115" t="s">
        <v>88</v>
      </c>
      <c r="G122" s="91" t="s">
        <v>81</v>
      </c>
      <c r="H122" s="52"/>
      <c r="I122" s="52"/>
    </row>
    <row r="123" s="1" customFormat="1" customHeight="1" spans="1:9">
      <c r="A123" s="92" t="s">
        <v>50</v>
      </c>
      <c r="B123" s="160" t="s">
        <v>154</v>
      </c>
      <c r="C123" s="93"/>
      <c r="D123" s="93"/>
      <c r="E123" s="93"/>
      <c r="F123" s="94">
        <f>Recepcionista!F123</f>
        <v>0.025</v>
      </c>
      <c r="G123" s="95">
        <f>G139*F123</f>
        <v>83.27</v>
      </c>
      <c r="H123" s="200"/>
      <c r="I123" s="52"/>
    </row>
    <row r="124" s="1" customFormat="1" customHeight="1" spans="1:9">
      <c r="A124" s="51" t="s">
        <v>53</v>
      </c>
      <c r="B124" s="105" t="s">
        <v>155</v>
      </c>
      <c r="C124" s="60"/>
      <c r="D124" s="60"/>
      <c r="E124" s="60"/>
      <c r="F124" s="106">
        <f>Recepcionista!F124</f>
        <v>0.05</v>
      </c>
      <c r="G124" s="133">
        <f>(G139+G123)*F124</f>
        <v>170.71</v>
      </c>
      <c r="H124" s="200"/>
      <c r="I124" s="52"/>
    </row>
    <row r="125" s="1" customFormat="1" customHeight="1" spans="1:9">
      <c r="A125" s="51" t="s">
        <v>56</v>
      </c>
      <c r="B125" s="60" t="s">
        <v>156</v>
      </c>
      <c r="C125" s="60"/>
      <c r="D125" s="60"/>
      <c r="E125" s="60"/>
      <c r="F125" s="106"/>
      <c r="G125" s="133"/>
      <c r="H125" s="200"/>
      <c r="I125" s="52"/>
    </row>
    <row r="126" s="1" customFormat="1" customHeight="1" spans="1:9">
      <c r="A126" s="51" t="s">
        <v>157</v>
      </c>
      <c r="B126" s="60" t="s">
        <v>158</v>
      </c>
      <c r="C126" s="60"/>
      <c r="D126" s="60"/>
      <c r="E126" s="60"/>
      <c r="F126" s="106">
        <f>Recepcionista!F126</f>
        <v>0.03</v>
      </c>
      <c r="G126" s="238">
        <f>E146</f>
        <v>117.73</v>
      </c>
      <c r="H126" s="202"/>
      <c r="I126" s="52"/>
    </row>
    <row r="127" s="1" customFormat="1" customHeight="1" spans="1:9">
      <c r="A127" s="51" t="s">
        <v>159</v>
      </c>
      <c r="B127" s="60" t="s">
        <v>160</v>
      </c>
      <c r="C127" s="60"/>
      <c r="D127" s="60"/>
      <c r="E127" s="60"/>
      <c r="F127" s="106">
        <f>Recepcionista!F127</f>
        <v>0.0065</v>
      </c>
      <c r="G127" s="238">
        <f>E147</f>
        <v>25.51</v>
      </c>
      <c r="H127" s="52"/>
      <c r="I127" s="52"/>
    </row>
    <row r="128" s="1" customFormat="1" customHeight="1" spans="1:9">
      <c r="A128" s="51" t="s">
        <v>161</v>
      </c>
      <c r="B128" s="60" t="s">
        <v>162</v>
      </c>
      <c r="C128" s="60"/>
      <c r="D128" s="60"/>
      <c r="E128" s="60"/>
      <c r="F128" s="97">
        <f>Recepcionista!F128</f>
        <v>0.05</v>
      </c>
      <c r="G128" s="133">
        <f>E148</f>
        <v>196.21</v>
      </c>
      <c r="H128" s="52"/>
      <c r="I128" s="52"/>
    </row>
    <row r="129" s="1" customFormat="1" customHeight="1" spans="1:9">
      <c r="A129" s="172"/>
      <c r="B129" s="89" t="s">
        <v>163</v>
      </c>
      <c r="C129" s="89"/>
      <c r="D129" s="89"/>
      <c r="E129" s="89"/>
      <c r="F129" s="100">
        <f>Recepcionista!F129</f>
        <v>0.1615</v>
      </c>
      <c r="G129" s="101">
        <f>SUM(G123:G128)</f>
        <v>593.43</v>
      </c>
      <c r="H129" s="52"/>
      <c r="I129" s="52"/>
    </row>
    <row r="130" s="1" customFormat="1" customHeight="1" spans="1:9">
      <c r="A130" s="69"/>
      <c r="B130" s="69"/>
      <c r="C130" s="69"/>
      <c r="D130" s="69"/>
      <c r="E130" s="69"/>
      <c r="F130" s="173"/>
      <c r="G130" s="69"/>
      <c r="H130" s="52"/>
      <c r="I130" s="52"/>
    </row>
    <row r="131" s="1" customFormat="1" customHeight="1" spans="1:9">
      <c r="A131" s="71" t="s">
        <v>164</v>
      </c>
      <c r="B131" s="71"/>
      <c r="C131" s="71"/>
      <c r="D131" s="71"/>
      <c r="E131" s="71"/>
      <c r="F131" s="71"/>
      <c r="G131" s="71"/>
      <c r="H131" s="52"/>
      <c r="I131" s="52"/>
    </row>
    <row r="132" s="1" customFormat="1" customHeight="1" spans="1:9">
      <c r="A132" s="69"/>
      <c r="B132" s="69"/>
      <c r="C132" s="69"/>
      <c r="D132" s="69"/>
      <c r="E132" s="69"/>
      <c r="F132" s="69"/>
      <c r="G132" s="69"/>
      <c r="H132" s="52"/>
      <c r="I132" s="52"/>
    </row>
    <row r="133" s="1" customFormat="1" customHeight="1" spans="1:18">
      <c r="A133" s="87"/>
      <c r="B133" s="89" t="s">
        <v>165</v>
      </c>
      <c r="C133" s="89"/>
      <c r="D133" s="89"/>
      <c r="E133" s="89"/>
      <c r="F133" s="89"/>
      <c r="G133" s="91" t="s">
        <v>81</v>
      </c>
      <c r="H133" s="52"/>
      <c r="I133" s="52"/>
      <c r="P133" s="185"/>
      <c r="R133" s="163"/>
    </row>
    <row r="134" s="1" customFormat="1" customHeight="1" spans="1:16">
      <c r="A134" s="92" t="s">
        <v>50</v>
      </c>
      <c r="B134" s="93" t="s">
        <v>166</v>
      </c>
      <c r="C134" s="93"/>
      <c r="D134" s="93"/>
      <c r="E134" s="93"/>
      <c r="F134" s="93"/>
      <c r="G134" s="95">
        <f>G39</f>
        <v>1422</v>
      </c>
      <c r="H134" s="52"/>
      <c r="I134" s="52"/>
      <c r="K134" s="186"/>
      <c r="L134" s="186"/>
      <c r="M134" s="185"/>
      <c r="P134" s="187"/>
    </row>
    <row r="135" s="1" customFormat="1" customHeight="1" spans="1:18">
      <c r="A135" s="51" t="s">
        <v>53</v>
      </c>
      <c r="B135" s="60" t="s">
        <v>167</v>
      </c>
      <c r="C135" s="60"/>
      <c r="D135" s="60"/>
      <c r="E135" s="60"/>
      <c r="F135" s="60"/>
      <c r="G135" s="133">
        <f>G77</f>
        <v>1426.32</v>
      </c>
      <c r="H135" s="52"/>
      <c r="I135" s="52"/>
      <c r="K135" s="186"/>
      <c r="L135" s="186"/>
      <c r="P135" s="185"/>
      <c r="R135" s="191"/>
    </row>
    <row r="136" s="1" customFormat="1" customHeight="1" spans="1:9">
      <c r="A136" s="51" t="s">
        <v>56</v>
      </c>
      <c r="B136" s="60" t="s">
        <v>168</v>
      </c>
      <c r="C136" s="60"/>
      <c r="D136" s="60"/>
      <c r="E136" s="60"/>
      <c r="F136" s="60"/>
      <c r="G136" s="133">
        <f>G87</f>
        <v>230.5</v>
      </c>
      <c r="H136" s="52"/>
      <c r="I136" s="52"/>
    </row>
    <row r="137" s="1" customFormat="1" customHeight="1" spans="1:13">
      <c r="A137" s="126" t="s">
        <v>59</v>
      </c>
      <c r="B137" s="110" t="s">
        <v>169</v>
      </c>
      <c r="C137" s="110"/>
      <c r="D137" s="110"/>
      <c r="E137" s="110"/>
      <c r="F137" s="110"/>
      <c r="G137" s="140">
        <f>G112</f>
        <v>252.06</v>
      </c>
      <c r="H137" s="52"/>
      <c r="I137" s="52"/>
      <c r="M137" s="188"/>
    </row>
    <row r="138" s="1" customFormat="1" customHeight="1" spans="1:13">
      <c r="A138" s="126" t="s">
        <v>97</v>
      </c>
      <c r="B138" s="110" t="s">
        <v>170</v>
      </c>
      <c r="C138" s="110"/>
      <c r="D138" s="110"/>
      <c r="E138" s="110"/>
      <c r="F138" s="110"/>
      <c r="G138" s="140">
        <f>G118</f>
        <v>0</v>
      </c>
      <c r="H138" s="52"/>
      <c r="I138" s="52"/>
      <c r="M138" s="189"/>
    </row>
    <row r="139" s="1" customFormat="1" customHeight="1" spans="1:9">
      <c r="A139" s="99" t="s">
        <v>171</v>
      </c>
      <c r="B139" s="89"/>
      <c r="C139" s="89"/>
      <c r="D139" s="89"/>
      <c r="E139" s="89"/>
      <c r="F139" s="89"/>
      <c r="G139" s="101">
        <f>SUM(G134:G138)</f>
        <v>3330.88</v>
      </c>
      <c r="H139" s="200"/>
      <c r="I139" s="200"/>
    </row>
    <row r="140" s="1" customFormat="1" customHeight="1" spans="1:9">
      <c r="A140" s="130" t="s">
        <v>97</v>
      </c>
      <c r="B140" s="174" t="s">
        <v>172</v>
      </c>
      <c r="C140" s="174"/>
      <c r="D140" s="174"/>
      <c r="E140" s="174"/>
      <c r="F140" s="174"/>
      <c r="G140" s="175">
        <f>G129</f>
        <v>593.43</v>
      </c>
      <c r="H140" s="52"/>
      <c r="I140" s="52"/>
    </row>
    <row r="141" s="1" customFormat="1" customHeight="1" spans="1:13">
      <c r="A141" s="102" t="s">
        <v>173</v>
      </c>
      <c r="B141" s="176"/>
      <c r="C141" s="176"/>
      <c r="D141" s="176"/>
      <c r="E141" s="176"/>
      <c r="F141" s="177"/>
      <c r="G141" s="101">
        <f>G139+G140</f>
        <v>3924.31</v>
      </c>
      <c r="H141" s="52"/>
      <c r="I141" s="52"/>
      <c r="L141" s="190"/>
      <c r="M141" s="191"/>
    </row>
    <row r="142" s="1" customFormat="1" customHeight="1" spans="1:9">
      <c r="A142" s="69"/>
      <c r="B142" s="69"/>
      <c r="C142" s="69"/>
      <c r="D142" s="69"/>
      <c r="E142" s="69"/>
      <c r="F142" s="69"/>
      <c r="G142" s="69"/>
      <c r="H142" s="52"/>
      <c r="I142" s="52"/>
    </row>
    <row r="143" s="1" customFormat="1" customHeight="1" spans="1:13">
      <c r="A143" s="178" t="s">
        <v>174</v>
      </c>
      <c r="B143" s="178"/>
      <c r="C143" s="178"/>
      <c r="D143" s="179"/>
      <c r="E143" s="180">
        <f>G39+G77+G87+G112+G118+G123+G124</f>
        <v>3584.86</v>
      </c>
      <c r="F143" s="114"/>
      <c r="H143" s="52"/>
      <c r="I143" s="52"/>
      <c r="M143" s="189"/>
    </row>
    <row r="144" s="1" customFormat="1" customHeight="1" spans="1:13">
      <c r="A144" s="179" t="s">
        <v>175</v>
      </c>
      <c r="B144" s="179"/>
      <c r="C144" s="179"/>
      <c r="D144" s="179"/>
      <c r="E144" s="181">
        <f>E143/(1-(F126+F127+F128))</f>
        <v>3924.31</v>
      </c>
      <c r="H144" s="52"/>
      <c r="I144" s="52"/>
      <c r="M144" s="192"/>
    </row>
    <row r="145" s="1" customFormat="1" customHeight="1" spans="1:13">
      <c r="A145" s="179" t="s">
        <v>176</v>
      </c>
      <c r="B145" s="179"/>
      <c r="C145" s="179"/>
      <c r="D145" s="179"/>
      <c r="E145" s="181">
        <f>E144-E143</f>
        <v>339.45</v>
      </c>
      <c r="H145" s="52"/>
      <c r="I145" s="52"/>
      <c r="M145" s="189"/>
    </row>
    <row r="146" s="1" customFormat="1" customHeight="1" spans="1:13">
      <c r="A146" s="182" t="s">
        <v>177</v>
      </c>
      <c r="B146" s="182"/>
      <c r="C146" s="182"/>
      <c r="D146" s="182"/>
      <c r="E146" s="183">
        <f>((F126)/(F126+F127+F128))*E145</f>
        <v>117.73</v>
      </c>
      <c r="H146" s="52"/>
      <c r="I146" s="52"/>
      <c r="M146" s="192"/>
    </row>
    <row r="147" s="1" customFormat="1" customHeight="1" spans="1:13">
      <c r="A147" s="182" t="s">
        <v>178</v>
      </c>
      <c r="B147" s="182"/>
      <c r="C147" s="182"/>
      <c r="D147" s="182"/>
      <c r="E147" s="183">
        <f>((F127)/(F126+F127+F128))*E145</f>
        <v>25.51</v>
      </c>
      <c r="H147" s="52"/>
      <c r="I147" s="52"/>
      <c r="M147" s="189"/>
    </row>
    <row r="148" s="1" customFormat="1" customHeight="1" spans="1:13">
      <c r="A148" s="182" t="s">
        <v>179</v>
      </c>
      <c r="B148" s="182"/>
      <c r="C148" s="182"/>
      <c r="D148" s="182"/>
      <c r="E148" s="184">
        <f>((F128/(F126+F127+F128))*E145)</f>
        <v>196.21</v>
      </c>
      <c r="H148" s="52"/>
      <c r="I148" s="52"/>
      <c r="M148" s="192"/>
    </row>
    <row r="149" s="1" customFormat="1" spans="1:13">
      <c r="A149" s="19"/>
      <c r="B149" s="19"/>
      <c r="C149" s="19"/>
      <c r="H149" s="52"/>
      <c r="I149" s="52"/>
      <c r="M149" s="189"/>
    </row>
    <row r="150" s="1" customFormat="1" spans="1:9">
      <c r="A150" s="19"/>
      <c r="B150" s="19"/>
      <c r="C150" s="19"/>
      <c r="H150" s="52"/>
      <c r="I150" s="52"/>
    </row>
    <row r="151" s="1" customFormat="1" spans="1:18">
      <c r="A151" s="19"/>
      <c r="B151" s="19"/>
      <c r="C151" s="19"/>
      <c r="H151" s="52"/>
      <c r="I151" s="52"/>
      <c r="R151" s="190"/>
    </row>
    <row r="152" s="1" customFormat="1" spans="1:20">
      <c r="A152" s="19"/>
      <c r="B152" s="19"/>
      <c r="C152" s="19"/>
      <c r="H152" s="52"/>
      <c r="I152" s="52"/>
      <c r="M152" s="190"/>
      <c r="N152" s="193"/>
      <c r="P152" s="191"/>
      <c r="R152" s="194"/>
      <c r="T152" s="193"/>
    </row>
    <row r="153" s="1" customFormat="1" spans="1:20">
      <c r="A153" s="19"/>
      <c r="B153" s="19"/>
      <c r="C153" s="19"/>
      <c r="H153" s="52"/>
      <c r="I153" s="52"/>
      <c r="M153" s="190"/>
      <c r="N153" s="193"/>
      <c r="P153" s="191"/>
      <c r="R153" s="194"/>
      <c r="T153" s="193"/>
    </row>
    <row r="154" s="1" customFormat="1" spans="1:20">
      <c r="A154" s="19"/>
      <c r="B154" s="19"/>
      <c r="C154" s="19"/>
      <c r="H154" s="52"/>
      <c r="I154" s="52"/>
      <c r="M154" s="190"/>
      <c r="N154" s="193"/>
      <c r="P154" s="191"/>
      <c r="R154" s="194"/>
      <c r="T154" s="193"/>
    </row>
    <row r="155" s="1" customFormat="1" spans="1:20">
      <c r="A155" s="19"/>
      <c r="B155" s="19"/>
      <c r="C155" s="19"/>
      <c r="H155" s="52"/>
      <c r="I155" s="52"/>
      <c r="M155" s="190"/>
      <c r="N155" s="193"/>
      <c r="P155" s="191"/>
      <c r="R155" s="194"/>
      <c r="T155" s="193"/>
    </row>
    <row r="156" s="1" customFormat="1" spans="1:20">
      <c r="A156" s="19"/>
      <c r="B156" s="19"/>
      <c r="C156" s="19"/>
      <c r="H156" s="52"/>
      <c r="I156" s="52"/>
      <c r="M156" s="190"/>
      <c r="N156" s="193"/>
      <c r="P156" s="191"/>
      <c r="R156" s="194"/>
      <c r="T156" s="193"/>
    </row>
    <row r="157" s="1" customFormat="1" spans="1:9">
      <c r="A157" s="19"/>
      <c r="B157" s="19"/>
      <c r="C157" s="19"/>
      <c r="H157" s="52"/>
      <c r="I157" s="52"/>
    </row>
    <row r="158" s="1" customFormat="1" spans="1:20">
      <c r="A158" s="19"/>
      <c r="B158" s="19"/>
      <c r="C158" s="19"/>
      <c r="H158" s="52"/>
      <c r="I158" s="52"/>
      <c r="M158" s="190"/>
      <c r="N158" s="193"/>
      <c r="P158" s="193"/>
      <c r="R158" s="195"/>
      <c r="T158" s="195"/>
    </row>
    <row r="159" s="1" customFormat="1" spans="1:9">
      <c r="A159" s="19"/>
      <c r="B159" s="19"/>
      <c r="C159" s="19"/>
      <c r="H159" s="52"/>
      <c r="I159" s="52"/>
    </row>
    <row r="160" s="1" customFormat="1" spans="1:9">
      <c r="A160" s="19"/>
      <c r="B160" s="19"/>
      <c r="C160" s="19"/>
      <c r="H160" s="52"/>
      <c r="I160" s="52"/>
    </row>
    <row r="161" s="1" customFormat="1" spans="1:9">
      <c r="A161" s="19"/>
      <c r="B161" s="19"/>
      <c r="C161" s="19"/>
      <c r="H161" s="52"/>
      <c r="I161" s="52"/>
    </row>
    <row r="162" s="1" customFormat="1" spans="1:9">
      <c r="A162" s="19"/>
      <c r="B162" s="19"/>
      <c r="C162" s="19"/>
      <c r="H162" s="52"/>
      <c r="I162" s="52"/>
    </row>
    <row r="163" s="1" customFormat="1" spans="1:9">
      <c r="A163" s="19"/>
      <c r="B163" s="19"/>
      <c r="C163" s="19"/>
      <c r="H163" s="52"/>
      <c r="I163" s="52"/>
    </row>
    <row r="164" s="1" customFormat="1" spans="1:9">
      <c r="A164" s="19"/>
      <c r="B164" s="19"/>
      <c r="C164" s="19"/>
      <c r="H164" s="52"/>
      <c r="I164" s="52"/>
    </row>
    <row r="165" s="1" customFormat="1" spans="1:9">
      <c r="A165" s="19"/>
      <c r="B165" s="19"/>
      <c r="C165" s="19"/>
      <c r="H165" s="52"/>
      <c r="I165" s="52"/>
    </row>
    <row r="166" s="1" customFormat="1" spans="1:9">
      <c r="A166" s="19"/>
      <c r="B166" s="19"/>
      <c r="C166" s="19"/>
      <c r="H166" s="52"/>
      <c r="I166" s="52"/>
    </row>
    <row r="167" s="1" customFormat="1" spans="1:9">
      <c r="A167" s="19"/>
      <c r="B167" s="19"/>
      <c r="C167" s="19"/>
      <c r="H167" s="52"/>
      <c r="I167" s="52"/>
    </row>
    <row r="168" s="1" customFormat="1" spans="1:9">
      <c r="A168" s="19"/>
      <c r="B168" s="19"/>
      <c r="C168" s="19"/>
      <c r="H168" s="52"/>
      <c r="I168" s="52"/>
    </row>
    <row r="169" s="1" customFormat="1" spans="1:9">
      <c r="A169" s="19"/>
      <c r="B169" s="19"/>
      <c r="C169" s="19"/>
      <c r="H169" s="52"/>
      <c r="I169" s="52"/>
    </row>
    <row r="170" s="1" customFormat="1" spans="1:9">
      <c r="A170" s="19"/>
      <c r="B170" s="19"/>
      <c r="C170" s="19"/>
      <c r="H170" s="52"/>
      <c r="I170" s="52"/>
    </row>
    <row r="171" s="1" customFormat="1" spans="1:9">
      <c r="A171" s="19"/>
      <c r="B171" s="19"/>
      <c r="C171" s="19"/>
      <c r="H171" s="52"/>
      <c r="I171" s="52"/>
    </row>
    <row r="172" s="1" customFormat="1" spans="1:9">
      <c r="A172" s="19"/>
      <c r="B172" s="19"/>
      <c r="C172" s="19"/>
      <c r="H172" s="52"/>
      <c r="I172" s="52"/>
    </row>
    <row r="173" s="1" customFormat="1" spans="1:9">
      <c r="A173" s="19"/>
      <c r="B173" s="19"/>
      <c r="C173" s="19"/>
      <c r="H173" s="52"/>
      <c r="I173" s="52"/>
    </row>
    <row r="174" s="1" customFormat="1" spans="1:9">
      <c r="A174" s="19"/>
      <c r="B174" s="19"/>
      <c r="C174" s="19"/>
      <c r="H174" s="52"/>
      <c r="I174" s="52"/>
    </row>
    <row r="175" s="1" customFormat="1" spans="1:9">
      <c r="A175" s="19"/>
      <c r="B175" s="19"/>
      <c r="C175" s="19"/>
      <c r="H175" s="52"/>
      <c r="I175" s="52"/>
    </row>
    <row r="176" s="1" customFormat="1" spans="1:9">
      <c r="A176" s="19"/>
      <c r="B176" s="19"/>
      <c r="C176" s="19"/>
      <c r="H176" s="52"/>
      <c r="I176" s="52"/>
    </row>
    <row r="177" s="1" customFormat="1" spans="1:9">
      <c r="A177" s="19"/>
      <c r="B177" s="19"/>
      <c r="C177" s="19"/>
      <c r="H177" s="52"/>
      <c r="I177" s="52"/>
    </row>
    <row r="178" s="1" customFormat="1" spans="1:9">
      <c r="A178" s="19"/>
      <c r="B178" s="19"/>
      <c r="C178" s="19"/>
      <c r="H178" s="52"/>
      <c r="I178" s="52"/>
    </row>
    <row r="179" s="1" customFormat="1" spans="1:9">
      <c r="A179" s="19"/>
      <c r="B179" s="19"/>
      <c r="C179" s="19"/>
      <c r="H179" s="52"/>
      <c r="I179" s="52"/>
    </row>
    <row r="180" s="1" customFormat="1" spans="1:9">
      <c r="A180" s="19"/>
      <c r="B180" s="19"/>
      <c r="C180" s="19"/>
      <c r="H180" s="52"/>
      <c r="I180" s="52"/>
    </row>
    <row r="181" s="1" customFormat="1" spans="1:9">
      <c r="A181" s="19"/>
      <c r="B181" s="19"/>
      <c r="C181" s="19"/>
      <c r="H181" s="52"/>
      <c r="I181" s="52"/>
    </row>
    <row r="182" s="1" customFormat="1" spans="1:9">
      <c r="A182" s="19"/>
      <c r="B182" s="19"/>
      <c r="C182" s="19"/>
      <c r="H182" s="52"/>
      <c r="I182" s="52"/>
    </row>
    <row r="183" s="1" customFormat="1" spans="1:9">
      <c r="A183" s="19"/>
      <c r="B183" s="19"/>
      <c r="C183" s="19"/>
      <c r="H183" s="52"/>
      <c r="I183" s="52"/>
    </row>
    <row r="184" s="1" customFormat="1" spans="1:9">
      <c r="A184" s="19"/>
      <c r="B184" s="19"/>
      <c r="C184" s="19"/>
      <c r="H184" s="52"/>
      <c r="I184" s="52"/>
    </row>
    <row r="185" s="1" customFormat="1" spans="1:9">
      <c r="A185" s="19"/>
      <c r="B185" s="19"/>
      <c r="C185" s="19"/>
      <c r="H185" s="52"/>
      <c r="I185" s="52"/>
    </row>
    <row r="186" s="1" customFormat="1" spans="1:9">
      <c r="A186" s="19"/>
      <c r="B186" s="19"/>
      <c r="C186" s="19"/>
      <c r="H186" s="52"/>
      <c r="I186" s="52"/>
    </row>
    <row r="187" s="1" customFormat="1" spans="1:9">
      <c r="A187" s="19"/>
      <c r="B187" s="19"/>
      <c r="C187" s="19"/>
      <c r="H187" s="52"/>
      <c r="I187" s="52"/>
    </row>
    <row r="188" s="1" customFormat="1" spans="1:9">
      <c r="A188" s="19"/>
      <c r="B188" s="19"/>
      <c r="C188" s="19"/>
      <c r="H188" s="52"/>
      <c r="I188" s="52"/>
    </row>
    <row r="189" s="1" customFormat="1" spans="1:9">
      <c r="A189" s="19"/>
      <c r="B189" s="19"/>
      <c r="C189" s="19"/>
      <c r="H189" s="52"/>
      <c r="I189" s="52"/>
    </row>
    <row r="190" s="1" customFormat="1" spans="1:9">
      <c r="A190" s="19"/>
      <c r="B190" s="19"/>
      <c r="C190" s="19"/>
      <c r="H190" s="52"/>
      <c r="I190" s="52"/>
    </row>
    <row r="191" s="1" customFormat="1" spans="1:9">
      <c r="A191" s="19"/>
      <c r="B191" s="19"/>
      <c r="C191" s="19"/>
      <c r="H191" s="52"/>
      <c r="I191" s="52"/>
    </row>
    <row r="192" s="1" customFormat="1" spans="1:9">
      <c r="A192" s="19"/>
      <c r="B192" s="19"/>
      <c r="C192" s="19"/>
      <c r="H192" s="52"/>
      <c r="I192" s="52"/>
    </row>
    <row r="193" s="1" customFormat="1" spans="1:9">
      <c r="A193" s="19"/>
      <c r="B193" s="19"/>
      <c r="C193" s="19"/>
      <c r="H193" s="52"/>
      <c r="I193" s="52"/>
    </row>
    <row r="194" s="1" customFormat="1" spans="1:9">
      <c r="A194" s="19"/>
      <c r="B194" s="19"/>
      <c r="C194" s="19"/>
      <c r="H194" s="52"/>
      <c r="I194" s="52"/>
    </row>
    <row r="195" s="1" customFormat="1" spans="1:9">
      <c r="A195" s="19"/>
      <c r="B195" s="19"/>
      <c r="C195" s="19"/>
      <c r="H195" s="52"/>
      <c r="I195" s="52"/>
    </row>
    <row r="196" s="1" customFormat="1" spans="1:9">
      <c r="A196" s="19"/>
      <c r="B196" s="19"/>
      <c r="C196" s="19"/>
      <c r="H196" s="52"/>
      <c r="I196" s="52"/>
    </row>
    <row r="197" s="1" customFormat="1" spans="1:9">
      <c r="A197" s="19"/>
      <c r="B197" s="19"/>
      <c r="C197" s="19"/>
      <c r="H197" s="52"/>
      <c r="I197" s="52"/>
    </row>
    <row r="198" s="1" customFormat="1" spans="1:9">
      <c r="A198" s="19"/>
      <c r="B198" s="19"/>
      <c r="C198" s="19"/>
      <c r="H198" s="52"/>
      <c r="I198" s="52"/>
    </row>
    <row r="199" s="1" customFormat="1" spans="1:9">
      <c r="A199" s="19"/>
      <c r="B199" s="19"/>
      <c r="C199" s="19"/>
      <c r="H199" s="52"/>
      <c r="I199" s="52"/>
    </row>
    <row r="200" s="1" customFormat="1" spans="1:9">
      <c r="A200" s="19"/>
      <c r="B200" s="19"/>
      <c r="C200" s="19"/>
      <c r="H200" s="52"/>
      <c r="I200" s="52"/>
    </row>
    <row r="201" s="1" customFormat="1" spans="1:9">
      <c r="A201" s="19"/>
      <c r="B201" s="19"/>
      <c r="C201" s="19"/>
      <c r="H201" s="52"/>
      <c r="I201" s="52"/>
    </row>
    <row r="202" s="1" customFormat="1" spans="1:9">
      <c r="A202" s="19"/>
      <c r="B202" s="19"/>
      <c r="C202" s="19"/>
      <c r="H202" s="52"/>
      <c r="I202" s="52"/>
    </row>
    <row r="203" s="1" customFormat="1" spans="1:9">
      <c r="A203" s="19"/>
      <c r="B203" s="19"/>
      <c r="C203" s="19"/>
      <c r="H203" s="52"/>
      <c r="I203" s="52"/>
    </row>
    <row r="204" s="1" customFormat="1" spans="1:9">
      <c r="A204" s="19"/>
      <c r="B204" s="19"/>
      <c r="C204" s="19"/>
      <c r="H204" s="52"/>
      <c r="I204" s="52"/>
    </row>
    <row r="205" s="1" customFormat="1" spans="1:9">
      <c r="A205" s="19"/>
      <c r="B205" s="19"/>
      <c r="C205" s="19"/>
      <c r="H205" s="52"/>
      <c r="I205" s="52"/>
    </row>
    <row r="206" s="1" customFormat="1" spans="1:9">
      <c r="A206" s="19"/>
      <c r="B206" s="19"/>
      <c r="C206" s="19"/>
      <c r="H206" s="52"/>
      <c r="I206" s="52"/>
    </row>
    <row r="207" s="1" customFormat="1" spans="1:9">
      <c r="A207" s="19"/>
      <c r="B207" s="19"/>
      <c r="C207" s="19"/>
      <c r="H207" s="52"/>
      <c r="I207" s="52"/>
    </row>
    <row r="208" s="1" customFormat="1" spans="1:9">
      <c r="A208" s="19"/>
      <c r="B208" s="19"/>
      <c r="C208" s="19"/>
      <c r="H208" s="52"/>
      <c r="I208" s="52"/>
    </row>
    <row r="209" s="1" customFormat="1" spans="1:9">
      <c r="A209" s="19"/>
      <c r="B209" s="19"/>
      <c r="C209" s="19"/>
      <c r="H209" s="52"/>
      <c r="I209" s="52"/>
    </row>
    <row r="210" s="1" customFormat="1" spans="1:9">
      <c r="A210" s="19"/>
      <c r="B210" s="19"/>
      <c r="C210" s="19"/>
      <c r="H210" s="52"/>
      <c r="I210" s="52"/>
    </row>
    <row r="211" s="1" customFormat="1" spans="1:9">
      <c r="A211" s="19"/>
      <c r="B211" s="19"/>
      <c r="C211" s="19"/>
      <c r="H211" s="52"/>
      <c r="I211" s="52"/>
    </row>
    <row r="212" s="1" customFormat="1" spans="1:9">
      <c r="A212" s="19"/>
      <c r="B212" s="19"/>
      <c r="C212" s="19"/>
      <c r="H212" s="52"/>
      <c r="I212" s="52"/>
    </row>
    <row r="213" s="1" customFormat="1" spans="1:9">
      <c r="A213" s="19"/>
      <c r="B213" s="19"/>
      <c r="C213" s="19"/>
      <c r="H213" s="52"/>
      <c r="I213" s="52"/>
    </row>
    <row r="214" s="1" customFormat="1" spans="1:9">
      <c r="A214" s="19"/>
      <c r="B214" s="19"/>
      <c r="C214" s="19"/>
      <c r="H214" s="52"/>
      <c r="I214" s="52"/>
    </row>
    <row r="215" s="1" customFormat="1" spans="1:9">
      <c r="A215" s="19"/>
      <c r="B215" s="19"/>
      <c r="C215" s="19"/>
      <c r="H215" s="52"/>
      <c r="I215" s="52"/>
    </row>
    <row r="216" s="1" customFormat="1" spans="1:9">
      <c r="A216" s="19"/>
      <c r="B216" s="19"/>
      <c r="C216" s="19"/>
      <c r="H216" s="52"/>
      <c r="I216" s="52"/>
    </row>
    <row r="217" s="1" customFormat="1" spans="1:9">
      <c r="A217" s="19"/>
      <c r="B217" s="19"/>
      <c r="C217" s="19"/>
      <c r="H217" s="52"/>
      <c r="I217" s="52"/>
    </row>
    <row r="218" s="1" customFormat="1" spans="1:9">
      <c r="A218" s="19"/>
      <c r="B218" s="19"/>
      <c r="C218" s="19"/>
      <c r="H218" s="52"/>
      <c r="I218" s="52"/>
    </row>
    <row r="219" s="1" customFormat="1" spans="1:9">
      <c r="A219" s="19"/>
      <c r="B219" s="19"/>
      <c r="C219" s="19"/>
      <c r="H219" s="52"/>
      <c r="I219" s="52"/>
    </row>
    <row r="220" s="1" customFormat="1" spans="1:9">
      <c r="A220" s="19"/>
      <c r="B220" s="19"/>
      <c r="C220" s="19"/>
      <c r="H220" s="52"/>
      <c r="I220" s="52"/>
    </row>
    <row r="221" s="1" customFormat="1" spans="1:9">
      <c r="A221" s="19"/>
      <c r="B221" s="19"/>
      <c r="C221" s="19"/>
      <c r="H221" s="52"/>
      <c r="I221" s="52"/>
    </row>
    <row r="222" s="1" customFormat="1" spans="1:9">
      <c r="A222" s="19"/>
      <c r="B222" s="19"/>
      <c r="C222" s="19"/>
      <c r="H222" s="52"/>
      <c r="I222" s="52"/>
    </row>
    <row r="223" s="1" customFormat="1" spans="1:9">
      <c r="A223" s="19"/>
      <c r="B223" s="19"/>
      <c r="C223" s="19"/>
      <c r="H223" s="52"/>
      <c r="I223" s="52"/>
    </row>
    <row r="224" s="1" customFormat="1" spans="1:9">
      <c r="A224" s="19"/>
      <c r="B224" s="19"/>
      <c r="C224" s="19"/>
      <c r="H224" s="52"/>
      <c r="I224" s="52"/>
    </row>
    <row r="225" s="1" customFormat="1" spans="1:9">
      <c r="A225" s="19"/>
      <c r="B225" s="19"/>
      <c r="C225" s="19"/>
      <c r="H225" s="52"/>
      <c r="I225" s="52"/>
    </row>
    <row r="226" s="1" customFormat="1" spans="1:9">
      <c r="A226" s="19"/>
      <c r="B226" s="19"/>
      <c r="C226" s="19"/>
      <c r="H226" s="52"/>
      <c r="I226" s="52"/>
    </row>
    <row r="227" s="1" customFormat="1" spans="1:9">
      <c r="A227" s="19"/>
      <c r="B227" s="19"/>
      <c r="C227" s="19"/>
      <c r="H227" s="52"/>
      <c r="I227" s="52"/>
    </row>
    <row r="228" s="1" customFormat="1" spans="1:9">
      <c r="A228" s="19"/>
      <c r="B228" s="19"/>
      <c r="C228" s="19"/>
      <c r="H228" s="52"/>
      <c r="I228" s="52"/>
    </row>
    <row r="229" s="1" customFormat="1" spans="1:9">
      <c r="A229" s="19"/>
      <c r="B229" s="19"/>
      <c r="C229" s="19"/>
      <c r="H229" s="52"/>
      <c r="I229" s="52"/>
    </row>
    <row r="230" s="1" customFormat="1" spans="1:9">
      <c r="A230" s="19"/>
      <c r="B230" s="19"/>
      <c r="C230" s="19"/>
      <c r="H230" s="52"/>
      <c r="I230" s="52"/>
    </row>
    <row r="231" s="1" customFormat="1" spans="1:9">
      <c r="A231" s="19"/>
      <c r="B231" s="19"/>
      <c r="C231" s="19"/>
      <c r="H231" s="52"/>
      <c r="I231" s="52"/>
    </row>
    <row r="232" s="1" customFormat="1" spans="1:9">
      <c r="A232" s="19"/>
      <c r="B232" s="19"/>
      <c r="C232" s="19"/>
      <c r="H232" s="52"/>
      <c r="I232" s="52"/>
    </row>
    <row r="233" s="1" customFormat="1" spans="1:9">
      <c r="A233" s="19"/>
      <c r="B233" s="19"/>
      <c r="C233" s="19"/>
      <c r="H233" s="52"/>
      <c r="I233" s="52"/>
    </row>
    <row r="234" s="1" customFormat="1" spans="1:9">
      <c r="A234" s="19"/>
      <c r="B234" s="19"/>
      <c r="C234" s="19"/>
      <c r="H234" s="52"/>
      <c r="I234" s="52"/>
    </row>
    <row r="235" s="1" customFormat="1" spans="1:9">
      <c r="A235" s="19"/>
      <c r="B235" s="19"/>
      <c r="C235" s="19"/>
      <c r="H235" s="52"/>
      <c r="I235" s="52"/>
    </row>
    <row r="236" s="1" customFormat="1" spans="1:9">
      <c r="A236" s="19"/>
      <c r="B236" s="19"/>
      <c r="C236" s="19"/>
      <c r="H236" s="52"/>
      <c r="I236" s="52"/>
    </row>
    <row r="237" s="1" customFormat="1" spans="1:9">
      <c r="A237" s="19"/>
      <c r="B237" s="19"/>
      <c r="C237" s="19"/>
      <c r="H237" s="52"/>
      <c r="I237" s="52"/>
    </row>
    <row r="238" s="1" customFormat="1" spans="1:9">
      <c r="A238" s="19"/>
      <c r="B238" s="19"/>
      <c r="C238" s="19"/>
      <c r="H238" s="52"/>
      <c r="I238" s="52"/>
    </row>
    <row r="239" s="1" customFormat="1" spans="1:9">
      <c r="A239" s="19"/>
      <c r="B239" s="19"/>
      <c r="C239" s="19"/>
      <c r="H239" s="52"/>
      <c r="I239" s="52"/>
    </row>
    <row r="240" s="1" customFormat="1" spans="1:9">
      <c r="A240" s="19"/>
      <c r="B240" s="19"/>
      <c r="C240" s="19"/>
      <c r="H240" s="52"/>
      <c r="I240" s="52"/>
    </row>
    <row r="241" s="1" customFormat="1" spans="1:9">
      <c r="A241" s="19"/>
      <c r="B241" s="19"/>
      <c r="C241" s="19"/>
      <c r="H241" s="52"/>
      <c r="I241" s="52"/>
    </row>
    <row r="242" s="1" customFormat="1" spans="1:9">
      <c r="A242" s="19"/>
      <c r="B242" s="19"/>
      <c r="C242" s="19"/>
      <c r="H242" s="52"/>
      <c r="I242" s="52"/>
    </row>
    <row r="243" s="1" customFormat="1" spans="1:9">
      <c r="A243" s="19"/>
      <c r="B243" s="19"/>
      <c r="C243" s="19"/>
      <c r="H243" s="52"/>
      <c r="I243" s="52"/>
    </row>
    <row r="244" s="1" customFormat="1" spans="1:9">
      <c r="A244" s="19"/>
      <c r="B244" s="19"/>
      <c r="C244" s="19"/>
      <c r="H244" s="52"/>
      <c r="I244" s="52"/>
    </row>
    <row r="245" s="1" customFormat="1" spans="1:9">
      <c r="A245" s="19"/>
      <c r="B245" s="19"/>
      <c r="C245" s="19"/>
      <c r="H245" s="52"/>
      <c r="I245" s="52"/>
    </row>
    <row r="246" s="1" customFormat="1" spans="1:9">
      <c r="A246" s="19"/>
      <c r="B246" s="19"/>
      <c r="C246" s="19"/>
      <c r="H246" s="52"/>
      <c r="I246" s="52"/>
    </row>
    <row r="247" s="1" customFormat="1" spans="1:9">
      <c r="A247" s="19"/>
      <c r="B247" s="19"/>
      <c r="C247" s="19"/>
      <c r="H247" s="52"/>
      <c r="I247" s="52"/>
    </row>
    <row r="248" s="1" customFormat="1" spans="1:9">
      <c r="A248" s="19"/>
      <c r="B248" s="19"/>
      <c r="C248" s="19"/>
      <c r="H248" s="52"/>
      <c r="I248" s="52"/>
    </row>
    <row r="249" s="1" customFormat="1" spans="1:9">
      <c r="A249" s="19"/>
      <c r="B249" s="19"/>
      <c r="C249" s="19"/>
      <c r="H249" s="52"/>
      <c r="I249" s="52"/>
    </row>
    <row r="250" s="1" customFormat="1" spans="1:9">
      <c r="A250" s="19"/>
      <c r="B250" s="19"/>
      <c r="C250" s="19"/>
      <c r="H250" s="52"/>
      <c r="I250" s="52"/>
    </row>
    <row r="251" s="1" customFormat="1" spans="1:9">
      <c r="A251" s="19"/>
      <c r="B251" s="19"/>
      <c r="C251" s="19"/>
      <c r="H251" s="52"/>
      <c r="I251" s="52"/>
    </row>
    <row r="252" s="1" customFormat="1" spans="1:9">
      <c r="A252" s="19"/>
      <c r="B252" s="19"/>
      <c r="C252" s="19"/>
      <c r="H252" s="52"/>
      <c r="I252" s="52"/>
    </row>
    <row r="253" s="1" customFormat="1" spans="1:9">
      <c r="A253" s="19"/>
      <c r="B253" s="19"/>
      <c r="C253" s="19"/>
      <c r="H253" s="52"/>
      <c r="I253" s="52"/>
    </row>
    <row r="254" s="1" customFormat="1" spans="1:9">
      <c r="A254" s="19"/>
      <c r="B254" s="19"/>
      <c r="C254" s="19"/>
      <c r="H254" s="52"/>
      <c r="I254" s="52"/>
    </row>
    <row r="255" s="1" customFormat="1" spans="1:9">
      <c r="A255" s="19"/>
      <c r="B255" s="19"/>
      <c r="C255" s="19"/>
      <c r="H255" s="52"/>
      <c r="I255" s="52"/>
    </row>
    <row r="256" s="1" customFormat="1" spans="1:9">
      <c r="A256" s="19"/>
      <c r="B256" s="19"/>
      <c r="C256" s="19"/>
      <c r="H256" s="52"/>
      <c r="I256" s="52"/>
    </row>
    <row r="257" s="1" customFormat="1" spans="1:9">
      <c r="A257" s="19"/>
      <c r="B257" s="19"/>
      <c r="C257" s="19"/>
      <c r="H257" s="52"/>
      <c r="I257" s="52"/>
    </row>
    <row r="258" s="1" customFormat="1" spans="1:9">
      <c r="A258" s="19"/>
      <c r="B258" s="19"/>
      <c r="C258" s="19"/>
      <c r="H258" s="52"/>
      <c r="I258" s="52"/>
    </row>
    <row r="259" s="1" customFormat="1" spans="1:9">
      <c r="A259" s="19"/>
      <c r="B259" s="19"/>
      <c r="C259" s="19"/>
      <c r="H259" s="52"/>
      <c r="I259" s="52"/>
    </row>
    <row r="260" s="1" customFormat="1" spans="1:9">
      <c r="A260" s="19"/>
      <c r="B260" s="19"/>
      <c r="C260" s="19"/>
      <c r="H260" s="52"/>
      <c r="I260" s="52"/>
    </row>
    <row r="261" s="1" customFormat="1" spans="1:9">
      <c r="A261" s="19"/>
      <c r="B261" s="19"/>
      <c r="C261" s="19"/>
      <c r="H261" s="52"/>
      <c r="I261" s="52"/>
    </row>
    <row r="262" s="1" customFormat="1" spans="1:9">
      <c r="A262" s="19"/>
      <c r="B262" s="19"/>
      <c r="C262" s="19"/>
      <c r="H262" s="52"/>
      <c r="I262" s="52"/>
    </row>
    <row r="263" s="1" customFormat="1" spans="1:9">
      <c r="A263" s="19"/>
      <c r="B263" s="19"/>
      <c r="C263" s="19"/>
      <c r="H263" s="52"/>
      <c r="I263" s="52"/>
    </row>
    <row r="264" s="1" customFormat="1" spans="1:9">
      <c r="A264" s="19"/>
      <c r="B264" s="19"/>
      <c r="C264" s="19"/>
      <c r="H264" s="52"/>
      <c r="I264" s="52"/>
    </row>
    <row r="265" s="1" customFormat="1" spans="1:9">
      <c r="A265" s="19"/>
      <c r="B265" s="19"/>
      <c r="C265" s="19"/>
      <c r="H265" s="52"/>
      <c r="I265" s="52"/>
    </row>
    <row r="266" s="1" customFormat="1" spans="1:9">
      <c r="A266" s="19"/>
      <c r="B266" s="19"/>
      <c r="C266" s="19"/>
      <c r="H266" s="52"/>
      <c r="I266" s="52"/>
    </row>
    <row r="267" s="1" customFormat="1" spans="1:9">
      <c r="A267" s="19"/>
      <c r="B267" s="19"/>
      <c r="C267" s="19"/>
      <c r="H267" s="52"/>
      <c r="I267" s="52"/>
    </row>
    <row r="268" s="1" customFormat="1" spans="1:9">
      <c r="A268" s="19"/>
      <c r="B268" s="19"/>
      <c r="C268" s="19"/>
      <c r="H268" s="52"/>
      <c r="I268" s="52"/>
    </row>
    <row r="269" s="1" customFormat="1" spans="1:9">
      <c r="A269" s="19"/>
      <c r="B269" s="19"/>
      <c r="C269" s="19"/>
      <c r="H269" s="52"/>
      <c r="I269" s="52"/>
    </row>
    <row r="270" s="1" customFormat="1" spans="1:9">
      <c r="A270" s="19"/>
      <c r="B270" s="19"/>
      <c r="C270" s="19"/>
      <c r="H270" s="52"/>
      <c r="I270" s="52"/>
    </row>
    <row r="271" s="1" customFormat="1" spans="1:9">
      <c r="A271" s="19"/>
      <c r="B271" s="19"/>
      <c r="C271" s="19"/>
      <c r="H271" s="52"/>
      <c r="I271" s="52"/>
    </row>
    <row r="272" s="1" customFormat="1" spans="1:9">
      <c r="A272" s="19"/>
      <c r="B272" s="19"/>
      <c r="C272" s="19"/>
      <c r="H272" s="52"/>
      <c r="I272" s="52"/>
    </row>
    <row r="273" s="1" customFormat="1" spans="1:9">
      <c r="A273" s="19"/>
      <c r="B273" s="19"/>
      <c r="C273" s="19"/>
      <c r="H273" s="52"/>
      <c r="I273" s="52"/>
    </row>
    <row r="274" s="1" customFormat="1" spans="1:9">
      <c r="A274" s="19"/>
      <c r="B274" s="19"/>
      <c r="C274" s="19"/>
      <c r="H274" s="52"/>
      <c r="I274" s="52"/>
    </row>
    <row r="275" s="1" customFormat="1" spans="1:9">
      <c r="A275" s="19"/>
      <c r="B275" s="19"/>
      <c r="C275" s="19"/>
      <c r="H275" s="52"/>
      <c r="I275" s="52"/>
    </row>
    <row r="276" s="1" customFormat="1" spans="1:9">
      <c r="A276" s="19"/>
      <c r="B276" s="19"/>
      <c r="C276" s="19"/>
      <c r="H276" s="52"/>
      <c r="I276" s="52"/>
    </row>
    <row r="277" s="1" customFormat="1" spans="1:9">
      <c r="A277" s="19"/>
      <c r="B277" s="19"/>
      <c r="C277" s="19"/>
      <c r="H277" s="52"/>
      <c r="I277" s="52"/>
    </row>
    <row r="278" s="1" customFormat="1" spans="1:9">
      <c r="A278" s="19"/>
      <c r="B278" s="19"/>
      <c r="C278" s="19"/>
      <c r="H278" s="52"/>
      <c r="I278" s="52"/>
    </row>
    <row r="279" s="1" customFormat="1" spans="1:9">
      <c r="A279" s="19"/>
      <c r="B279" s="19"/>
      <c r="C279" s="19"/>
      <c r="H279" s="52"/>
      <c r="I279" s="52"/>
    </row>
    <row r="280" s="1" customFormat="1" spans="1:9">
      <c r="A280" s="19"/>
      <c r="B280" s="19"/>
      <c r="C280" s="19"/>
      <c r="H280" s="52"/>
      <c r="I280" s="52"/>
    </row>
    <row r="281" s="1" customFormat="1" spans="1:9">
      <c r="A281" s="19"/>
      <c r="B281" s="19"/>
      <c r="C281" s="19"/>
      <c r="H281" s="52"/>
      <c r="I281" s="52"/>
    </row>
    <row r="282" s="1" customFormat="1" spans="1:9">
      <c r="A282" s="19"/>
      <c r="B282" s="19"/>
      <c r="C282" s="19"/>
      <c r="H282" s="52"/>
      <c r="I282" s="52"/>
    </row>
    <row r="283" s="1" customFormat="1" spans="1:9">
      <c r="A283" s="19"/>
      <c r="B283" s="19"/>
      <c r="C283" s="19"/>
      <c r="H283" s="52"/>
      <c r="I283" s="52"/>
    </row>
    <row r="284" s="1" customFormat="1" spans="1:9">
      <c r="A284" s="19"/>
      <c r="B284" s="19"/>
      <c r="C284" s="19"/>
      <c r="H284" s="52"/>
      <c r="I284" s="52"/>
    </row>
    <row r="285" s="1" customFormat="1" spans="1:9">
      <c r="A285" s="19"/>
      <c r="B285" s="19"/>
      <c r="C285" s="19"/>
      <c r="H285" s="52"/>
      <c r="I285" s="52"/>
    </row>
    <row r="286" s="1" customFormat="1" spans="1:9">
      <c r="A286" s="19"/>
      <c r="B286" s="19"/>
      <c r="C286" s="19"/>
      <c r="H286" s="52"/>
      <c r="I286" s="52"/>
    </row>
    <row r="287" s="1" customFormat="1" spans="1:9">
      <c r="A287" s="19"/>
      <c r="B287" s="19"/>
      <c r="C287" s="19"/>
      <c r="H287" s="52"/>
      <c r="I287" s="52"/>
    </row>
    <row r="288" s="1" customFormat="1" spans="1:9">
      <c r="A288" s="19"/>
      <c r="B288" s="19"/>
      <c r="C288" s="19"/>
      <c r="H288" s="52"/>
      <c r="I288" s="52"/>
    </row>
    <row r="289" s="1" customFormat="1" spans="1:9">
      <c r="A289" s="19"/>
      <c r="B289" s="19"/>
      <c r="C289" s="19"/>
      <c r="H289" s="52"/>
      <c r="I289" s="52"/>
    </row>
  </sheetData>
  <mergeCells count="45">
    <mergeCell ref="A5:G5"/>
    <mergeCell ref="A6:G6"/>
    <mergeCell ref="B8:D8"/>
    <mergeCell ref="E8:G8"/>
    <mergeCell ref="B9:D9"/>
    <mergeCell ref="E9:G9"/>
    <mergeCell ref="A10:G10"/>
    <mergeCell ref="B12:E12"/>
    <mergeCell ref="F12:G12"/>
    <mergeCell ref="B13:E13"/>
    <mergeCell ref="F13:G13"/>
    <mergeCell ref="B14:E14"/>
    <mergeCell ref="F14:G14"/>
    <mergeCell ref="B15:E15"/>
    <mergeCell ref="F15:G15"/>
    <mergeCell ref="A17:G17"/>
    <mergeCell ref="A19:B19"/>
    <mergeCell ref="C19:D19"/>
    <mergeCell ref="E19:G19"/>
    <mergeCell ref="A20:B20"/>
    <mergeCell ref="C20:D20"/>
    <mergeCell ref="E20:G20"/>
    <mergeCell ref="A22:G22"/>
    <mergeCell ref="A24:G24"/>
    <mergeCell ref="A25:G25"/>
    <mergeCell ref="A27:G27"/>
    <mergeCell ref="A35:G35"/>
    <mergeCell ref="A41:G41"/>
    <mergeCell ref="B66:D66"/>
    <mergeCell ref="B68:E68"/>
    <mergeCell ref="A71:G71"/>
    <mergeCell ref="A79:G79"/>
    <mergeCell ref="A89:G89"/>
    <mergeCell ref="A108:G108"/>
    <mergeCell ref="A114:G114"/>
    <mergeCell ref="A120:G120"/>
    <mergeCell ref="A131:G131"/>
    <mergeCell ref="A141:F141"/>
    <mergeCell ref="A143:C143"/>
    <mergeCell ref="A144:C144"/>
    <mergeCell ref="A145:C145"/>
    <mergeCell ref="A146:C146"/>
    <mergeCell ref="A147:C147"/>
    <mergeCell ref="A148:C148"/>
    <mergeCell ref="K134:L135"/>
  </mergeCells>
  <printOptions horizontalCentered="1"/>
  <pageMargins left="0.196527777777778" right="0.196527777777778" top="0.590277777777778" bottom="0.590277777777778" header="0.314583333333333" footer="0.314583333333333"/>
  <pageSetup paperSize="9" scale="80" fitToHeight="0" orientation="portrait" horizontalDpi="600"/>
  <headerFooter>
    <oddFooter>&amp;R&amp;P de &amp;N</oddFooter>
  </headerFooter>
  <rowBreaks count="1" manualBreakCount="1">
    <brk id="68" max="6" man="1"/>
  </rowBreaks>
  <colBreaks count="1" manualBreakCount="1">
    <brk id="7" max="1048575" man="1"/>
  </colBreak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T289"/>
  <sheetViews>
    <sheetView view="pageBreakPreview" zoomScaleNormal="100" topLeftCell="A27" workbookViewId="0">
      <selection activeCell="G66" sqref="G66"/>
    </sheetView>
  </sheetViews>
  <sheetFormatPr defaultColWidth="9.14285714285714" defaultRowHeight="12.75"/>
  <cols>
    <col min="1" max="1" width="3.42857142857143" style="1" customWidth="1"/>
    <col min="2" max="2" width="25.8571428571429" style="1" customWidth="1"/>
    <col min="3" max="3" width="15.1428571428571" style="1" customWidth="1"/>
    <col min="4" max="4" width="15.4285714285714" style="1" customWidth="1"/>
    <col min="5" max="5" width="15" style="1" customWidth="1"/>
    <col min="6" max="6" width="12.8571428571429" style="1" customWidth="1"/>
    <col min="7" max="7" width="32.1428571428571" style="1" customWidth="1"/>
    <col min="8" max="8" width="8.85714285714286" style="52" customWidth="1"/>
    <col min="9" max="9" width="10.1428571428571" style="52" customWidth="1"/>
    <col min="10" max="12" width="9.14285714285714" style="1"/>
    <col min="13" max="13" width="16.4285714285714" style="1" customWidth="1"/>
    <col min="14" max="15" width="9.14285714285714" style="1"/>
    <col min="16" max="16" width="16.4285714285714" style="1" customWidth="1"/>
    <col min="17" max="247" width="9.14285714285714" style="1"/>
    <col min="248" max="248" width="3.42857142857143" style="1" customWidth="1"/>
    <col min="249" max="249" width="25.8571428571429" style="1" customWidth="1"/>
    <col min="250" max="250" width="15.1428571428571" style="1" customWidth="1"/>
    <col min="251" max="251" width="15.4285714285714" style="1" customWidth="1"/>
    <col min="252" max="252" width="15" style="1" customWidth="1"/>
    <col min="253" max="253" width="12.8571428571429" style="1" customWidth="1"/>
    <col min="254" max="254" width="23.2857142857143" style="1" customWidth="1"/>
    <col min="255" max="257" width="9.14285714285714" style="1" hidden="1" customWidth="1"/>
    <col min="258" max="259" width="9.14285714285714" style="1"/>
    <col min="260" max="260" width="9.71428571428571" style="1" customWidth="1"/>
    <col min="261" max="261" width="9.14285714285714" style="1"/>
    <col min="262" max="262" width="10.2857142857143" style="1" customWidth="1"/>
    <col min="263" max="503" width="9.14285714285714" style="1"/>
    <col min="504" max="504" width="3.42857142857143" style="1" customWidth="1"/>
    <col min="505" max="505" width="25.8571428571429" style="1" customWidth="1"/>
    <col min="506" max="506" width="15.1428571428571" style="1" customWidth="1"/>
    <col min="507" max="507" width="15.4285714285714" style="1" customWidth="1"/>
    <col min="508" max="508" width="15" style="1" customWidth="1"/>
    <col min="509" max="509" width="12.8571428571429" style="1" customWidth="1"/>
    <col min="510" max="510" width="23.2857142857143" style="1" customWidth="1"/>
    <col min="511" max="513" width="9.14285714285714" style="1" hidden="1" customWidth="1"/>
    <col min="514" max="515" width="9.14285714285714" style="1"/>
    <col min="516" max="516" width="9.71428571428571" style="1" customWidth="1"/>
    <col min="517" max="517" width="9.14285714285714" style="1"/>
    <col min="518" max="518" width="10.2857142857143" style="1" customWidth="1"/>
    <col min="519" max="759" width="9.14285714285714" style="1"/>
    <col min="760" max="760" width="3.42857142857143" style="1" customWidth="1"/>
    <col min="761" max="761" width="25.8571428571429" style="1" customWidth="1"/>
    <col min="762" max="762" width="15.1428571428571" style="1" customWidth="1"/>
    <col min="763" max="763" width="15.4285714285714" style="1" customWidth="1"/>
    <col min="764" max="764" width="15" style="1" customWidth="1"/>
    <col min="765" max="765" width="12.8571428571429" style="1" customWidth="1"/>
    <col min="766" max="766" width="23.2857142857143" style="1" customWidth="1"/>
    <col min="767" max="769" width="9.14285714285714" style="1" hidden="1" customWidth="1"/>
    <col min="770" max="771" width="9.14285714285714" style="1"/>
    <col min="772" max="772" width="9.71428571428571" style="1" customWidth="1"/>
    <col min="773" max="773" width="9.14285714285714" style="1"/>
    <col min="774" max="774" width="10.2857142857143" style="1" customWidth="1"/>
    <col min="775" max="1015" width="9.14285714285714" style="1"/>
    <col min="1016" max="1016" width="3.42857142857143" style="1" customWidth="1"/>
    <col min="1017" max="1017" width="25.8571428571429" style="1" customWidth="1"/>
    <col min="1018" max="1018" width="15.1428571428571" style="1" customWidth="1"/>
    <col min="1019" max="1019" width="15.4285714285714" style="1" customWidth="1"/>
    <col min="1020" max="1020" width="15" style="1" customWidth="1"/>
    <col min="1021" max="1021" width="12.8571428571429" style="1" customWidth="1"/>
    <col min="1022" max="1022" width="23.2857142857143" style="1" customWidth="1"/>
    <col min="1023" max="1025" width="9.14285714285714" style="1" hidden="1" customWidth="1"/>
    <col min="1026" max="1027" width="9.14285714285714" style="1"/>
    <col min="1028" max="1028" width="9.71428571428571" style="1" customWidth="1"/>
    <col min="1029" max="1029" width="9.14285714285714" style="1"/>
    <col min="1030" max="1030" width="10.2857142857143" style="1" customWidth="1"/>
    <col min="1031" max="1271" width="9.14285714285714" style="1"/>
    <col min="1272" max="1272" width="3.42857142857143" style="1" customWidth="1"/>
    <col min="1273" max="1273" width="25.8571428571429" style="1" customWidth="1"/>
    <col min="1274" max="1274" width="15.1428571428571" style="1" customWidth="1"/>
    <col min="1275" max="1275" width="15.4285714285714" style="1" customWidth="1"/>
    <col min="1276" max="1276" width="15" style="1" customWidth="1"/>
    <col min="1277" max="1277" width="12.8571428571429" style="1" customWidth="1"/>
    <col min="1278" max="1278" width="23.2857142857143" style="1" customWidth="1"/>
    <col min="1279" max="1281" width="9.14285714285714" style="1" hidden="1" customWidth="1"/>
    <col min="1282" max="1283" width="9.14285714285714" style="1"/>
    <col min="1284" max="1284" width="9.71428571428571" style="1" customWidth="1"/>
    <col min="1285" max="1285" width="9.14285714285714" style="1"/>
    <col min="1286" max="1286" width="10.2857142857143" style="1" customWidth="1"/>
    <col min="1287" max="1527" width="9.14285714285714" style="1"/>
    <col min="1528" max="1528" width="3.42857142857143" style="1" customWidth="1"/>
    <col min="1529" max="1529" width="25.8571428571429" style="1" customWidth="1"/>
    <col min="1530" max="1530" width="15.1428571428571" style="1" customWidth="1"/>
    <col min="1531" max="1531" width="15.4285714285714" style="1" customWidth="1"/>
    <col min="1532" max="1532" width="15" style="1" customWidth="1"/>
    <col min="1533" max="1533" width="12.8571428571429" style="1" customWidth="1"/>
    <col min="1534" max="1534" width="23.2857142857143" style="1" customWidth="1"/>
    <col min="1535" max="1537" width="9.14285714285714" style="1" hidden="1" customWidth="1"/>
    <col min="1538" max="1539" width="9.14285714285714" style="1"/>
    <col min="1540" max="1540" width="9.71428571428571" style="1" customWidth="1"/>
    <col min="1541" max="1541" width="9.14285714285714" style="1"/>
    <col min="1542" max="1542" width="10.2857142857143" style="1" customWidth="1"/>
    <col min="1543" max="1783" width="9.14285714285714" style="1"/>
    <col min="1784" max="1784" width="3.42857142857143" style="1" customWidth="1"/>
    <col min="1785" max="1785" width="25.8571428571429" style="1" customWidth="1"/>
    <col min="1786" max="1786" width="15.1428571428571" style="1" customWidth="1"/>
    <col min="1787" max="1787" width="15.4285714285714" style="1" customWidth="1"/>
    <col min="1788" max="1788" width="15" style="1" customWidth="1"/>
    <col min="1789" max="1789" width="12.8571428571429" style="1" customWidth="1"/>
    <col min="1790" max="1790" width="23.2857142857143" style="1" customWidth="1"/>
    <col min="1791" max="1793" width="9.14285714285714" style="1" hidden="1" customWidth="1"/>
    <col min="1794" max="1795" width="9.14285714285714" style="1"/>
    <col min="1796" max="1796" width="9.71428571428571" style="1" customWidth="1"/>
    <col min="1797" max="1797" width="9.14285714285714" style="1"/>
    <col min="1798" max="1798" width="10.2857142857143" style="1" customWidth="1"/>
    <col min="1799" max="2039" width="9.14285714285714" style="1"/>
    <col min="2040" max="2040" width="3.42857142857143" style="1" customWidth="1"/>
    <col min="2041" max="2041" width="25.8571428571429" style="1" customWidth="1"/>
    <col min="2042" max="2042" width="15.1428571428571" style="1" customWidth="1"/>
    <col min="2043" max="2043" width="15.4285714285714" style="1" customWidth="1"/>
    <col min="2044" max="2044" width="15" style="1" customWidth="1"/>
    <col min="2045" max="2045" width="12.8571428571429" style="1" customWidth="1"/>
    <col min="2046" max="2046" width="23.2857142857143" style="1" customWidth="1"/>
    <col min="2047" max="2049" width="9.14285714285714" style="1" hidden="1" customWidth="1"/>
    <col min="2050" max="2051" width="9.14285714285714" style="1"/>
    <col min="2052" max="2052" width="9.71428571428571" style="1" customWidth="1"/>
    <col min="2053" max="2053" width="9.14285714285714" style="1"/>
    <col min="2054" max="2054" width="10.2857142857143" style="1" customWidth="1"/>
    <col min="2055" max="2295" width="9.14285714285714" style="1"/>
    <col min="2296" max="2296" width="3.42857142857143" style="1" customWidth="1"/>
    <col min="2297" max="2297" width="25.8571428571429" style="1" customWidth="1"/>
    <col min="2298" max="2298" width="15.1428571428571" style="1" customWidth="1"/>
    <col min="2299" max="2299" width="15.4285714285714" style="1" customWidth="1"/>
    <col min="2300" max="2300" width="15" style="1" customWidth="1"/>
    <col min="2301" max="2301" width="12.8571428571429" style="1" customWidth="1"/>
    <col min="2302" max="2302" width="23.2857142857143" style="1" customWidth="1"/>
    <col min="2303" max="2305" width="9.14285714285714" style="1" hidden="1" customWidth="1"/>
    <col min="2306" max="2307" width="9.14285714285714" style="1"/>
    <col min="2308" max="2308" width="9.71428571428571" style="1" customWidth="1"/>
    <col min="2309" max="2309" width="9.14285714285714" style="1"/>
    <col min="2310" max="2310" width="10.2857142857143" style="1" customWidth="1"/>
    <col min="2311" max="2551" width="9.14285714285714" style="1"/>
    <col min="2552" max="2552" width="3.42857142857143" style="1" customWidth="1"/>
    <col min="2553" max="2553" width="25.8571428571429" style="1" customWidth="1"/>
    <col min="2554" max="2554" width="15.1428571428571" style="1" customWidth="1"/>
    <col min="2555" max="2555" width="15.4285714285714" style="1" customWidth="1"/>
    <col min="2556" max="2556" width="15" style="1" customWidth="1"/>
    <col min="2557" max="2557" width="12.8571428571429" style="1" customWidth="1"/>
    <col min="2558" max="2558" width="23.2857142857143" style="1" customWidth="1"/>
    <col min="2559" max="2561" width="9.14285714285714" style="1" hidden="1" customWidth="1"/>
    <col min="2562" max="2563" width="9.14285714285714" style="1"/>
    <col min="2564" max="2564" width="9.71428571428571" style="1" customWidth="1"/>
    <col min="2565" max="2565" width="9.14285714285714" style="1"/>
    <col min="2566" max="2566" width="10.2857142857143" style="1" customWidth="1"/>
    <col min="2567" max="2807" width="9.14285714285714" style="1"/>
    <col min="2808" max="2808" width="3.42857142857143" style="1" customWidth="1"/>
    <col min="2809" max="2809" width="25.8571428571429" style="1" customWidth="1"/>
    <col min="2810" max="2810" width="15.1428571428571" style="1" customWidth="1"/>
    <col min="2811" max="2811" width="15.4285714285714" style="1" customWidth="1"/>
    <col min="2812" max="2812" width="15" style="1" customWidth="1"/>
    <col min="2813" max="2813" width="12.8571428571429" style="1" customWidth="1"/>
    <col min="2814" max="2814" width="23.2857142857143" style="1" customWidth="1"/>
    <col min="2815" max="2817" width="9.14285714285714" style="1" hidden="1" customWidth="1"/>
    <col min="2818" max="2819" width="9.14285714285714" style="1"/>
    <col min="2820" max="2820" width="9.71428571428571" style="1" customWidth="1"/>
    <col min="2821" max="2821" width="9.14285714285714" style="1"/>
    <col min="2822" max="2822" width="10.2857142857143" style="1" customWidth="1"/>
    <col min="2823" max="3063" width="9.14285714285714" style="1"/>
    <col min="3064" max="3064" width="3.42857142857143" style="1" customWidth="1"/>
    <col min="3065" max="3065" width="25.8571428571429" style="1" customWidth="1"/>
    <col min="3066" max="3066" width="15.1428571428571" style="1" customWidth="1"/>
    <col min="3067" max="3067" width="15.4285714285714" style="1" customWidth="1"/>
    <col min="3068" max="3068" width="15" style="1" customWidth="1"/>
    <col min="3069" max="3069" width="12.8571428571429" style="1" customWidth="1"/>
    <col min="3070" max="3070" width="23.2857142857143" style="1" customWidth="1"/>
    <col min="3071" max="3073" width="9.14285714285714" style="1" hidden="1" customWidth="1"/>
    <col min="3074" max="3075" width="9.14285714285714" style="1"/>
    <col min="3076" max="3076" width="9.71428571428571" style="1" customWidth="1"/>
    <col min="3077" max="3077" width="9.14285714285714" style="1"/>
    <col min="3078" max="3078" width="10.2857142857143" style="1" customWidth="1"/>
    <col min="3079" max="3319" width="9.14285714285714" style="1"/>
    <col min="3320" max="3320" width="3.42857142857143" style="1" customWidth="1"/>
    <col min="3321" max="3321" width="25.8571428571429" style="1" customWidth="1"/>
    <col min="3322" max="3322" width="15.1428571428571" style="1" customWidth="1"/>
    <col min="3323" max="3323" width="15.4285714285714" style="1" customWidth="1"/>
    <col min="3324" max="3324" width="15" style="1" customWidth="1"/>
    <col min="3325" max="3325" width="12.8571428571429" style="1" customWidth="1"/>
    <col min="3326" max="3326" width="23.2857142857143" style="1" customWidth="1"/>
    <col min="3327" max="3329" width="9.14285714285714" style="1" hidden="1" customWidth="1"/>
    <col min="3330" max="3331" width="9.14285714285714" style="1"/>
    <col min="3332" max="3332" width="9.71428571428571" style="1" customWidth="1"/>
    <col min="3333" max="3333" width="9.14285714285714" style="1"/>
    <col min="3334" max="3334" width="10.2857142857143" style="1" customWidth="1"/>
    <col min="3335" max="3575" width="9.14285714285714" style="1"/>
    <col min="3576" max="3576" width="3.42857142857143" style="1" customWidth="1"/>
    <col min="3577" max="3577" width="25.8571428571429" style="1" customWidth="1"/>
    <col min="3578" max="3578" width="15.1428571428571" style="1" customWidth="1"/>
    <col min="3579" max="3579" width="15.4285714285714" style="1" customWidth="1"/>
    <col min="3580" max="3580" width="15" style="1" customWidth="1"/>
    <col min="3581" max="3581" width="12.8571428571429" style="1" customWidth="1"/>
    <col min="3582" max="3582" width="23.2857142857143" style="1" customWidth="1"/>
    <col min="3583" max="3585" width="9.14285714285714" style="1" hidden="1" customWidth="1"/>
    <col min="3586" max="3587" width="9.14285714285714" style="1"/>
    <col min="3588" max="3588" width="9.71428571428571" style="1" customWidth="1"/>
    <col min="3589" max="3589" width="9.14285714285714" style="1"/>
    <col min="3590" max="3590" width="10.2857142857143" style="1" customWidth="1"/>
    <col min="3591" max="3831" width="9.14285714285714" style="1"/>
    <col min="3832" max="3832" width="3.42857142857143" style="1" customWidth="1"/>
    <col min="3833" max="3833" width="25.8571428571429" style="1" customWidth="1"/>
    <col min="3834" max="3834" width="15.1428571428571" style="1" customWidth="1"/>
    <col min="3835" max="3835" width="15.4285714285714" style="1" customWidth="1"/>
    <col min="3836" max="3836" width="15" style="1" customWidth="1"/>
    <col min="3837" max="3837" width="12.8571428571429" style="1" customWidth="1"/>
    <col min="3838" max="3838" width="23.2857142857143" style="1" customWidth="1"/>
    <col min="3839" max="3841" width="9.14285714285714" style="1" hidden="1" customWidth="1"/>
    <col min="3842" max="3843" width="9.14285714285714" style="1"/>
    <col min="3844" max="3844" width="9.71428571428571" style="1" customWidth="1"/>
    <col min="3845" max="3845" width="9.14285714285714" style="1"/>
    <col min="3846" max="3846" width="10.2857142857143" style="1" customWidth="1"/>
    <col min="3847" max="4087" width="9.14285714285714" style="1"/>
    <col min="4088" max="4088" width="3.42857142857143" style="1" customWidth="1"/>
    <col min="4089" max="4089" width="25.8571428571429" style="1" customWidth="1"/>
    <col min="4090" max="4090" width="15.1428571428571" style="1" customWidth="1"/>
    <col min="4091" max="4091" width="15.4285714285714" style="1" customWidth="1"/>
    <col min="4092" max="4092" width="15" style="1" customWidth="1"/>
    <col min="4093" max="4093" width="12.8571428571429" style="1" customWidth="1"/>
    <col min="4094" max="4094" width="23.2857142857143" style="1" customWidth="1"/>
    <col min="4095" max="4097" width="9.14285714285714" style="1" hidden="1" customWidth="1"/>
    <col min="4098" max="4099" width="9.14285714285714" style="1"/>
    <col min="4100" max="4100" width="9.71428571428571" style="1" customWidth="1"/>
    <col min="4101" max="4101" width="9.14285714285714" style="1"/>
    <col min="4102" max="4102" width="10.2857142857143" style="1" customWidth="1"/>
    <col min="4103" max="4343" width="9.14285714285714" style="1"/>
    <col min="4344" max="4344" width="3.42857142857143" style="1" customWidth="1"/>
    <col min="4345" max="4345" width="25.8571428571429" style="1" customWidth="1"/>
    <col min="4346" max="4346" width="15.1428571428571" style="1" customWidth="1"/>
    <col min="4347" max="4347" width="15.4285714285714" style="1" customWidth="1"/>
    <col min="4348" max="4348" width="15" style="1" customWidth="1"/>
    <col min="4349" max="4349" width="12.8571428571429" style="1" customWidth="1"/>
    <col min="4350" max="4350" width="23.2857142857143" style="1" customWidth="1"/>
    <col min="4351" max="4353" width="9.14285714285714" style="1" hidden="1" customWidth="1"/>
    <col min="4354" max="4355" width="9.14285714285714" style="1"/>
    <col min="4356" max="4356" width="9.71428571428571" style="1" customWidth="1"/>
    <col min="4357" max="4357" width="9.14285714285714" style="1"/>
    <col min="4358" max="4358" width="10.2857142857143" style="1" customWidth="1"/>
    <col min="4359" max="4599" width="9.14285714285714" style="1"/>
    <col min="4600" max="4600" width="3.42857142857143" style="1" customWidth="1"/>
    <col min="4601" max="4601" width="25.8571428571429" style="1" customWidth="1"/>
    <col min="4602" max="4602" width="15.1428571428571" style="1" customWidth="1"/>
    <col min="4603" max="4603" width="15.4285714285714" style="1" customWidth="1"/>
    <col min="4604" max="4604" width="15" style="1" customWidth="1"/>
    <col min="4605" max="4605" width="12.8571428571429" style="1" customWidth="1"/>
    <col min="4606" max="4606" width="23.2857142857143" style="1" customWidth="1"/>
    <col min="4607" max="4609" width="9.14285714285714" style="1" hidden="1" customWidth="1"/>
    <col min="4610" max="4611" width="9.14285714285714" style="1"/>
    <col min="4612" max="4612" width="9.71428571428571" style="1" customWidth="1"/>
    <col min="4613" max="4613" width="9.14285714285714" style="1"/>
    <col min="4614" max="4614" width="10.2857142857143" style="1" customWidth="1"/>
    <col min="4615" max="4855" width="9.14285714285714" style="1"/>
    <col min="4856" max="4856" width="3.42857142857143" style="1" customWidth="1"/>
    <col min="4857" max="4857" width="25.8571428571429" style="1" customWidth="1"/>
    <col min="4858" max="4858" width="15.1428571428571" style="1" customWidth="1"/>
    <col min="4859" max="4859" width="15.4285714285714" style="1" customWidth="1"/>
    <col min="4860" max="4860" width="15" style="1" customWidth="1"/>
    <col min="4861" max="4861" width="12.8571428571429" style="1" customWidth="1"/>
    <col min="4862" max="4862" width="23.2857142857143" style="1" customWidth="1"/>
    <col min="4863" max="4865" width="9.14285714285714" style="1" hidden="1" customWidth="1"/>
    <col min="4866" max="4867" width="9.14285714285714" style="1"/>
    <col min="4868" max="4868" width="9.71428571428571" style="1" customWidth="1"/>
    <col min="4869" max="4869" width="9.14285714285714" style="1"/>
    <col min="4870" max="4870" width="10.2857142857143" style="1" customWidth="1"/>
    <col min="4871" max="5111" width="9.14285714285714" style="1"/>
    <col min="5112" max="5112" width="3.42857142857143" style="1" customWidth="1"/>
    <col min="5113" max="5113" width="25.8571428571429" style="1" customWidth="1"/>
    <col min="5114" max="5114" width="15.1428571428571" style="1" customWidth="1"/>
    <col min="5115" max="5115" width="15.4285714285714" style="1" customWidth="1"/>
    <col min="5116" max="5116" width="15" style="1" customWidth="1"/>
    <col min="5117" max="5117" width="12.8571428571429" style="1" customWidth="1"/>
    <col min="5118" max="5118" width="23.2857142857143" style="1" customWidth="1"/>
    <col min="5119" max="5121" width="9.14285714285714" style="1" hidden="1" customWidth="1"/>
    <col min="5122" max="5123" width="9.14285714285714" style="1"/>
    <col min="5124" max="5124" width="9.71428571428571" style="1" customWidth="1"/>
    <col min="5125" max="5125" width="9.14285714285714" style="1"/>
    <col min="5126" max="5126" width="10.2857142857143" style="1" customWidth="1"/>
    <col min="5127" max="5367" width="9.14285714285714" style="1"/>
    <col min="5368" max="5368" width="3.42857142857143" style="1" customWidth="1"/>
    <col min="5369" max="5369" width="25.8571428571429" style="1" customWidth="1"/>
    <col min="5370" max="5370" width="15.1428571428571" style="1" customWidth="1"/>
    <col min="5371" max="5371" width="15.4285714285714" style="1" customWidth="1"/>
    <col min="5372" max="5372" width="15" style="1" customWidth="1"/>
    <col min="5373" max="5373" width="12.8571428571429" style="1" customWidth="1"/>
    <col min="5374" max="5374" width="23.2857142857143" style="1" customWidth="1"/>
    <col min="5375" max="5377" width="9.14285714285714" style="1" hidden="1" customWidth="1"/>
    <col min="5378" max="5379" width="9.14285714285714" style="1"/>
    <col min="5380" max="5380" width="9.71428571428571" style="1" customWidth="1"/>
    <col min="5381" max="5381" width="9.14285714285714" style="1"/>
    <col min="5382" max="5382" width="10.2857142857143" style="1" customWidth="1"/>
    <col min="5383" max="5623" width="9.14285714285714" style="1"/>
    <col min="5624" max="5624" width="3.42857142857143" style="1" customWidth="1"/>
    <col min="5625" max="5625" width="25.8571428571429" style="1" customWidth="1"/>
    <col min="5626" max="5626" width="15.1428571428571" style="1" customWidth="1"/>
    <col min="5627" max="5627" width="15.4285714285714" style="1" customWidth="1"/>
    <col min="5628" max="5628" width="15" style="1" customWidth="1"/>
    <col min="5629" max="5629" width="12.8571428571429" style="1" customWidth="1"/>
    <col min="5630" max="5630" width="23.2857142857143" style="1" customWidth="1"/>
    <col min="5631" max="5633" width="9.14285714285714" style="1" hidden="1" customWidth="1"/>
    <col min="5634" max="5635" width="9.14285714285714" style="1"/>
    <col min="5636" max="5636" width="9.71428571428571" style="1" customWidth="1"/>
    <col min="5637" max="5637" width="9.14285714285714" style="1"/>
    <col min="5638" max="5638" width="10.2857142857143" style="1" customWidth="1"/>
    <col min="5639" max="5879" width="9.14285714285714" style="1"/>
    <col min="5880" max="5880" width="3.42857142857143" style="1" customWidth="1"/>
    <col min="5881" max="5881" width="25.8571428571429" style="1" customWidth="1"/>
    <col min="5882" max="5882" width="15.1428571428571" style="1" customWidth="1"/>
    <col min="5883" max="5883" width="15.4285714285714" style="1" customWidth="1"/>
    <col min="5884" max="5884" width="15" style="1" customWidth="1"/>
    <col min="5885" max="5885" width="12.8571428571429" style="1" customWidth="1"/>
    <col min="5886" max="5886" width="23.2857142857143" style="1" customWidth="1"/>
    <col min="5887" max="5889" width="9.14285714285714" style="1" hidden="1" customWidth="1"/>
    <col min="5890" max="5891" width="9.14285714285714" style="1"/>
    <col min="5892" max="5892" width="9.71428571428571" style="1" customWidth="1"/>
    <col min="5893" max="5893" width="9.14285714285714" style="1"/>
    <col min="5894" max="5894" width="10.2857142857143" style="1" customWidth="1"/>
    <col min="5895" max="6135" width="9.14285714285714" style="1"/>
    <col min="6136" max="6136" width="3.42857142857143" style="1" customWidth="1"/>
    <col min="6137" max="6137" width="25.8571428571429" style="1" customWidth="1"/>
    <col min="6138" max="6138" width="15.1428571428571" style="1" customWidth="1"/>
    <col min="6139" max="6139" width="15.4285714285714" style="1" customWidth="1"/>
    <col min="6140" max="6140" width="15" style="1" customWidth="1"/>
    <col min="6141" max="6141" width="12.8571428571429" style="1" customWidth="1"/>
    <col min="6142" max="6142" width="23.2857142857143" style="1" customWidth="1"/>
    <col min="6143" max="6145" width="9.14285714285714" style="1" hidden="1" customWidth="1"/>
    <col min="6146" max="6147" width="9.14285714285714" style="1"/>
    <col min="6148" max="6148" width="9.71428571428571" style="1" customWidth="1"/>
    <col min="6149" max="6149" width="9.14285714285714" style="1"/>
    <col min="6150" max="6150" width="10.2857142857143" style="1" customWidth="1"/>
    <col min="6151" max="6391" width="9.14285714285714" style="1"/>
    <col min="6392" max="6392" width="3.42857142857143" style="1" customWidth="1"/>
    <col min="6393" max="6393" width="25.8571428571429" style="1" customWidth="1"/>
    <col min="6394" max="6394" width="15.1428571428571" style="1" customWidth="1"/>
    <col min="6395" max="6395" width="15.4285714285714" style="1" customWidth="1"/>
    <col min="6396" max="6396" width="15" style="1" customWidth="1"/>
    <col min="6397" max="6397" width="12.8571428571429" style="1" customWidth="1"/>
    <col min="6398" max="6398" width="23.2857142857143" style="1" customWidth="1"/>
    <col min="6399" max="6401" width="9.14285714285714" style="1" hidden="1" customWidth="1"/>
    <col min="6402" max="6403" width="9.14285714285714" style="1"/>
    <col min="6404" max="6404" width="9.71428571428571" style="1" customWidth="1"/>
    <col min="6405" max="6405" width="9.14285714285714" style="1"/>
    <col min="6406" max="6406" width="10.2857142857143" style="1" customWidth="1"/>
    <col min="6407" max="6647" width="9.14285714285714" style="1"/>
    <col min="6648" max="6648" width="3.42857142857143" style="1" customWidth="1"/>
    <col min="6649" max="6649" width="25.8571428571429" style="1" customWidth="1"/>
    <col min="6650" max="6650" width="15.1428571428571" style="1" customWidth="1"/>
    <col min="6651" max="6651" width="15.4285714285714" style="1" customWidth="1"/>
    <col min="6652" max="6652" width="15" style="1" customWidth="1"/>
    <col min="6653" max="6653" width="12.8571428571429" style="1" customWidth="1"/>
    <col min="6654" max="6654" width="23.2857142857143" style="1" customWidth="1"/>
    <col min="6655" max="6657" width="9.14285714285714" style="1" hidden="1" customWidth="1"/>
    <col min="6658" max="6659" width="9.14285714285714" style="1"/>
    <col min="6660" max="6660" width="9.71428571428571" style="1" customWidth="1"/>
    <col min="6661" max="6661" width="9.14285714285714" style="1"/>
    <col min="6662" max="6662" width="10.2857142857143" style="1" customWidth="1"/>
    <col min="6663" max="6903" width="9.14285714285714" style="1"/>
    <col min="6904" max="6904" width="3.42857142857143" style="1" customWidth="1"/>
    <col min="6905" max="6905" width="25.8571428571429" style="1" customWidth="1"/>
    <col min="6906" max="6906" width="15.1428571428571" style="1" customWidth="1"/>
    <col min="6907" max="6907" width="15.4285714285714" style="1" customWidth="1"/>
    <col min="6908" max="6908" width="15" style="1" customWidth="1"/>
    <col min="6909" max="6909" width="12.8571428571429" style="1" customWidth="1"/>
    <col min="6910" max="6910" width="23.2857142857143" style="1" customWidth="1"/>
    <col min="6911" max="6913" width="9.14285714285714" style="1" hidden="1" customWidth="1"/>
    <col min="6914" max="6915" width="9.14285714285714" style="1"/>
    <col min="6916" max="6916" width="9.71428571428571" style="1" customWidth="1"/>
    <col min="6917" max="6917" width="9.14285714285714" style="1"/>
    <col min="6918" max="6918" width="10.2857142857143" style="1" customWidth="1"/>
    <col min="6919" max="7159" width="9.14285714285714" style="1"/>
    <col min="7160" max="7160" width="3.42857142857143" style="1" customWidth="1"/>
    <col min="7161" max="7161" width="25.8571428571429" style="1" customWidth="1"/>
    <col min="7162" max="7162" width="15.1428571428571" style="1" customWidth="1"/>
    <col min="7163" max="7163" width="15.4285714285714" style="1" customWidth="1"/>
    <col min="7164" max="7164" width="15" style="1" customWidth="1"/>
    <col min="7165" max="7165" width="12.8571428571429" style="1" customWidth="1"/>
    <col min="7166" max="7166" width="23.2857142857143" style="1" customWidth="1"/>
    <col min="7167" max="7169" width="9.14285714285714" style="1" hidden="1" customWidth="1"/>
    <col min="7170" max="7171" width="9.14285714285714" style="1"/>
    <col min="7172" max="7172" width="9.71428571428571" style="1" customWidth="1"/>
    <col min="7173" max="7173" width="9.14285714285714" style="1"/>
    <col min="7174" max="7174" width="10.2857142857143" style="1" customWidth="1"/>
    <col min="7175" max="7415" width="9.14285714285714" style="1"/>
    <col min="7416" max="7416" width="3.42857142857143" style="1" customWidth="1"/>
    <col min="7417" max="7417" width="25.8571428571429" style="1" customWidth="1"/>
    <col min="7418" max="7418" width="15.1428571428571" style="1" customWidth="1"/>
    <col min="7419" max="7419" width="15.4285714285714" style="1" customWidth="1"/>
    <col min="7420" max="7420" width="15" style="1" customWidth="1"/>
    <col min="7421" max="7421" width="12.8571428571429" style="1" customWidth="1"/>
    <col min="7422" max="7422" width="23.2857142857143" style="1" customWidth="1"/>
    <col min="7423" max="7425" width="9.14285714285714" style="1" hidden="1" customWidth="1"/>
    <col min="7426" max="7427" width="9.14285714285714" style="1"/>
    <col min="7428" max="7428" width="9.71428571428571" style="1" customWidth="1"/>
    <col min="7429" max="7429" width="9.14285714285714" style="1"/>
    <col min="7430" max="7430" width="10.2857142857143" style="1" customWidth="1"/>
    <col min="7431" max="7671" width="9.14285714285714" style="1"/>
    <col min="7672" max="7672" width="3.42857142857143" style="1" customWidth="1"/>
    <col min="7673" max="7673" width="25.8571428571429" style="1" customWidth="1"/>
    <col min="7674" max="7674" width="15.1428571428571" style="1" customWidth="1"/>
    <col min="7675" max="7675" width="15.4285714285714" style="1" customWidth="1"/>
    <col min="7676" max="7676" width="15" style="1" customWidth="1"/>
    <col min="7677" max="7677" width="12.8571428571429" style="1" customWidth="1"/>
    <col min="7678" max="7678" width="23.2857142857143" style="1" customWidth="1"/>
    <col min="7679" max="7681" width="9.14285714285714" style="1" hidden="1" customWidth="1"/>
    <col min="7682" max="7683" width="9.14285714285714" style="1"/>
    <col min="7684" max="7684" width="9.71428571428571" style="1" customWidth="1"/>
    <col min="7685" max="7685" width="9.14285714285714" style="1"/>
    <col min="7686" max="7686" width="10.2857142857143" style="1" customWidth="1"/>
    <col min="7687" max="7927" width="9.14285714285714" style="1"/>
    <col min="7928" max="7928" width="3.42857142857143" style="1" customWidth="1"/>
    <col min="7929" max="7929" width="25.8571428571429" style="1" customWidth="1"/>
    <col min="7930" max="7930" width="15.1428571428571" style="1" customWidth="1"/>
    <col min="7931" max="7931" width="15.4285714285714" style="1" customWidth="1"/>
    <col min="7932" max="7932" width="15" style="1" customWidth="1"/>
    <col min="7933" max="7933" width="12.8571428571429" style="1" customWidth="1"/>
    <col min="7934" max="7934" width="23.2857142857143" style="1" customWidth="1"/>
    <col min="7935" max="7937" width="9.14285714285714" style="1" hidden="1" customWidth="1"/>
    <col min="7938" max="7939" width="9.14285714285714" style="1"/>
    <col min="7940" max="7940" width="9.71428571428571" style="1" customWidth="1"/>
    <col min="7941" max="7941" width="9.14285714285714" style="1"/>
    <col min="7942" max="7942" width="10.2857142857143" style="1" customWidth="1"/>
    <col min="7943" max="8183" width="9.14285714285714" style="1"/>
    <col min="8184" max="8184" width="3.42857142857143" style="1" customWidth="1"/>
    <col min="8185" max="8185" width="25.8571428571429" style="1" customWidth="1"/>
    <col min="8186" max="8186" width="15.1428571428571" style="1" customWidth="1"/>
    <col min="8187" max="8187" width="15.4285714285714" style="1" customWidth="1"/>
    <col min="8188" max="8188" width="15" style="1" customWidth="1"/>
    <col min="8189" max="8189" width="12.8571428571429" style="1" customWidth="1"/>
    <col min="8190" max="8190" width="23.2857142857143" style="1" customWidth="1"/>
    <col min="8191" max="8193" width="9.14285714285714" style="1" hidden="1" customWidth="1"/>
    <col min="8194" max="8195" width="9.14285714285714" style="1"/>
    <col min="8196" max="8196" width="9.71428571428571" style="1" customWidth="1"/>
    <col min="8197" max="8197" width="9.14285714285714" style="1"/>
    <col min="8198" max="8198" width="10.2857142857143" style="1" customWidth="1"/>
    <col min="8199" max="8439" width="9.14285714285714" style="1"/>
    <col min="8440" max="8440" width="3.42857142857143" style="1" customWidth="1"/>
    <col min="8441" max="8441" width="25.8571428571429" style="1" customWidth="1"/>
    <col min="8442" max="8442" width="15.1428571428571" style="1" customWidth="1"/>
    <col min="8443" max="8443" width="15.4285714285714" style="1" customWidth="1"/>
    <col min="8444" max="8444" width="15" style="1" customWidth="1"/>
    <col min="8445" max="8445" width="12.8571428571429" style="1" customWidth="1"/>
    <col min="8446" max="8446" width="23.2857142857143" style="1" customWidth="1"/>
    <col min="8447" max="8449" width="9.14285714285714" style="1" hidden="1" customWidth="1"/>
    <col min="8450" max="8451" width="9.14285714285714" style="1"/>
    <col min="8452" max="8452" width="9.71428571428571" style="1" customWidth="1"/>
    <col min="8453" max="8453" width="9.14285714285714" style="1"/>
    <col min="8454" max="8454" width="10.2857142857143" style="1" customWidth="1"/>
    <col min="8455" max="8695" width="9.14285714285714" style="1"/>
    <col min="8696" max="8696" width="3.42857142857143" style="1" customWidth="1"/>
    <col min="8697" max="8697" width="25.8571428571429" style="1" customWidth="1"/>
    <col min="8698" max="8698" width="15.1428571428571" style="1" customWidth="1"/>
    <col min="8699" max="8699" width="15.4285714285714" style="1" customWidth="1"/>
    <col min="8700" max="8700" width="15" style="1" customWidth="1"/>
    <col min="8701" max="8701" width="12.8571428571429" style="1" customWidth="1"/>
    <col min="8702" max="8702" width="23.2857142857143" style="1" customWidth="1"/>
    <col min="8703" max="8705" width="9.14285714285714" style="1" hidden="1" customWidth="1"/>
    <col min="8706" max="8707" width="9.14285714285714" style="1"/>
    <col min="8708" max="8708" width="9.71428571428571" style="1" customWidth="1"/>
    <col min="8709" max="8709" width="9.14285714285714" style="1"/>
    <col min="8710" max="8710" width="10.2857142857143" style="1" customWidth="1"/>
    <col min="8711" max="8951" width="9.14285714285714" style="1"/>
    <col min="8952" max="8952" width="3.42857142857143" style="1" customWidth="1"/>
    <col min="8953" max="8953" width="25.8571428571429" style="1" customWidth="1"/>
    <col min="8954" max="8954" width="15.1428571428571" style="1" customWidth="1"/>
    <col min="8955" max="8955" width="15.4285714285714" style="1" customWidth="1"/>
    <col min="8956" max="8956" width="15" style="1" customWidth="1"/>
    <col min="8957" max="8957" width="12.8571428571429" style="1" customWidth="1"/>
    <col min="8958" max="8958" width="23.2857142857143" style="1" customWidth="1"/>
    <col min="8959" max="8961" width="9.14285714285714" style="1" hidden="1" customWidth="1"/>
    <col min="8962" max="8963" width="9.14285714285714" style="1"/>
    <col min="8964" max="8964" width="9.71428571428571" style="1" customWidth="1"/>
    <col min="8965" max="8965" width="9.14285714285714" style="1"/>
    <col min="8966" max="8966" width="10.2857142857143" style="1" customWidth="1"/>
    <col min="8967" max="9207" width="9.14285714285714" style="1"/>
    <col min="9208" max="9208" width="3.42857142857143" style="1" customWidth="1"/>
    <col min="9209" max="9209" width="25.8571428571429" style="1" customWidth="1"/>
    <col min="9210" max="9210" width="15.1428571428571" style="1" customWidth="1"/>
    <col min="9211" max="9211" width="15.4285714285714" style="1" customWidth="1"/>
    <col min="9212" max="9212" width="15" style="1" customWidth="1"/>
    <col min="9213" max="9213" width="12.8571428571429" style="1" customWidth="1"/>
    <col min="9214" max="9214" width="23.2857142857143" style="1" customWidth="1"/>
    <col min="9215" max="9217" width="9.14285714285714" style="1" hidden="1" customWidth="1"/>
    <col min="9218" max="9219" width="9.14285714285714" style="1"/>
    <col min="9220" max="9220" width="9.71428571428571" style="1" customWidth="1"/>
    <col min="9221" max="9221" width="9.14285714285714" style="1"/>
    <col min="9222" max="9222" width="10.2857142857143" style="1" customWidth="1"/>
    <col min="9223" max="9463" width="9.14285714285714" style="1"/>
    <col min="9464" max="9464" width="3.42857142857143" style="1" customWidth="1"/>
    <col min="9465" max="9465" width="25.8571428571429" style="1" customWidth="1"/>
    <col min="9466" max="9466" width="15.1428571428571" style="1" customWidth="1"/>
    <col min="9467" max="9467" width="15.4285714285714" style="1" customWidth="1"/>
    <col min="9468" max="9468" width="15" style="1" customWidth="1"/>
    <col min="9469" max="9469" width="12.8571428571429" style="1" customWidth="1"/>
    <col min="9470" max="9470" width="23.2857142857143" style="1" customWidth="1"/>
    <col min="9471" max="9473" width="9.14285714285714" style="1" hidden="1" customWidth="1"/>
    <col min="9474" max="9475" width="9.14285714285714" style="1"/>
    <col min="9476" max="9476" width="9.71428571428571" style="1" customWidth="1"/>
    <col min="9477" max="9477" width="9.14285714285714" style="1"/>
    <col min="9478" max="9478" width="10.2857142857143" style="1" customWidth="1"/>
    <col min="9479" max="9719" width="9.14285714285714" style="1"/>
    <col min="9720" max="9720" width="3.42857142857143" style="1" customWidth="1"/>
    <col min="9721" max="9721" width="25.8571428571429" style="1" customWidth="1"/>
    <col min="9722" max="9722" width="15.1428571428571" style="1" customWidth="1"/>
    <col min="9723" max="9723" width="15.4285714285714" style="1" customWidth="1"/>
    <col min="9724" max="9724" width="15" style="1" customWidth="1"/>
    <col min="9725" max="9725" width="12.8571428571429" style="1" customWidth="1"/>
    <col min="9726" max="9726" width="23.2857142857143" style="1" customWidth="1"/>
    <col min="9727" max="9729" width="9.14285714285714" style="1" hidden="1" customWidth="1"/>
    <col min="9730" max="9731" width="9.14285714285714" style="1"/>
    <col min="9732" max="9732" width="9.71428571428571" style="1" customWidth="1"/>
    <col min="9733" max="9733" width="9.14285714285714" style="1"/>
    <col min="9734" max="9734" width="10.2857142857143" style="1" customWidth="1"/>
    <col min="9735" max="9975" width="9.14285714285714" style="1"/>
    <col min="9976" max="9976" width="3.42857142857143" style="1" customWidth="1"/>
    <col min="9977" max="9977" width="25.8571428571429" style="1" customWidth="1"/>
    <col min="9978" max="9978" width="15.1428571428571" style="1" customWidth="1"/>
    <col min="9979" max="9979" width="15.4285714285714" style="1" customWidth="1"/>
    <col min="9980" max="9980" width="15" style="1" customWidth="1"/>
    <col min="9981" max="9981" width="12.8571428571429" style="1" customWidth="1"/>
    <col min="9982" max="9982" width="23.2857142857143" style="1" customWidth="1"/>
    <col min="9983" max="9985" width="9.14285714285714" style="1" hidden="1" customWidth="1"/>
    <col min="9986" max="9987" width="9.14285714285714" style="1"/>
    <col min="9988" max="9988" width="9.71428571428571" style="1" customWidth="1"/>
    <col min="9989" max="9989" width="9.14285714285714" style="1"/>
    <col min="9990" max="9990" width="10.2857142857143" style="1" customWidth="1"/>
    <col min="9991" max="10231" width="9.14285714285714" style="1"/>
    <col min="10232" max="10232" width="3.42857142857143" style="1" customWidth="1"/>
    <col min="10233" max="10233" width="25.8571428571429" style="1" customWidth="1"/>
    <col min="10234" max="10234" width="15.1428571428571" style="1" customWidth="1"/>
    <col min="10235" max="10235" width="15.4285714285714" style="1" customWidth="1"/>
    <col min="10236" max="10236" width="15" style="1" customWidth="1"/>
    <col min="10237" max="10237" width="12.8571428571429" style="1" customWidth="1"/>
    <col min="10238" max="10238" width="23.2857142857143" style="1" customWidth="1"/>
    <col min="10239" max="10241" width="9.14285714285714" style="1" hidden="1" customWidth="1"/>
    <col min="10242" max="10243" width="9.14285714285714" style="1"/>
    <col min="10244" max="10244" width="9.71428571428571" style="1" customWidth="1"/>
    <col min="10245" max="10245" width="9.14285714285714" style="1"/>
    <col min="10246" max="10246" width="10.2857142857143" style="1" customWidth="1"/>
    <col min="10247" max="10487" width="9.14285714285714" style="1"/>
    <col min="10488" max="10488" width="3.42857142857143" style="1" customWidth="1"/>
    <col min="10489" max="10489" width="25.8571428571429" style="1" customWidth="1"/>
    <col min="10490" max="10490" width="15.1428571428571" style="1" customWidth="1"/>
    <col min="10491" max="10491" width="15.4285714285714" style="1" customWidth="1"/>
    <col min="10492" max="10492" width="15" style="1" customWidth="1"/>
    <col min="10493" max="10493" width="12.8571428571429" style="1" customWidth="1"/>
    <col min="10494" max="10494" width="23.2857142857143" style="1" customWidth="1"/>
    <col min="10495" max="10497" width="9.14285714285714" style="1" hidden="1" customWidth="1"/>
    <col min="10498" max="10499" width="9.14285714285714" style="1"/>
    <col min="10500" max="10500" width="9.71428571428571" style="1" customWidth="1"/>
    <col min="10501" max="10501" width="9.14285714285714" style="1"/>
    <col min="10502" max="10502" width="10.2857142857143" style="1" customWidth="1"/>
    <col min="10503" max="10743" width="9.14285714285714" style="1"/>
    <col min="10744" max="10744" width="3.42857142857143" style="1" customWidth="1"/>
    <col min="10745" max="10745" width="25.8571428571429" style="1" customWidth="1"/>
    <col min="10746" max="10746" width="15.1428571428571" style="1" customWidth="1"/>
    <col min="10747" max="10747" width="15.4285714285714" style="1" customWidth="1"/>
    <col min="10748" max="10748" width="15" style="1" customWidth="1"/>
    <col min="10749" max="10749" width="12.8571428571429" style="1" customWidth="1"/>
    <col min="10750" max="10750" width="23.2857142857143" style="1" customWidth="1"/>
    <col min="10751" max="10753" width="9.14285714285714" style="1" hidden="1" customWidth="1"/>
    <col min="10754" max="10755" width="9.14285714285714" style="1"/>
    <col min="10756" max="10756" width="9.71428571428571" style="1" customWidth="1"/>
    <col min="10757" max="10757" width="9.14285714285714" style="1"/>
    <col min="10758" max="10758" width="10.2857142857143" style="1" customWidth="1"/>
    <col min="10759" max="10999" width="9.14285714285714" style="1"/>
    <col min="11000" max="11000" width="3.42857142857143" style="1" customWidth="1"/>
    <col min="11001" max="11001" width="25.8571428571429" style="1" customWidth="1"/>
    <col min="11002" max="11002" width="15.1428571428571" style="1" customWidth="1"/>
    <col min="11003" max="11003" width="15.4285714285714" style="1" customWidth="1"/>
    <col min="11004" max="11004" width="15" style="1" customWidth="1"/>
    <col min="11005" max="11005" width="12.8571428571429" style="1" customWidth="1"/>
    <col min="11006" max="11006" width="23.2857142857143" style="1" customWidth="1"/>
    <col min="11007" max="11009" width="9.14285714285714" style="1" hidden="1" customWidth="1"/>
    <col min="11010" max="11011" width="9.14285714285714" style="1"/>
    <col min="11012" max="11012" width="9.71428571428571" style="1" customWidth="1"/>
    <col min="11013" max="11013" width="9.14285714285714" style="1"/>
    <col min="11014" max="11014" width="10.2857142857143" style="1" customWidth="1"/>
    <col min="11015" max="11255" width="9.14285714285714" style="1"/>
    <col min="11256" max="11256" width="3.42857142857143" style="1" customWidth="1"/>
    <col min="11257" max="11257" width="25.8571428571429" style="1" customWidth="1"/>
    <col min="11258" max="11258" width="15.1428571428571" style="1" customWidth="1"/>
    <col min="11259" max="11259" width="15.4285714285714" style="1" customWidth="1"/>
    <col min="11260" max="11260" width="15" style="1" customWidth="1"/>
    <col min="11261" max="11261" width="12.8571428571429" style="1" customWidth="1"/>
    <col min="11262" max="11262" width="23.2857142857143" style="1" customWidth="1"/>
    <col min="11263" max="11265" width="9.14285714285714" style="1" hidden="1" customWidth="1"/>
    <col min="11266" max="11267" width="9.14285714285714" style="1"/>
    <col min="11268" max="11268" width="9.71428571428571" style="1" customWidth="1"/>
    <col min="11269" max="11269" width="9.14285714285714" style="1"/>
    <col min="11270" max="11270" width="10.2857142857143" style="1" customWidth="1"/>
    <col min="11271" max="11511" width="9.14285714285714" style="1"/>
    <col min="11512" max="11512" width="3.42857142857143" style="1" customWidth="1"/>
    <col min="11513" max="11513" width="25.8571428571429" style="1" customWidth="1"/>
    <col min="11514" max="11514" width="15.1428571428571" style="1" customWidth="1"/>
    <col min="11515" max="11515" width="15.4285714285714" style="1" customWidth="1"/>
    <col min="11516" max="11516" width="15" style="1" customWidth="1"/>
    <col min="11517" max="11517" width="12.8571428571429" style="1" customWidth="1"/>
    <col min="11518" max="11518" width="23.2857142857143" style="1" customWidth="1"/>
    <col min="11519" max="11521" width="9.14285714285714" style="1" hidden="1" customWidth="1"/>
    <col min="11522" max="11523" width="9.14285714285714" style="1"/>
    <col min="11524" max="11524" width="9.71428571428571" style="1" customWidth="1"/>
    <col min="11525" max="11525" width="9.14285714285714" style="1"/>
    <col min="11526" max="11526" width="10.2857142857143" style="1" customWidth="1"/>
    <col min="11527" max="11767" width="9.14285714285714" style="1"/>
    <col min="11768" max="11768" width="3.42857142857143" style="1" customWidth="1"/>
    <col min="11769" max="11769" width="25.8571428571429" style="1" customWidth="1"/>
    <col min="11770" max="11770" width="15.1428571428571" style="1" customWidth="1"/>
    <col min="11771" max="11771" width="15.4285714285714" style="1" customWidth="1"/>
    <col min="11772" max="11772" width="15" style="1" customWidth="1"/>
    <col min="11773" max="11773" width="12.8571428571429" style="1" customWidth="1"/>
    <col min="11774" max="11774" width="23.2857142857143" style="1" customWidth="1"/>
    <col min="11775" max="11777" width="9.14285714285714" style="1" hidden="1" customWidth="1"/>
    <col min="11778" max="11779" width="9.14285714285714" style="1"/>
    <col min="11780" max="11780" width="9.71428571428571" style="1" customWidth="1"/>
    <col min="11781" max="11781" width="9.14285714285714" style="1"/>
    <col min="11782" max="11782" width="10.2857142857143" style="1" customWidth="1"/>
    <col min="11783" max="12023" width="9.14285714285714" style="1"/>
    <col min="12024" max="12024" width="3.42857142857143" style="1" customWidth="1"/>
    <col min="12025" max="12025" width="25.8571428571429" style="1" customWidth="1"/>
    <col min="12026" max="12026" width="15.1428571428571" style="1" customWidth="1"/>
    <col min="12027" max="12027" width="15.4285714285714" style="1" customWidth="1"/>
    <col min="12028" max="12028" width="15" style="1" customWidth="1"/>
    <col min="12029" max="12029" width="12.8571428571429" style="1" customWidth="1"/>
    <col min="12030" max="12030" width="23.2857142857143" style="1" customWidth="1"/>
    <col min="12031" max="12033" width="9.14285714285714" style="1" hidden="1" customWidth="1"/>
    <col min="12034" max="12035" width="9.14285714285714" style="1"/>
    <col min="12036" max="12036" width="9.71428571428571" style="1" customWidth="1"/>
    <col min="12037" max="12037" width="9.14285714285714" style="1"/>
    <col min="12038" max="12038" width="10.2857142857143" style="1" customWidth="1"/>
    <col min="12039" max="12279" width="9.14285714285714" style="1"/>
    <col min="12280" max="12280" width="3.42857142857143" style="1" customWidth="1"/>
    <col min="12281" max="12281" width="25.8571428571429" style="1" customWidth="1"/>
    <col min="12282" max="12282" width="15.1428571428571" style="1" customWidth="1"/>
    <col min="12283" max="12283" width="15.4285714285714" style="1" customWidth="1"/>
    <col min="12284" max="12284" width="15" style="1" customWidth="1"/>
    <col min="12285" max="12285" width="12.8571428571429" style="1" customWidth="1"/>
    <col min="12286" max="12286" width="23.2857142857143" style="1" customWidth="1"/>
    <col min="12287" max="12289" width="9.14285714285714" style="1" hidden="1" customWidth="1"/>
    <col min="12290" max="12291" width="9.14285714285714" style="1"/>
    <col min="12292" max="12292" width="9.71428571428571" style="1" customWidth="1"/>
    <col min="12293" max="12293" width="9.14285714285714" style="1"/>
    <col min="12294" max="12294" width="10.2857142857143" style="1" customWidth="1"/>
    <col min="12295" max="12535" width="9.14285714285714" style="1"/>
    <col min="12536" max="12536" width="3.42857142857143" style="1" customWidth="1"/>
    <col min="12537" max="12537" width="25.8571428571429" style="1" customWidth="1"/>
    <col min="12538" max="12538" width="15.1428571428571" style="1" customWidth="1"/>
    <col min="12539" max="12539" width="15.4285714285714" style="1" customWidth="1"/>
    <col min="12540" max="12540" width="15" style="1" customWidth="1"/>
    <col min="12541" max="12541" width="12.8571428571429" style="1" customWidth="1"/>
    <col min="12542" max="12542" width="23.2857142857143" style="1" customWidth="1"/>
    <col min="12543" max="12545" width="9.14285714285714" style="1" hidden="1" customWidth="1"/>
    <col min="12546" max="12547" width="9.14285714285714" style="1"/>
    <col min="12548" max="12548" width="9.71428571428571" style="1" customWidth="1"/>
    <col min="12549" max="12549" width="9.14285714285714" style="1"/>
    <col min="12550" max="12550" width="10.2857142857143" style="1" customWidth="1"/>
    <col min="12551" max="12791" width="9.14285714285714" style="1"/>
    <col min="12792" max="12792" width="3.42857142857143" style="1" customWidth="1"/>
    <col min="12793" max="12793" width="25.8571428571429" style="1" customWidth="1"/>
    <col min="12794" max="12794" width="15.1428571428571" style="1" customWidth="1"/>
    <col min="12795" max="12795" width="15.4285714285714" style="1" customWidth="1"/>
    <col min="12796" max="12796" width="15" style="1" customWidth="1"/>
    <col min="12797" max="12797" width="12.8571428571429" style="1" customWidth="1"/>
    <col min="12798" max="12798" width="23.2857142857143" style="1" customWidth="1"/>
    <col min="12799" max="12801" width="9.14285714285714" style="1" hidden="1" customWidth="1"/>
    <col min="12802" max="12803" width="9.14285714285714" style="1"/>
    <col min="12804" max="12804" width="9.71428571428571" style="1" customWidth="1"/>
    <col min="12805" max="12805" width="9.14285714285714" style="1"/>
    <col min="12806" max="12806" width="10.2857142857143" style="1" customWidth="1"/>
    <col min="12807" max="13047" width="9.14285714285714" style="1"/>
    <col min="13048" max="13048" width="3.42857142857143" style="1" customWidth="1"/>
    <col min="13049" max="13049" width="25.8571428571429" style="1" customWidth="1"/>
    <col min="13050" max="13050" width="15.1428571428571" style="1" customWidth="1"/>
    <col min="13051" max="13051" width="15.4285714285714" style="1" customWidth="1"/>
    <col min="13052" max="13052" width="15" style="1" customWidth="1"/>
    <col min="13053" max="13053" width="12.8571428571429" style="1" customWidth="1"/>
    <col min="13054" max="13054" width="23.2857142857143" style="1" customWidth="1"/>
    <col min="13055" max="13057" width="9.14285714285714" style="1" hidden="1" customWidth="1"/>
    <col min="13058" max="13059" width="9.14285714285714" style="1"/>
    <col min="13060" max="13060" width="9.71428571428571" style="1" customWidth="1"/>
    <col min="13061" max="13061" width="9.14285714285714" style="1"/>
    <col min="13062" max="13062" width="10.2857142857143" style="1" customWidth="1"/>
    <col min="13063" max="13303" width="9.14285714285714" style="1"/>
    <col min="13304" max="13304" width="3.42857142857143" style="1" customWidth="1"/>
    <col min="13305" max="13305" width="25.8571428571429" style="1" customWidth="1"/>
    <col min="13306" max="13306" width="15.1428571428571" style="1" customWidth="1"/>
    <col min="13307" max="13307" width="15.4285714285714" style="1" customWidth="1"/>
    <col min="13308" max="13308" width="15" style="1" customWidth="1"/>
    <col min="13309" max="13309" width="12.8571428571429" style="1" customWidth="1"/>
    <col min="13310" max="13310" width="23.2857142857143" style="1" customWidth="1"/>
    <col min="13311" max="13313" width="9.14285714285714" style="1" hidden="1" customWidth="1"/>
    <col min="13314" max="13315" width="9.14285714285714" style="1"/>
    <col min="13316" max="13316" width="9.71428571428571" style="1" customWidth="1"/>
    <col min="13317" max="13317" width="9.14285714285714" style="1"/>
    <col min="13318" max="13318" width="10.2857142857143" style="1" customWidth="1"/>
    <col min="13319" max="13559" width="9.14285714285714" style="1"/>
    <col min="13560" max="13560" width="3.42857142857143" style="1" customWidth="1"/>
    <col min="13561" max="13561" width="25.8571428571429" style="1" customWidth="1"/>
    <col min="13562" max="13562" width="15.1428571428571" style="1" customWidth="1"/>
    <col min="13563" max="13563" width="15.4285714285714" style="1" customWidth="1"/>
    <col min="13564" max="13564" width="15" style="1" customWidth="1"/>
    <col min="13565" max="13565" width="12.8571428571429" style="1" customWidth="1"/>
    <col min="13566" max="13566" width="23.2857142857143" style="1" customWidth="1"/>
    <col min="13567" max="13569" width="9.14285714285714" style="1" hidden="1" customWidth="1"/>
    <col min="13570" max="13571" width="9.14285714285714" style="1"/>
    <col min="13572" max="13572" width="9.71428571428571" style="1" customWidth="1"/>
    <col min="13573" max="13573" width="9.14285714285714" style="1"/>
    <col min="13574" max="13574" width="10.2857142857143" style="1" customWidth="1"/>
    <col min="13575" max="13815" width="9.14285714285714" style="1"/>
    <col min="13816" max="13816" width="3.42857142857143" style="1" customWidth="1"/>
    <col min="13817" max="13817" width="25.8571428571429" style="1" customWidth="1"/>
    <col min="13818" max="13818" width="15.1428571428571" style="1" customWidth="1"/>
    <col min="13819" max="13819" width="15.4285714285714" style="1" customWidth="1"/>
    <col min="13820" max="13820" width="15" style="1" customWidth="1"/>
    <col min="13821" max="13821" width="12.8571428571429" style="1" customWidth="1"/>
    <col min="13822" max="13822" width="23.2857142857143" style="1" customWidth="1"/>
    <col min="13823" max="13825" width="9.14285714285714" style="1" hidden="1" customWidth="1"/>
    <col min="13826" max="13827" width="9.14285714285714" style="1"/>
    <col min="13828" max="13828" width="9.71428571428571" style="1" customWidth="1"/>
    <col min="13829" max="13829" width="9.14285714285714" style="1"/>
    <col min="13830" max="13830" width="10.2857142857143" style="1" customWidth="1"/>
    <col min="13831" max="14071" width="9.14285714285714" style="1"/>
    <col min="14072" max="14072" width="3.42857142857143" style="1" customWidth="1"/>
    <col min="14073" max="14073" width="25.8571428571429" style="1" customWidth="1"/>
    <col min="14074" max="14074" width="15.1428571428571" style="1" customWidth="1"/>
    <col min="14075" max="14075" width="15.4285714285714" style="1" customWidth="1"/>
    <col min="14076" max="14076" width="15" style="1" customWidth="1"/>
    <col min="14077" max="14077" width="12.8571428571429" style="1" customWidth="1"/>
    <col min="14078" max="14078" width="23.2857142857143" style="1" customWidth="1"/>
    <col min="14079" max="14081" width="9.14285714285714" style="1" hidden="1" customWidth="1"/>
    <col min="14082" max="14083" width="9.14285714285714" style="1"/>
    <col min="14084" max="14084" width="9.71428571428571" style="1" customWidth="1"/>
    <col min="14085" max="14085" width="9.14285714285714" style="1"/>
    <col min="14086" max="14086" width="10.2857142857143" style="1" customWidth="1"/>
    <col min="14087" max="14327" width="9.14285714285714" style="1"/>
    <col min="14328" max="14328" width="3.42857142857143" style="1" customWidth="1"/>
    <col min="14329" max="14329" width="25.8571428571429" style="1" customWidth="1"/>
    <col min="14330" max="14330" width="15.1428571428571" style="1" customWidth="1"/>
    <col min="14331" max="14331" width="15.4285714285714" style="1" customWidth="1"/>
    <col min="14332" max="14332" width="15" style="1" customWidth="1"/>
    <col min="14333" max="14333" width="12.8571428571429" style="1" customWidth="1"/>
    <col min="14334" max="14334" width="23.2857142857143" style="1" customWidth="1"/>
    <col min="14335" max="14337" width="9.14285714285714" style="1" hidden="1" customWidth="1"/>
    <col min="14338" max="14339" width="9.14285714285714" style="1"/>
    <col min="14340" max="14340" width="9.71428571428571" style="1" customWidth="1"/>
    <col min="14341" max="14341" width="9.14285714285714" style="1"/>
    <col min="14342" max="14342" width="10.2857142857143" style="1" customWidth="1"/>
    <col min="14343" max="14583" width="9.14285714285714" style="1"/>
    <col min="14584" max="14584" width="3.42857142857143" style="1" customWidth="1"/>
    <col min="14585" max="14585" width="25.8571428571429" style="1" customWidth="1"/>
    <col min="14586" max="14586" width="15.1428571428571" style="1" customWidth="1"/>
    <col min="14587" max="14587" width="15.4285714285714" style="1" customWidth="1"/>
    <col min="14588" max="14588" width="15" style="1" customWidth="1"/>
    <col min="14589" max="14589" width="12.8571428571429" style="1" customWidth="1"/>
    <col min="14590" max="14590" width="23.2857142857143" style="1" customWidth="1"/>
    <col min="14591" max="14593" width="9.14285714285714" style="1" hidden="1" customWidth="1"/>
    <col min="14594" max="14595" width="9.14285714285714" style="1"/>
    <col min="14596" max="14596" width="9.71428571428571" style="1" customWidth="1"/>
    <col min="14597" max="14597" width="9.14285714285714" style="1"/>
    <col min="14598" max="14598" width="10.2857142857143" style="1" customWidth="1"/>
    <col min="14599" max="14839" width="9.14285714285714" style="1"/>
    <col min="14840" max="14840" width="3.42857142857143" style="1" customWidth="1"/>
    <col min="14841" max="14841" width="25.8571428571429" style="1" customWidth="1"/>
    <col min="14842" max="14842" width="15.1428571428571" style="1" customWidth="1"/>
    <col min="14843" max="14843" width="15.4285714285714" style="1" customWidth="1"/>
    <col min="14844" max="14844" width="15" style="1" customWidth="1"/>
    <col min="14845" max="14845" width="12.8571428571429" style="1" customWidth="1"/>
    <col min="14846" max="14846" width="23.2857142857143" style="1" customWidth="1"/>
    <col min="14847" max="14849" width="9.14285714285714" style="1" hidden="1" customWidth="1"/>
    <col min="14850" max="14851" width="9.14285714285714" style="1"/>
    <col min="14852" max="14852" width="9.71428571428571" style="1" customWidth="1"/>
    <col min="14853" max="14853" width="9.14285714285714" style="1"/>
    <col min="14854" max="14854" width="10.2857142857143" style="1" customWidth="1"/>
    <col min="14855" max="15095" width="9.14285714285714" style="1"/>
    <col min="15096" max="15096" width="3.42857142857143" style="1" customWidth="1"/>
    <col min="15097" max="15097" width="25.8571428571429" style="1" customWidth="1"/>
    <col min="15098" max="15098" width="15.1428571428571" style="1" customWidth="1"/>
    <col min="15099" max="15099" width="15.4285714285714" style="1" customWidth="1"/>
    <col min="15100" max="15100" width="15" style="1" customWidth="1"/>
    <col min="15101" max="15101" width="12.8571428571429" style="1" customWidth="1"/>
    <col min="15102" max="15102" width="23.2857142857143" style="1" customWidth="1"/>
    <col min="15103" max="15105" width="9.14285714285714" style="1" hidden="1" customWidth="1"/>
    <col min="15106" max="15107" width="9.14285714285714" style="1"/>
    <col min="15108" max="15108" width="9.71428571428571" style="1" customWidth="1"/>
    <col min="15109" max="15109" width="9.14285714285714" style="1"/>
    <col min="15110" max="15110" width="10.2857142857143" style="1" customWidth="1"/>
    <col min="15111" max="15351" width="9.14285714285714" style="1"/>
    <col min="15352" max="15352" width="3.42857142857143" style="1" customWidth="1"/>
    <col min="15353" max="15353" width="25.8571428571429" style="1" customWidth="1"/>
    <col min="15354" max="15354" width="15.1428571428571" style="1" customWidth="1"/>
    <col min="15355" max="15355" width="15.4285714285714" style="1" customWidth="1"/>
    <col min="15356" max="15356" width="15" style="1" customWidth="1"/>
    <col min="15357" max="15357" width="12.8571428571429" style="1" customWidth="1"/>
    <col min="15358" max="15358" width="23.2857142857143" style="1" customWidth="1"/>
    <col min="15359" max="15361" width="9.14285714285714" style="1" hidden="1" customWidth="1"/>
    <col min="15362" max="15363" width="9.14285714285714" style="1"/>
    <col min="15364" max="15364" width="9.71428571428571" style="1" customWidth="1"/>
    <col min="15365" max="15365" width="9.14285714285714" style="1"/>
    <col min="15366" max="15366" width="10.2857142857143" style="1" customWidth="1"/>
    <col min="15367" max="15607" width="9.14285714285714" style="1"/>
    <col min="15608" max="15608" width="3.42857142857143" style="1" customWidth="1"/>
    <col min="15609" max="15609" width="25.8571428571429" style="1" customWidth="1"/>
    <col min="15610" max="15610" width="15.1428571428571" style="1" customWidth="1"/>
    <col min="15611" max="15611" width="15.4285714285714" style="1" customWidth="1"/>
    <col min="15612" max="15612" width="15" style="1" customWidth="1"/>
    <col min="15613" max="15613" width="12.8571428571429" style="1" customWidth="1"/>
    <col min="15614" max="15614" width="23.2857142857143" style="1" customWidth="1"/>
    <col min="15615" max="15617" width="9.14285714285714" style="1" hidden="1" customWidth="1"/>
    <col min="15618" max="15619" width="9.14285714285714" style="1"/>
    <col min="15620" max="15620" width="9.71428571428571" style="1" customWidth="1"/>
    <col min="15621" max="15621" width="9.14285714285714" style="1"/>
    <col min="15622" max="15622" width="10.2857142857143" style="1" customWidth="1"/>
    <col min="15623" max="15863" width="9.14285714285714" style="1"/>
    <col min="15864" max="15864" width="3.42857142857143" style="1" customWidth="1"/>
    <col min="15865" max="15865" width="25.8571428571429" style="1" customWidth="1"/>
    <col min="15866" max="15866" width="15.1428571428571" style="1" customWidth="1"/>
    <col min="15867" max="15867" width="15.4285714285714" style="1" customWidth="1"/>
    <col min="15868" max="15868" width="15" style="1" customWidth="1"/>
    <col min="15869" max="15869" width="12.8571428571429" style="1" customWidth="1"/>
    <col min="15870" max="15870" width="23.2857142857143" style="1" customWidth="1"/>
    <col min="15871" max="15873" width="9.14285714285714" style="1" hidden="1" customWidth="1"/>
    <col min="15874" max="15875" width="9.14285714285714" style="1"/>
    <col min="15876" max="15876" width="9.71428571428571" style="1" customWidth="1"/>
    <col min="15877" max="15877" width="9.14285714285714" style="1"/>
    <col min="15878" max="15878" width="10.2857142857143" style="1" customWidth="1"/>
    <col min="15879" max="16119" width="9.14285714285714" style="1"/>
    <col min="16120" max="16120" width="3.42857142857143" style="1" customWidth="1"/>
    <col min="16121" max="16121" width="25.8571428571429" style="1" customWidth="1"/>
    <col min="16122" max="16122" width="15.1428571428571" style="1" customWidth="1"/>
    <col min="16123" max="16123" width="15.4285714285714" style="1" customWidth="1"/>
    <col min="16124" max="16124" width="15" style="1" customWidth="1"/>
    <col min="16125" max="16125" width="12.8571428571429" style="1" customWidth="1"/>
    <col min="16126" max="16126" width="23.2857142857143" style="1" customWidth="1"/>
    <col min="16127" max="16129" width="9.14285714285714" style="1" hidden="1" customWidth="1"/>
    <col min="16130" max="16131" width="9.14285714285714" style="1"/>
    <col min="16132" max="16132" width="9.71428571428571" style="1" customWidth="1"/>
    <col min="16133" max="16133" width="9.14285714285714" style="1"/>
    <col min="16134" max="16134" width="10.2857142857143" style="1" customWidth="1"/>
    <col min="16135" max="16384" width="9.14285714285714" style="1"/>
  </cols>
  <sheetData>
    <row r="1" s="1" customFormat="1" ht="15" customHeight="1" spans="8:9">
      <c r="H1" s="52"/>
      <c r="I1" s="52"/>
    </row>
    <row r="2" s="1" customFormat="1" ht="6" customHeight="1" spans="4:9">
      <c r="D2" s="2"/>
      <c r="G2" s="2"/>
      <c r="H2" s="52"/>
      <c r="I2" s="52"/>
    </row>
    <row r="3" s="1" customFormat="1" ht="15" customHeight="1" spans="1:9">
      <c r="A3" s="3"/>
      <c r="D3" s="4"/>
      <c r="G3" s="3"/>
      <c r="H3" s="52"/>
      <c r="I3" s="52"/>
    </row>
    <row r="4" s="1" customFormat="1" ht="5.25" customHeight="1" spans="1:9">
      <c r="A4" s="2"/>
      <c r="D4" s="4"/>
      <c r="G4" s="2"/>
      <c r="H4" s="52"/>
      <c r="I4" s="52"/>
    </row>
    <row r="5" s="113" customFormat="1" customHeight="1"/>
    <row r="6" s="1" customFormat="1" customHeight="1" spans="1:9">
      <c r="A6" s="3" t="s">
        <v>46</v>
      </c>
      <c r="B6" s="3"/>
      <c r="C6" s="3"/>
      <c r="D6" s="3"/>
      <c r="E6" s="3"/>
      <c r="F6" s="3"/>
      <c r="G6" s="3"/>
      <c r="H6" s="52"/>
      <c r="I6" s="52"/>
    </row>
    <row r="7" s="1" customFormat="1" customHeight="1" spans="1:9">
      <c r="A7" s="3"/>
      <c r="B7" s="3"/>
      <c r="C7" s="3"/>
      <c r="D7" s="3"/>
      <c r="E7" s="3"/>
      <c r="F7" s="3"/>
      <c r="G7" s="3"/>
      <c r="H7" s="52"/>
      <c r="I7" s="52"/>
    </row>
    <row r="8" s="1" customFormat="1" customHeight="1" spans="1:9">
      <c r="A8" s="5"/>
      <c r="B8" s="6" t="str">
        <f>'Aux. Adm.'!B8</f>
        <v>Nº Processo</v>
      </c>
      <c r="C8" s="7"/>
      <c r="D8" s="7"/>
      <c r="E8" s="8" t="str">
        <f>'Aux. Adm.'!E8</f>
        <v>59501.000246/2024-69</v>
      </c>
      <c r="F8" s="9"/>
      <c r="G8" s="10"/>
      <c r="H8" s="113"/>
      <c r="I8" s="113"/>
    </row>
    <row r="9" s="1" customFormat="1" customHeight="1" spans="1:9">
      <c r="A9" s="12"/>
      <c r="B9" s="13" t="str">
        <f>'Aux. Adm.'!B9</f>
        <v>Licitação nº</v>
      </c>
      <c r="C9" s="14"/>
      <c r="D9" s="14"/>
      <c r="E9" s="15"/>
      <c r="F9" s="16"/>
      <c r="G9" s="17"/>
      <c r="H9" s="113"/>
      <c r="I9" s="113"/>
    </row>
    <row r="10" s="1" customFormat="1" customHeight="1" spans="1:9">
      <c r="A10" s="18" t="s">
        <v>49</v>
      </c>
      <c r="B10" s="18"/>
      <c r="C10" s="18"/>
      <c r="D10" s="18"/>
      <c r="E10" s="18"/>
      <c r="F10" s="3"/>
      <c r="G10" s="18"/>
      <c r="H10" s="113"/>
      <c r="I10" s="113"/>
    </row>
    <row r="11" s="1" customFormat="1" customHeight="1" spans="1:9">
      <c r="A11" s="19"/>
      <c r="B11" s="19"/>
      <c r="C11" s="19"/>
      <c r="D11" s="19"/>
      <c r="E11" s="19"/>
      <c r="F11" s="19"/>
      <c r="G11" s="19"/>
      <c r="H11" s="113"/>
      <c r="I11" s="113"/>
    </row>
    <row r="12" s="1" customFormat="1" customHeight="1" spans="1:9">
      <c r="A12" s="20" t="s">
        <v>50</v>
      </c>
      <c r="B12" s="21" t="s">
        <v>51</v>
      </c>
      <c r="C12" s="21"/>
      <c r="D12" s="21"/>
      <c r="E12" s="21"/>
      <c r="F12" s="22" t="str">
        <f>'Aux. Adm.'!F12</f>
        <v>2024 - PE000122/2024</v>
      </c>
      <c r="G12" s="23"/>
      <c r="H12" s="113"/>
      <c r="I12" s="113"/>
    </row>
    <row r="13" s="1" customFormat="1" customHeight="1" spans="1:9">
      <c r="A13" s="20" t="s">
        <v>53</v>
      </c>
      <c r="B13" s="21" t="s">
        <v>54</v>
      </c>
      <c r="C13" s="21"/>
      <c r="D13" s="21"/>
      <c r="E13" s="21"/>
      <c r="F13" s="24" t="str">
        <f>'Aux. Adm.'!F13</f>
        <v>Recife/PE</v>
      </c>
      <c r="G13" s="24"/>
      <c r="H13" s="113"/>
      <c r="I13" s="113"/>
    </row>
    <row r="14" s="1" customFormat="1" customHeight="1" spans="1:9">
      <c r="A14" s="25" t="s">
        <v>56</v>
      </c>
      <c r="B14" s="21" t="s">
        <v>57</v>
      </c>
      <c r="C14" s="21"/>
      <c r="D14" s="21"/>
      <c r="E14" s="21"/>
      <c r="F14" s="22" t="str">
        <f>'Aux. Adm.'!F14</f>
        <v>20/02/2024</v>
      </c>
      <c r="G14" s="23"/>
      <c r="H14" s="113"/>
      <c r="I14" s="113"/>
    </row>
    <row r="15" s="1" customFormat="1" customHeight="1" spans="1:9">
      <c r="A15" s="25" t="s">
        <v>59</v>
      </c>
      <c r="B15" s="26" t="s">
        <v>60</v>
      </c>
      <c r="C15" s="26"/>
      <c r="D15" s="26"/>
      <c r="E15" s="26"/>
      <c r="F15" s="24" t="str">
        <f>'Aux. Adm.'!F15</f>
        <v>12 (doze) meses</v>
      </c>
      <c r="G15" s="24"/>
      <c r="H15" s="113"/>
      <c r="I15" s="113"/>
    </row>
    <row r="16" s="1" customFormat="1" customHeight="1" spans="1:9">
      <c r="A16" s="27"/>
      <c r="B16" s="28"/>
      <c r="C16" s="29"/>
      <c r="D16" s="29"/>
      <c r="E16" s="19"/>
      <c r="F16" s="19"/>
      <c r="G16" s="19"/>
      <c r="H16" s="113"/>
      <c r="I16" s="113"/>
    </row>
    <row r="17" s="1" customFormat="1" customHeight="1" spans="1:9">
      <c r="A17" s="30" t="s">
        <v>62</v>
      </c>
      <c r="B17" s="30"/>
      <c r="C17" s="30"/>
      <c r="D17" s="30"/>
      <c r="E17" s="30"/>
      <c r="F17" s="30"/>
      <c r="G17" s="30"/>
      <c r="H17" s="113"/>
      <c r="I17" s="113"/>
    </row>
    <row r="18" s="1" customFormat="1" customHeight="1" spans="1:9">
      <c r="A18" s="27"/>
      <c r="B18" s="28"/>
      <c r="C18" s="29"/>
      <c r="D18" s="29"/>
      <c r="E18" s="19"/>
      <c r="F18" s="19"/>
      <c r="G18" s="19"/>
      <c r="H18" s="113"/>
      <c r="I18" s="113"/>
    </row>
    <row r="19" s="1" customFormat="1" customHeight="1" spans="1:9">
      <c r="A19" s="31" t="s">
        <v>63</v>
      </c>
      <c r="B19" s="32"/>
      <c r="C19" s="33" t="s">
        <v>64</v>
      </c>
      <c r="D19" s="34"/>
      <c r="E19" s="33" t="s">
        <v>65</v>
      </c>
      <c r="F19" s="35"/>
      <c r="G19" s="34"/>
      <c r="H19" s="113"/>
      <c r="I19" s="113"/>
    </row>
    <row r="20" s="1" customFormat="1" customHeight="1" spans="1:9">
      <c r="A20" s="209" t="s">
        <v>180</v>
      </c>
      <c r="B20" s="210"/>
      <c r="C20" s="33" t="s">
        <v>66</v>
      </c>
      <c r="D20" s="34"/>
      <c r="E20" s="36">
        <v>1</v>
      </c>
      <c r="F20" s="37"/>
      <c r="G20" s="38"/>
      <c r="H20" s="113"/>
      <c r="I20" s="113"/>
    </row>
    <row r="21" s="1" customFormat="1" customHeight="1" spans="1:9">
      <c r="A21" s="27"/>
      <c r="B21" s="27"/>
      <c r="C21" s="29"/>
      <c r="D21" s="29"/>
      <c r="E21" s="39"/>
      <c r="F21" s="39"/>
      <c r="G21" s="39"/>
      <c r="H21" s="113"/>
      <c r="I21" s="113"/>
    </row>
    <row r="22" s="1" customFormat="1" customHeight="1" spans="1:9">
      <c r="A22" s="30" t="s">
        <v>67</v>
      </c>
      <c r="B22" s="30"/>
      <c r="C22" s="30"/>
      <c r="D22" s="30"/>
      <c r="E22" s="30"/>
      <c r="F22" s="30"/>
      <c r="G22" s="30"/>
      <c r="H22" s="113"/>
      <c r="I22" s="113"/>
    </row>
    <row r="23" s="1" customFormat="1" customHeight="1" spans="1:9">
      <c r="A23" s="40"/>
      <c r="B23" s="40"/>
      <c r="C23" s="40"/>
      <c r="D23" s="40"/>
      <c r="E23" s="40"/>
      <c r="F23" s="40"/>
      <c r="G23" s="40"/>
      <c r="H23" s="113"/>
      <c r="I23" s="113"/>
    </row>
    <row r="24" s="1" customFormat="1" customHeight="1" spans="1:9">
      <c r="A24" s="40" t="s">
        <v>68</v>
      </c>
      <c r="B24" s="40"/>
      <c r="C24" s="40"/>
      <c r="D24" s="40"/>
      <c r="E24" s="40"/>
      <c r="F24" s="40"/>
      <c r="G24" s="40"/>
      <c r="H24" s="113"/>
      <c r="I24" s="113"/>
    </row>
    <row r="25" s="1" customFormat="1" customHeight="1" spans="1:9">
      <c r="A25" s="40" t="s">
        <v>69</v>
      </c>
      <c r="B25" s="40"/>
      <c r="C25" s="40"/>
      <c r="D25" s="40"/>
      <c r="E25" s="40"/>
      <c r="F25" s="40"/>
      <c r="G25" s="40"/>
      <c r="H25" s="113"/>
      <c r="I25" s="113"/>
    </row>
    <row r="26" s="1" customFormat="1" customHeight="1" spans="1:9">
      <c r="A26" s="41"/>
      <c r="B26" s="41"/>
      <c r="C26" s="41"/>
      <c r="D26" s="41"/>
      <c r="E26" s="41"/>
      <c r="F26" s="41"/>
      <c r="G26" s="41"/>
      <c r="H26" s="113"/>
      <c r="I26" s="113"/>
    </row>
    <row r="27" s="1" customFormat="1" customHeight="1" spans="1:9">
      <c r="A27" s="42" t="s">
        <v>70</v>
      </c>
      <c r="B27" s="42"/>
      <c r="C27" s="42"/>
      <c r="D27" s="42"/>
      <c r="E27" s="42"/>
      <c r="F27" s="42"/>
      <c r="G27" s="42"/>
      <c r="H27" s="113"/>
      <c r="I27" s="113"/>
    </row>
    <row r="28" s="1" customFormat="1" spans="1:9">
      <c r="A28" s="43">
        <v>1</v>
      </c>
      <c r="B28" s="44" t="s">
        <v>71</v>
      </c>
      <c r="C28" s="45"/>
      <c r="D28" s="46"/>
      <c r="E28" s="46"/>
      <c r="F28" s="46"/>
      <c r="G28" s="196" t="s">
        <v>181</v>
      </c>
      <c r="H28" s="113"/>
      <c r="I28" s="113"/>
    </row>
    <row r="29" s="1" customFormat="1" customHeight="1" spans="1:9">
      <c r="A29" s="48">
        <v>2</v>
      </c>
      <c r="B29" s="49" t="s">
        <v>73</v>
      </c>
      <c r="C29" s="50"/>
      <c r="D29" s="50"/>
      <c r="E29" s="50"/>
      <c r="F29" s="50"/>
      <c r="G29" s="51" t="s">
        <v>74</v>
      </c>
      <c r="H29" s="52"/>
      <c r="I29" s="113"/>
    </row>
    <row r="30" s="1" customFormat="1" customHeight="1" spans="1:9">
      <c r="A30" s="48">
        <v>3</v>
      </c>
      <c r="B30" s="53" t="s">
        <v>75</v>
      </c>
      <c r="C30" s="54"/>
      <c r="D30" s="55"/>
      <c r="E30" s="55"/>
      <c r="F30" s="55"/>
      <c r="G30" s="56">
        <v>2205.93</v>
      </c>
      <c r="H30" s="57"/>
      <c r="I30" s="52"/>
    </row>
    <row r="31" s="1" customFormat="1" customHeight="1" spans="1:9">
      <c r="A31" s="58">
        <v>4</v>
      </c>
      <c r="B31" s="59" t="s">
        <v>76</v>
      </c>
      <c r="C31" s="60"/>
      <c r="D31" s="61"/>
      <c r="E31" s="61"/>
      <c r="F31" s="61"/>
      <c r="G31" s="62" t="s">
        <v>180</v>
      </c>
      <c r="H31" s="52"/>
      <c r="I31" s="52"/>
    </row>
    <row r="32" s="1" customFormat="1" customHeight="1" spans="1:9">
      <c r="A32" s="63">
        <v>5</v>
      </c>
      <c r="B32" s="64" t="s">
        <v>78</v>
      </c>
      <c r="C32" s="65"/>
      <c r="D32" s="66"/>
      <c r="E32" s="66"/>
      <c r="F32" s="66"/>
      <c r="G32" s="67" t="str">
        <f>Recepcionista!G32</f>
        <v>1º/01/2024</v>
      </c>
      <c r="H32" s="52"/>
      <c r="I32" s="52"/>
    </row>
    <row r="33" s="1" customFormat="1" customHeight="1" spans="1:9">
      <c r="A33" s="68"/>
      <c r="B33" s="69"/>
      <c r="C33" s="69"/>
      <c r="D33" s="11"/>
      <c r="E33" s="11"/>
      <c r="F33" s="11"/>
      <c r="G33" s="70"/>
      <c r="H33" s="52"/>
      <c r="I33" s="52"/>
    </row>
    <row r="34" s="1" customFormat="1" customHeight="1" spans="1:9">
      <c r="A34" s="68"/>
      <c r="B34" s="69"/>
      <c r="C34" s="69"/>
      <c r="D34" s="11"/>
      <c r="E34" s="11"/>
      <c r="F34" s="11"/>
      <c r="G34" s="70"/>
      <c r="H34" s="52"/>
      <c r="I34" s="52"/>
    </row>
    <row r="35" s="1" customFormat="1" customHeight="1" spans="1:9">
      <c r="A35" s="71" t="s">
        <v>79</v>
      </c>
      <c r="B35" s="71"/>
      <c r="C35" s="71"/>
      <c r="D35" s="71"/>
      <c r="E35" s="71"/>
      <c r="F35" s="71"/>
      <c r="G35" s="71"/>
      <c r="H35" s="52"/>
      <c r="I35" s="52"/>
    </row>
    <row r="36" s="1" customFormat="1" customHeight="1" spans="1:9">
      <c r="A36" s="69"/>
      <c r="B36" s="69"/>
      <c r="C36" s="69"/>
      <c r="D36" s="69"/>
      <c r="E36" s="69"/>
      <c r="F36" s="69"/>
      <c r="G36" s="69"/>
      <c r="H36" s="52"/>
      <c r="I36" s="52"/>
    </row>
    <row r="37" s="1" customFormat="1" customHeight="1" spans="1:9">
      <c r="A37" s="72">
        <v>1</v>
      </c>
      <c r="B37" s="73" t="s">
        <v>80</v>
      </c>
      <c r="C37" s="74"/>
      <c r="D37" s="74"/>
      <c r="E37" s="74"/>
      <c r="F37" s="75"/>
      <c r="G37" s="76" t="s">
        <v>81</v>
      </c>
      <c r="H37" s="52"/>
      <c r="I37" s="200"/>
    </row>
    <row r="38" s="1" customFormat="1" customHeight="1" spans="1:9">
      <c r="A38" s="48" t="s">
        <v>50</v>
      </c>
      <c r="B38" s="53" t="s">
        <v>82</v>
      </c>
      <c r="C38" s="54"/>
      <c r="D38" s="54"/>
      <c r="E38" s="54"/>
      <c r="F38" s="77"/>
      <c r="G38" s="78">
        <f>G30</f>
        <v>2205.93</v>
      </c>
      <c r="H38" s="52"/>
      <c r="I38" s="52"/>
    </row>
    <row r="39" s="1" customFormat="1" customHeight="1" spans="1:9">
      <c r="A39" s="79"/>
      <c r="B39" s="80" t="s">
        <v>83</v>
      </c>
      <c r="C39" s="81"/>
      <c r="D39" s="81"/>
      <c r="E39" s="81"/>
      <c r="F39" s="82"/>
      <c r="G39" s="83">
        <f>G38</f>
        <v>2205.93</v>
      </c>
      <c r="H39" s="52"/>
      <c r="I39" s="52"/>
    </row>
    <row r="40" s="1" customFormat="1" customHeight="1" spans="1:9">
      <c r="A40" s="69"/>
      <c r="B40" s="69"/>
      <c r="C40" s="69"/>
      <c r="D40" s="69"/>
      <c r="E40" s="69"/>
      <c r="F40" s="84"/>
      <c r="G40" s="85"/>
      <c r="H40" s="52"/>
      <c r="I40" s="52"/>
    </row>
    <row r="41" s="1" customFormat="1" customHeight="1" spans="1:9">
      <c r="A41" s="71" t="s">
        <v>84</v>
      </c>
      <c r="B41" s="71"/>
      <c r="C41" s="71"/>
      <c r="D41" s="71"/>
      <c r="E41" s="71"/>
      <c r="F41" s="71"/>
      <c r="G41" s="71"/>
      <c r="H41" s="52"/>
      <c r="I41" s="52"/>
    </row>
    <row r="42" s="1" customFormat="1" customHeight="1" spans="1:9">
      <c r="A42" s="86"/>
      <c r="B42" s="69"/>
      <c r="C42" s="69"/>
      <c r="D42" s="69"/>
      <c r="E42" s="69"/>
      <c r="F42" s="84"/>
      <c r="G42" s="85"/>
      <c r="H42" s="52"/>
      <c r="I42" s="52"/>
    </row>
    <row r="43" s="1" customFormat="1" customHeight="1" spans="1:9">
      <c r="A43" s="86" t="s">
        <v>85</v>
      </c>
      <c r="B43" s="86"/>
      <c r="C43" s="86"/>
      <c r="D43" s="86"/>
      <c r="E43" s="86"/>
      <c r="F43" s="86"/>
      <c r="G43" s="86"/>
      <c r="H43" s="52"/>
      <c r="I43" s="52"/>
    </row>
    <row r="44" s="1" customFormat="1" customHeight="1" spans="1:9">
      <c r="A44" s="69"/>
      <c r="B44" s="69"/>
      <c r="C44" s="69"/>
      <c r="D44" s="69"/>
      <c r="E44" s="69"/>
      <c r="F44" s="69"/>
      <c r="G44" s="69"/>
      <c r="H44" s="52"/>
      <c r="I44" s="52"/>
    </row>
    <row r="45" s="1" customFormat="1" customHeight="1" spans="1:9">
      <c r="A45" s="87" t="s">
        <v>86</v>
      </c>
      <c r="B45" s="88" t="s">
        <v>87</v>
      </c>
      <c r="C45" s="89"/>
      <c r="D45" s="89"/>
      <c r="E45" s="89"/>
      <c r="F45" s="90" t="s">
        <v>88</v>
      </c>
      <c r="G45" s="91" t="s">
        <v>81</v>
      </c>
      <c r="H45" s="52"/>
      <c r="I45" s="52"/>
    </row>
    <row r="46" s="1" customFormat="1" customHeight="1" spans="1:9">
      <c r="A46" s="92" t="s">
        <v>50</v>
      </c>
      <c r="B46" s="93" t="s">
        <v>89</v>
      </c>
      <c r="C46" s="93"/>
      <c r="D46" s="93"/>
      <c r="E46" s="93"/>
      <c r="F46" s="94">
        <f>'Aux. Adm.'!F46</f>
        <v>0.0833</v>
      </c>
      <c r="G46" s="95">
        <f>G39*F46</f>
        <v>183.75</v>
      </c>
      <c r="H46" s="52"/>
      <c r="I46" s="52"/>
    </row>
    <row r="47" s="1" customFormat="1" customHeight="1" spans="1:9">
      <c r="A47" s="96" t="s">
        <v>53</v>
      </c>
      <c r="B47" s="54" t="s">
        <v>90</v>
      </c>
      <c r="C47" s="54"/>
      <c r="D47" s="54"/>
      <c r="E47" s="54"/>
      <c r="F47" s="97">
        <f>'Aux. Adm.'!F47</f>
        <v>0.1111</v>
      </c>
      <c r="G47" s="98">
        <f>G39*F47</f>
        <v>245.08</v>
      </c>
      <c r="H47" s="52"/>
      <c r="I47" s="52"/>
    </row>
    <row r="48" s="1" customFormat="1" customHeight="1" spans="1:9">
      <c r="A48" s="99" t="s">
        <v>10</v>
      </c>
      <c r="B48" s="89"/>
      <c r="C48" s="89"/>
      <c r="D48" s="89"/>
      <c r="E48" s="89"/>
      <c r="F48" s="100">
        <f>SUM(F46:F47)</f>
        <v>0.1944</v>
      </c>
      <c r="G48" s="101">
        <f>SUM(G46:G47)</f>
        <v>428.83</v>
      </c>
      <c r="H48" s="52"/>
      <c r="I48" s="52"/>
    </row>
    <row r="49" s="1" customFormat="1" customHeight="1" spans="1:9">
      <c r="A49" s="86"/>
      <c r="B49" s="69"/>
      <c r="C49" s="69"/>
      <c r="D49" s="69"/>
      <c r="E49" s="69"/>
      <c r="F49" s="84"/>
      <c r="G49" s="85"/>
      <c r="H49" s="52"/>
      <c r="I49" s="52"/>
    </row>
    <row r="50" s="1" customFormat="1" customHeight="1" spans="1:9">
      <c r="A50" s="86" t="s">
        <v>91</v>
      </c>
      <c r="B50" s="69"/>
      <c r="C50" s="69"/>
      <c r="D50" s="69"/>
      <c r="E50" s="69"/>
      <c r="F50" s="84"/>
      <c r="G50" s="85"/>
      <c r="H50" s="52"/>
      <c r="I50" s="52"/>
    </row>
    <row r="51" s="1" customFormat="1" customHeight="1" spans="1:9">
      <c r="A51" s="19"/>
      <c r="B51" s="19"/>
      <c r="C51" s="19"/>
      <c r="D51" s="19"/>
      <c r="E51" s="19"/>
      <c r="F51" s="19"/>
      <c r="G51" s="19"/>
      <c r="H51" s="52"/>
      <c r="I51" s="52"/>
    </row>
    <row r="52" s="1" customFormat="1" customHeight="1" spans="1:9">
      <c r="A52" s="102" t="s">
        <v>26</v>
      </c>
      <c r="B52" s="99" t="s">
        <v>92</v>
      </c>
      <c r="C52" s="89"/>
      <c r="D52" s="89"/>
      <c r="E52" s="89"/>
      <c r="F52" s="90" t="s">
        <v>88</v>
      </c>
      <c r="G52" s="90" t="s">
        <v>81</v>
      </c>
      <c r="H52" s="52"/>
      <c r="I52" s="52"/>
    </row>
    <row r="53" s="1" customFormat="1" customHeight="1" spans="1:9">
      <c r="A53" s="48" t="s">
        <v>50</v>
      </c>
      <c r="B53" s="53" t="s">
        <v>93</v>
      </c>
      <c r="C53" s="54"/>
      <c r="D53" s="54"/>
      <c r="E53" s="54"/>
      <c r="F53" s="94">
        <f>'Aux. Adm.'!F53</f>
        <v>0.2</v>
      </c>
      <c r="G53" s="103">
        <f>($G$39+$G$48)*F53</f>
        <v>526.95</v>
      </c>
      <c r="H53" s="52"/>
      <c r="I53" s="52"/>
    </row>
    <row r="54" s="1" customFormat="1" customHeight="1" spans="1:9">
      <c r="A54" s="104" t="s">
        <v>53</v>
      </c>
      <c r="B54" s="105" t="s">
        <v>94</v>
      </c>
      <c r="C54" s="60"/>
      <c r="D54" s="60"/>
      <c r="E54" s="60"/>
      <c r="F54" s="106">
        <f>'Aux. Adm.'!F54</f>
        <v>0.025</v>
      </c>
      <c r="G54" s="107">
        <f t="shared" ref="G54:G60" si="0">($G$39+$G$48)*F54</f>
        <v>65.87</v>
      </c>
      <c r="H54" s="52"/>
      <c r="I54" s="52"/>
    </row>
    <row r="55" s="1" customFormat="1" customHeight="1" spans="1:9">
      <c r="A55" s="104" t="s">
        <v>56</v>
      </c>
      <c r="B55" s="105" t="s">
        <v>95</v>
      </c>
      <c r="C55" s="60"/>
      <c r="D55" s="60"/>
      <c r="E55" s="60"/>
      <c r="F55" s="106">
        <f>'Aux. Adm.'!F55</f>
        <v>0.03</v>
      </c>
      <c r="G55" s="107">
        <f t="shared" si="0"/>
        <v>79.04</v>
      </c>
      <c r="H55" s="52"/>
      <c r="I55" s="52"/>
    </row>
    <row r="56" s="1" customFormat="1" customHeight="1" spans="1:9">
      <c r="A56" s="104" t="s">
        <v>59</v>
      </c>
      <c r="B56" s="105" t="s">
        <v>96</v>
      </c>
      <c r="C56" s="60"/>
      <c r="D56" s="60"/>
      <c r="E56" s="60"/>
      <c r="F56" s="106">
        <f>'Aux. Adm.'!F56</f>
        <v>0.015</v>
      </c>
      <c r="G56" s="107">
        <f t="shared" si="0"/>
        <v>39.52</v>
      </c>
      <c r="H56" s="52"/>
      <c r="I56" s="52"/>
    </row>
    <row r="57" s="1" customFormat="1" customHeight="1" spans="1:9">
      <c r="A57" s="104" t="s">
        <v>97</v>
      </c>
      <c r="B57" s="105" t="s">
        <v>98</v>
      </c>
      <c r="C57" s="60"/>
      <c r="D57" s="60"/>
      <c r="E57" s="60"/>
      <c r="F57" s="106">
        <f>'Aux. Adm.'!F57</f>
        <v>0.01</v>
      </c>
      <c r="G57" s="107">
        <f t="shared" si="0"/>
        <v>26.35</v>
      </c>
      <c r="H57" s="52"/>
      <c r="I57" s="52"/>
    </row>
    <row r="58" s="1" customFormat="1" customHeight="1" spans="1:9">
      <c r="A58" s="104" t="s">
        <v>99</v>
      </c>
      <c r="B58" s="105" t="s">
        <v>100</v>
      </c>
      <c r="C58" s="60"/>
      <c r="D58" s="60"/>
      <c r="E58" s="60"/>
      <c r="F58" s="106">
        <f>'Aux. Adm.'!F58</f>
        <v>0.002</v>
      </c>
      <c r="G58" s="107">
        <f t="shared" si="0"/>
        <v>5.27</v>
      </c>
      <c r="H58" s="52"/>
      <c r="I58" s="52"/>
    </row>
    <row r="59" s="1" customFormat="1" customHeight="1" spans="1:9">
      <c r="A59" s="104" t="s">
        <v>101</v>
      </c>
      <c r="B59" s="105" t="s">
        <v>102</v>
      </c>
      <c r="C59" s="60"/>
      <c r="D59" s="60"/>
      <c r="E59" s="60"/>
      <c r="F59" s="106">
        <f>'Aux. Adm.'!F59</f>
        <v>0.08</v>
      </c>
      <c r="G59" s="107">
        <f t="shared" si="0"/>
        <v>210.78</v>
      </c>
      <c r="H59" s="52"/>
      <c r="I59" s="52"/>
    </row>
    <row r="60" s="1" customFormat="1" customHeight="1" spans="1:9">
      <c r="A60" s="108" t="s">
        <v>103</v>
      </c>
      <c r="B60" s="109" t="s">
        <v>104</v>
      </c>
      <c r="C60" s="110"/>
      <c r="D60" s="110"/>
      <c r="E60" s="110"/>
      <c r="F60" s="97">
        <f>'Aux. Adm.'!F60</f>
        <v>0.006</v>
      </c>
      <c r="G60" s="111">
        <f t="shared" si="0"/>
        <v>15.81</v>
      </c>
      <c r="H60" s="52"/>
      <c r="I60" s="52"/>
    </row>
    <row r="61" s="1" customFormat="1" customHeight="1" spans="1:9">
      <c r="A61" s="99" t="s">
        <v>10</v>
      </c>
      <c r="B61" s="89"/>
      <c r="C61" s="89"/>
      <c r="D61" s="89"/>
      <c r="E61" s="89"/>
      <c r="F61" s="100">
        <f>'Aux. Adm.'!F61</f>
        <v>0.368</v>
      </c>
      <c r="G61" s="112">
        <f>SUM(G53:G60)</f>
        <v>969.59</v>
      </c>
      <c r="H61" s="52"/>
      <c r="I61" s="52"/>
    </row>
    <row r="62" s="1" customFormat="1" customHeight="1" spans="1:9">
      <c r="A62" s="86"/>
      <c r="B62" s="69"/>
      <c r="C62" s="69"/>
      <c r="D62" s="69"/>
      <c r="E62" s="69"/>
      <c r="F62" s="84"/>
      <c r="G62" s="85"/>
      <c r="H62" s="52"/>
      <c r="I62" s="52"/>
    </row>
    <row r="63" s="1" customFormat="1" customHeight="1" spans="1:9">
      <c r="A63" s="86" t="s">
        <v>105</v>
      </c>
      <c r="B63" s="69"/>
      <c r="C63" s="69"/>
      <c r="D63" s="69"/>
      <c r="E63" s="69"/>
      <c r="F63" s="84"/>
      <c r="G63" s="85"/>
      <c r="H63" s="52"/>
      <c r="I63" s="52"/>
    </row>
    <row r="64" s="1" customFormat="1" customHeight="1" spans="1:9">
      <c r="A64" s="86"/>
      <c r="B64" s="69"/>
      <c r="C64" s="69"/>
      <c r="D64" s="69"/>
      <c r="E64" s="69"/>
      <c r="F64" s="84"/>
      <c r="G64" s="85"/>
      <c r="H64" s="52"/>
      <c r="I64" s="200"/>
    </row>
    <row r="65" s="1" customFormat="1" customHeight="1" spans="1:9">
      <c r="A65" s="115" t="s">
        <v>106</v>
      </c>
      <c r="B65" s="89" t="s">
        <v>107</v>
      </c>
      <c r="C65" s="89"/>
      <c r="D65" s="89"/>
      <c r="E65" s="89"/>
      <c r="F65" s="116"/>
      <c r="G65" s="117" t="s">
        <v>81</v>
      </c>
      <c r="H65" s="52"/>
      <c r="I65" s="113"/>
    </row>
    <row r="66" s="1" customFormat="1" customHeight="1" spans="1:10">
      <c r="A66" s="118" t="s">
        <v>50</v>
      </c>
      <c r="B66" s="119" t="s">
        <v>108</v>
      </c>
      <c r="C66" s="120"/>
      <c r="D66" s="120"/>
      <c r="E66" s="54"/>
      <c r="F66" s="77"/>
      <c r="G66" s="121">
        <f>IF((4.1*2*21)-(6%*G38)&gt;0,(4.1*2*21)-(6%*G38),0)</f>
        <v>39.84</v>
      </c>
      <c r="H66" s="201"/>
      <c r="I66" s="164">
        <f>6%*G38</f>
        <v>132.36</v>
      </c>
      <c r="J66" s="339" t="s">
        <v>109</v>
      </c>
    </row>
    <row r="67" s="1" customFormat="1" customHeight="1" spans="1:10">
      <c r="A67" s="51" t="s">
        <v>53</v>
      </c>
      <c r="B67" s="60" t="s">
        <v>110</v>
      </c>
      <c r="C67" s="60"/>
      <c r="D67" s="60"/>
      <c r="E67" s="60"/>
      <c r="F67" s="123"/>
      <c r="G67" s="124">
        <f>(8.91*21)</f>
        <v>187.11</v>
      </c>
      <c r="H67" s="202"/>
      <c r="I67" s="113" t="s">
        <v>111</v>
      </c>
      <c r="J67" s="1">
        <f>4.1*2*21</f>
        <v>172.2</v>
      </c>
    </row>
    <row r="68" s="1" customFormat="1" customHeight="1" spans="1:10">
      <c r="A68" s="126" t="s">
        <v>56</v>
      </c>
      <c r="B68" s="127" t="s">
        <v>182</v>
      </c>
      <c r="C68" s="128"/>
      <c r="D68" s="128"/>
      <c r="E68" s="128"/>
      <c r="F68" s="129"/>
      <c r="G68" s="107">
        <v>74.85</v>
      </c>
      <c r="H68" s="52"/>
      <c r="I68" s="207" t="s">
        <v>183</v>
      </c>
      <c r="J68" s="114">
        <f>J67-I66</f>
        <v>39.84</v>
      </c>
    </row>
    <row r="69" s="1" customFormat="1" customHeight="1" spans="1:9">
      <c r="A69" s="130"/>
      <c r="B69" s="89" t="s">
        <v>114</v>
      </c>
      <c r="C69" s="89"/>
      <c r="D69" s="89"/>
      <c r="E69" s="89"/>
      <c r="F69" s="116"/>
      <c r="G69" s="204">
        <f>SUM(G66:G68)</f>
        <v>301.8</v>
      </c>
      <c r="H69" s="205"/>
      <c r="I69" s="205"/>
    </row>
    <row r="70" s="1" customFormat="1" customHeight="1" spans="1:9">
      <c r="A70" s="69"/>
      <c r="B70" s="69"/>
      <c r="C70" s="69"/>
      <c r="D70" s="69"/>
      <c r="E70" s="69"/>
      <c r="F70" s="84"/>
      <c r="G70" s="85"/>
      <c r="H70" s="205"/>
      <c r="I70" s="205"/>
    </row>
    <row r="71" s="1" customFormat="1" customHeight="1" spans="1:9">
      <c r="A71" s="132" t="s">
        <v>115</v>
      </c>
      <c r="B71" s="132"/>
      <c r="C71" s="132"/>
      <c r="D71" s="132"/>
      <c r="E71" s="132"/>
      <c r="F71" s="132"/>
      <c r="G71" s="132"/>
      <c r="H71" s="205"/>
      <c r="I71" s="205"/>
    </row>
    <row r="72" s="1" customFormat="1" customHeight="1" spans="1:9">
      <c r="A72" s="69"/>
      <c r="B72" s="69"/>
      <c r="C72" s="69"/>
      <c r="D72" s="69"/>
      <c r="E72" s="69"/>
      <c r="F72" s="69"/>
      <c r="G72" s="69"/>
      <c r="H72" s="205"/>
      <c r="I72" s="205"/>
    </row>
    <row r="73" s="1" customFormat="1" customHeight="1" spans="1:9">
      <c r="A73" s="115">
        <v>2</v>
      </c>
      <c r="B73" s="89" t="s">
        <v>116</v>
      </c>
      <c r="C73" s="89"/>
      <c r="D73" s="89"/>
      <c r="E73" s="89"/>
      <c r="F73" s="89"/>
      <c r="G73" s="91" t="s">
        <v>81</v>
      </c>
      <c r="H73" s="52"/>
      <c r="I73" s="52"/>
    </row>
    <row r="74" s="1" customFormat="1" customHeight="1" spans="1:9">
      <c r="A74" s="92" t="s">
        <v>86</v>
      </c>
      <c r="B74" s="93" t="s">
        <v>117</v>
      </c>
      <c r="C74" s="93"/>
      <c r="D74" s="93"/>
      <c r="E74" s="93"/>
      <c r="F74" s="93"/>
      <c r="G74" s="95">
        <f>G48</f>
        <v>428.83</v>
      </c>
      <c r="H74" s="52"/>
      <c r="I74" s="52"/>
    </row>
    <row r="75" s="1" customFormat="1" customHeight="1" spans="1:9">
      <c r="A75" s="51" t="s">
        <v>26</v>
      </c>
      <c r="B75" s="60" t="s">
        <v>92</v>
      </c>
      <c r="C75" s="60"/>
      <c r="D75" s="60"/>
      <c r="E75" s="60"/>
      <c r="F75" s="60"/>
      <c r="G75" s="133">
        <f>G61</f>
        <v>969.59</v>
      </c>
      <c r="H75" s="52"/>
      <c r="I75" s="52"/>
    </row>
    <row r="76" s="1" customFormat="1" customHeight="1" spans="1:9">
      <c r="A76" s="134" t="s">
        <v>106</v>
      </c>
      <c r="B76" s="60" t="s">
        <v>107</v>
      </c>
      <c r="C76" s="60"/>
      <c r="D76" s="60"/>
      <c r="E76" s="60"/>
      <c r="F76" s="60"/>
      <c r="G76" s="133">
        <f>G69</f>
        <v>301.8</v>
      </c>
      <c r="H76" s="113"/>
      <c r="I76" s="113"/>
    </row>
    <row r="77" s="1" customFormat="1" customHeight="1" spans="1:9">
      <c r="A77" s="99" t="s">
        <v>10</v>
      </c>
      <c r="B77" s="89"/>
      <c r="C77" s="89"/>
      <c r="D77" s="89"/>
      <c r="E77" s="89"/>
      <c r="F77" s="89"/>
      <c r="G77" s="101">
        <f>SUM(G74:G76)</f>
        <v>1700.22</v>
      </c>
      <c r="H77" s="113"/>
      <c r="I77" s="113"/>
    </row>
    <row r="78" s="1" customFormat="1" customHeight="1" spans="1:9">
      <c r="A78" s="69"/>
      <c r="B78" s="69"/>
      <c r="C78" s="69"/>
      <c r="D78" s="69"/>
      <c r="E78" s="69"/>
      <c r="F78" s="84"/>
      <c r="G78" s="85"/>
      <c r="H78" s="113"/>
      <c r="I78" s="113"/>
    </row>
    <row r="79" s="1" customFormat="1" customHeight="1" spans="1:9">
      <c r="A79" s="18" t="s">
        <v>118</v>
      </c>
      <c r="B79" s="18"/>
      <c r="C79" s="18"/>
      <c r="D79" s="18"/>
      <c r="E79" s="18"/>
      <c r="F79" s="18"/>
      <c r="G79" s="18"/>
      <c r="H79" s="113"/>
      <c r="I79" s="113"/>
    </row>
    <row r="80" s="1" customFormat="1" customHeight="1" spans="1:11">
      <c r="A80" s="19"/>
      <c r="B80" s="19"/>
      <c r="C80" s="19"/>
      <c r="D80" s="19"/>
      <c r="E80" s="19"/>
      <c r="F80" s="19"/>
      <c r="G80" s="19"/>
      <c r="H80" s="135"/>
      <c r="I80" s="166" t="s">
        <v>119</v>
      </c>
      <c r="J80" s="135"/>
      <c r="K80" s="135"/>
    </row>
    <row r="81" s="1" customFormat="1" customHeight="1" spans="1:11">
      <c r="A81" s="115">
        <v>3</v>
      </c>
      <c r="B81" s="89" t="s">
        <v>120</v>
      </c>
      <c r="C81" s="89"/>
      <c r="D81" s="89"/>
      <c r="E81" s="89"/>
      <c r="F81" s="89"/>
      <c r="G81" s="91" t="s">
        <v>81</v>
      </c>
      <c r="H81" s="135"/>
      <c r="I81" s="135"/>
      <c r="J81" s="135"/>
      <c r="K81" s="135"/>
    </row>
    <row r="82" s="1" customFormat="1" customHeight="1" spans="1:11">
      <c r="A82" s="92" t="s">
        <v>50</v>
      </c>
      <c r="B82" s="93" t="s">
        <v>121</v>
      </c>
      <c r="C82" s="93"/>
      <c r="D82" s="93"/>
      <c r="E82" s="93"/>
      <c r="F82" s="60"/>
      <c r="G82" s="98">
        <f>J82</f>
        <v>107.69</v>
      </c>
      <c r="H82" s="136">
        <f>G39+G77-I82</f>
        <v>3147.34</v>
      </c>
      <c r="I82" s="167">
        <f>(G39+G48)*0.288</f>
        <v>758.81</v>
      </c>
      <c r="J82" s="148">
        <f>H82/12*0.4106</f>
        <v>107.69</v>
      </c>
      <c r="K82" s="135"/>
    </row>
    <row r="83" s="1" customFormat="1" customHeight="1" spans="1:11">
      <c r="A83" s="51" t="s">
        <v>53</v>
      </c>
      <c r="B83" s="60" t="s">
        <v>122</v>
      </c>
      <c r="C83" s="60"/>
      <c r="D83" s="60"/>
      <c r="E83" s="60"/>
      <c r="F83" s="60"/>
      <c r="G83" s="133">
        <f t="shared" ref="G83:G85" si="1">I83</f>
        <v>43.27</v>
      </c>
      <c r="H83" s="137">
        <f>G59</f>
        <v>210.78</v>
      </c>
      <c r="I83" s="168">
        <f>(H83*0.4+H83*0.1)*0.4106</f>
        <v>43.27</v>
      </c>
      <c r="J83" s="169">
        <f>H83*0.5*0.4106</f>
        <v>43.27</v>
      </c>
      <c r="K83" s="169"/>
    </row>
    <row r="84" s="1" customFormat="1" customHeight="1" spans="1:11">
      <c r="A84" s="51" t="s">
        <v>56</v>
      </c>
      <c r="B84" s="60" t="s">
        <v>123</v>
      </c>
      <c r="C84" s="60"/>
      <c r="D84" s="60"/>
      <c r="E84" s="138"/>
      <c r="F84" s="60"/>
      <c r="G84" s="133">
        <f t="shared" si="1"/>
        <v>133.66</v>
      </c>
      <c r="H84" s="139">
        <f>G39+G77</f>
        <v>3906.15</v>
      </c>
      <c r="I84" s="170">
        <f>H84/12*0.4106</f>
        <v>133.66</v>
      </c>
      <c r="J84" s="135"/>
      <c r="K84" s="135"/>
    </row>
    <row r="85" s="1" customFormat="1" customHeight="1" spans="1:11">
      <c r="A85" s="51" t="s">
        <v>59</v>
      </c>
      <c r="B85" s="60" t="s">
        <v>124</v>
      </c>
      <c r="C85" s="60"/>
      <c r="D85" s="60"/>
      <c r="E85" s="60"/>
      <c r="F85" s="60"/>
      <c r="G85" s="140">
        <f t="shared" si="1"/>
        <v>43.27</v>
      </c>
      <c r="H85" s="136">
        <f>G59</f>
        <v>210.78</v>
      </c>
      <c r="I85" s="168">
        <f>(H85*0.4+H85*0.1)*0.4106</f>
        <v>43.27</v>
      </c>
      <c r="J85" s="169">
        <f>H85*0.5*0.4106</f>
        <v>43.27</v>
      </c>
      <c r="K85" s="135"/>
    </row>
    <row r="86" s="1" customFormat="1" customHeight="1" spans="1:11">
      <c r="A86" s="51" t="s">
        <v>97</v>
      </c>
      <c r="B86" s="60" t="s">
        <v>125</v>
      </c>
      <c r="C86" s="60"/>
      <c r="D86" s="60"/>
      <c r="E86" s="60"/>
      <c r="F86" s="89"/>
      <c r="G86" s="141">
        <f>K86</f>
        <v>-5.36</v>
      </c>
      <c r="H86" s="136">
        <f>G46</f>
        <v>183.75</v>
      </c>
      <c r="I86" s="168">
        <f>G47</f>
        <v>245.08</v>
      </c>
      <c r="J86" s="169">
        <f>H86+I86</f>
        <v>428.83</v>
      </c>
      <c r="K86" s="148">
        <f>-J86*0.0125</f>
        <v>-5.36</v>
      </c>
    </row>
    <row r="87" s="1" customFormat="1" customHeight="1" spans="1:11">
      <c r="A87" s="99" t="s">
        <v>10</v>
      </c>
      <c r="B87" s="89"/>
      <c r="C87" s="89"/>
      <c r="D87" s="89"/>
      <c r="E87" s="89"/>
      <c r="F87" s="89"/>
      <c r="G87" s="101">
        <f>SUM(G82:G86)</f>
        <v>322.53</v>
      </c>
      <c r="H87" s="215"/>
      <c r="I87" s="215"/>
      <c r="J87" s="215"/>
      <c r="K87" s="215"/>
    </row>
    <row r="88" s="1" customFormat="1" customHeight="1" spans="1:9">
      <c r="A88" s="143"/>
      <c r="B88" s="143"/>
      <c r="C88" s="143"/>
      <c r="D88" s="143"/>
      <c r="E88" s="143"/>
      <c r="F88" s="143"/>
      <c r="G88" s="144"/>
      <c r="H88" s="113"/>
      <c r="I88" s="113"/>
    </row>
    <row r="89" s="1" customFormat="1" customHeight="1" spans="1:9">
      <c r="A89" s="18" t="s">
        <v>126</v>
      </c>
      <c r="B89" s="18"/>
      <c r="C89" s="18"/>
      <c r="D89" s="18"/>
      <c r="E89" s="18"/>
      <c r="F89" s="18"/>
      <c r="G89" s="18"/>
      <c r="H89" s="113"/>
      <c r="I89" s="113"/>
    </row>
    <row r="90" s="1" customFormat="1" customHeight="1" spans="1:9">
      <c r="A90" s="145"/>
      <c r="B90" s="19"/>
      <c r="C90" s="19"/>
      <c r="D90" s="19"/>
      <c r="E90" s="19"/>
      <c r="F90" s="19"/>
      <c r="G90" s="19"/>
      <c r="H90" s="113"/>
      <c r="I90" s="113"/>
    </row>
    <row r="91" s="1" customFormat="1" customHeight="1" spans="1:9">
      <c r="A91" s="145" t="s">
        <v>127</v>
      </c>
      <c r="B91" s="19"/>
      <c r="C91" s="19"/>
      <c r="D91" s="19"/>
      <c r="E91" s="19"/>
      <c r="F91" s="19"/>
      <c r="G91" s="19"/>
      <c r="H91" s="113"/>
      <c r="I91" s="113"/>
    </row>
    <row r="92" s="1" customFormat="1" customHeight="1" spans="1:9">
      <c r="A92" s="87" t="s">
        <v>128</v>
      </c>
      <c r="B92" s="89" t="s">
        <v>129</v>
      </c>
      <c r="C92" s="89"/>
      <c r="D92" s="89"/>
      <c r="E92" s="89"/>
      <c r="F92" s="146" t="s">
        <v>130</v>
      </c>
      <c r="G92" s="90" t="s">
        <v>81</v>
      </c>
      <c r="H92" s="113"/>
      <c r="I92" s="113"/>
    </row>
    <row r="93" s="1" customFormat="1" customHeight="1" spans="1:11">
      <c r="A93" s="92" t="s">
        <v>50</v>
      </c>
      <c r="B93" s="93" t="s">
        <v>131</v>
      </c>
      <c r="C93" s="93"/>
      <c r="D93" s="93"/>
      <c r="E93" s="93"/>
      <c r="F93" s="147">
        <f>'Aux. Adm.'!F93</f>
        <v>20.9589</v>
      </c>
      <c r="G93" s="133">
        <f>$I$93*F93/12+0.01</f>
        <v>246.21</v>
      </c>
      <c r="H93" s="148">
        <f>G39+G77+G87</f>
        <v>4228.68</v>
      </c>
      <c r="I93" s="148">
        <f>H93/30</f>
        <v>140.96</v>
      </c>
      <c r="J93" s="171">
        <f>I93*F105</f>
        <v>4154.63</v>
      </c>
      <c r="K93" s="148">
        <f>J93/12</f>
        <v>346.22</v>
      </c>
    </row>
    <row r="94" s="1" customFormat="1" customHeight="1" spans="1:9">
      <c r="A94" s="118" t="s">
        <v>53</v>
      </c>
      <c r="B94" s="60" t="s">
        <v>132</v>
      </c>
      <c r="C94" s="54"/>
      <c r="D94" s="54"/>
      <c r="E94" s="60"/>
      <c r="F94" s="149">
        <f>'Aux. Adm.'!F94</f>
        <v>1</v>
      </c>
      <c r="G94" s="133">
        <f t="shared" ref="G94:G104" si="2">$I$93*F94/12</f>
        <v>11.75</v>
      </c>
      <c r="H94" s="52"/>
      <c r="I94" s="52"/>
    </row>
    <row r="95" s="1" customFormat="1" customHeight="1" spans="1:9">
      <c r="A95" s="118" t="s">
        <v>56</v>
      </c>
      <c r="B95" s="60" t="s">
        <v>133</v>
      </c>
      <c r="C95" s="54"/>
      <c r="D95" s="54"/>
      <c r="E95" s="60"/>
      <c r="F95" s="149">
        <f>'Aux. Adm.'!F95</f>
        <v>0.9659</v>
      </c>
      <c r="G95" s="133">
        <f t="shared" si="2"/>
        <v>11.35</v>
      </c>
      <c r="H95" s="52"/>
      <c r="I95" s="52"/>
    </row>
    <row r="96" s="1" customFormat="1" customHeight="1" spans="1:9">
      <c r="A96" s="51" t="s">
        <v>59</v>
      </c>
      <c r="B96" s="60" t="s">
        <v>134</v>
      </c>
      <c r="C96" s="60"/>
      <c r="D96" s="60"/>
      <c r="E96" s="60"/>
      <c r="F96" s="149">
        <f>'Aux. Adm.'!F96</f>
        <v>3.4932</v>
      </c>
      <c r="G96" s="133">
        <f t="shared" si="2"/>
        <v>41.03</v>
      </c>
      <c r="H96" s="52"/>
      <c r="I96" s="52"/>
    </row>
    <row r="97" s="1" customFormat="1" customHeight="1" spans="1:9">
      <c r="A97" s="51" t="s">
        <v>97</v>
      </c>
      <c r="B97" s="60" t="s">
        <v>135</v>
      </c>
      <c r="C97" s="60"/>
      <c r="D97" s="60"/>
      <c r="E97" s="60"/>
      <c r="F97" s="149">
        <f>'Aux. Adm.'!F97</f>
        <v>0.2688</v>
      </c>
      <c r="G97" s="133">
        <f t="shared" si="2"/>
        <v>3.16</v>
      </c>
      <c r="H97" s="52"/>
      <c r="I97" s="52"/>
    </row>
    <row r="98" s="1" customFormat="1" customHeight="1" spans="1:9">
      <c r="A98" s="51" t="s">
        <v>99</v>
      </c>
      <c r="B98" s="110" t="s">
        <v>136</v>
      </c>
      <c r="C98" s="60"/>
      <c r="D98" s="60"/>
      <c r="E98" s="60"/>
      <c r="F98" s="149">
        <f>'Aux. Adm.'!F98</f>
        <v>0.0427</v>
      </c>
      <c r="G98" s="133">
        <f t="shared" si="2"/>
        <v>0.5</v>
      </c>
      <c r="H98" s="52"/>
      <c r="I98" s="52"/>
    </row>
    <row r="99" s="1" customFormat="1" customHeight="1" spans="1:9">
      <c r="A99" s="51" t="s">
        <v>101</v>
      </c>
      <c r="B99" s="110" t="s">
        <v>137</v>
      </c>
      <c r="C99" s="60"/>
      <c r="D99" s="60"/>
      <c r="E99" s="60"/>
      <c r="F99" s="149">
        <f>'Aux. Adm.'!F99</f>
        <v>0.0355</v>
      </c>
      <c r="G99" s="133">
        <f t="shared" si="2"/>
        <v>0.42</v>
      </c>
      <c r="H99" s="52"/>
      <c r="I99" s="52"/>
    </row>
    <row r="100" s="1" customFormat="1" customHeight="1" spans="1:9">
      <c r="A100" s="51" t="s">
        <v>103</v>
      </c>
      <c r="B100" s="110" t="s">
        <v>138</v>
      </c>
      <c r="C100" s="60"/>
      <c r="D100" s="60"/>
      <c r="E100" s="60"/>
      <c r="F100" s="149">
        <f>'Aux. Adm.'!F100</f>
        <v>0.02</v>
      </c>
      <c r="G100" s="133">
        <f t="shared" si="2"/>
        <v>0.23</v>
      </c>
      <c r="H100" s="52"/>
      <c r="I100" s="52"/>
    </row>
    <row r="101" s="1" customFormat="1" customHeight="1" spans="1:9">
      <c r="A101" s="51" t="s">
        <v>139</v>
      </c>
      <c r="B101" s="110" t="s">
        <v>140</v>
      </c>
      <c r="C101" s="60"/>
      <c r="D101" s="60"/>
      <c r="E101" s="60"/>
      <c r="F101" s="149">
        <f>'Aux. Adm.'!F101</f>
        <v>0.004</v>
      </c>
      <c r="G101" s="133">
        <f t="shared" si="2"/>
        <v>0.05</v>
      </c>
      <c r="H101" s="52"/>
      <c r="I101" s="52"/>
    </row>
    <row r="102" s="1" customFormat="1" customHeight="1" spans="1:9">
      <c r="A102" s="51" t="s">
        <v>141</v>
      </c>
      <c r="B102" s="110" t="s">
        <v>142</v>
      </c>
      <c r="C102" s="60"/>
      <c r="D102" s="60"/>
      <c r="E102" s="60"/>
      <c r="F102" s="149">
        <f>'Aux. Adm.'!F102</f>
        <v>0.1997</v>
      </c>
      <c r="G102" s="133">
        <f t="shared" si="2"/>
        <v>2.35</v>
      </c>
      <c r="H102" s="52"/>
      <c r="I102" s="52"/>
    </row>
    <row r="103" s="1" customFormat="1" customHeight="1" spans="1:9">
      <c r="A103" s="51" t="s">
        <v>143</v>
      </c>
      <c r="B103" s="110" t="s">
        <v>144</v>
      </c>
      <c r="C103" s="60"/>
      <c r="D103" s="60"/>
      <c r="E103" s="60"/>
      <c r="F103" s="149">
        <f>'Aux. Adm.'!F103</f>
        <v>2.4753</v>
      </c>
      <c r="G103" s="133">
        <f t="shared" si="2"/>
        <v>29.08</v>
      </c>
      <c r="H103" s="52"/>
      <c r="I103" s="52"/>
    </row>
    <row r="104" s="1" customFormat="1" customHeight="1" spans="1:9">
      <c r="A104" s="51" t="s">
        <v>145</v>
      </c>
      <c r="B104" s="65" t="s">
        <v>146</v>
      </c>
      <c r="C104" s="65"/>
      <c r="D104" s="65"/>
      <c r="E104" s="65"/>
      <c r="F104" s="149">
        <f>'Aux. Adm.'!F104</f>
        <v>0.0098</v>
      </c>
      <c r="G104" s="133">
        <f t="shared" si="2"/>
        <v>0.12</v>
      </c>
      <c r="H104" s="52"/>
      <c r="I104" s="52"/>
    </row>
    <row r="105" s="1" customFormat="1" customHeight="1" spans="1:9">
      <c r="A105" s="99" t="s">
        <v>10</v>
      </c>
      <c r="B105" s="89"/>
      <c r="C105" s="89"/>
      <c r="D105" s="89"/>
      <c r="E105" s="89"/>
      <c r="F105" s="150">
        <f>'Aux. Adm.'!F105</f>
        <v>29.4738</v>
      </c>
      <c r="G105" s="101">
        <f>SUM(G93:G104)</f>
        <v>346.25</v>
      </c>
      <c r="H105" s="52"/>
      <c r="I105" s="52"/>
    </row>
    <row r="106" s="1" customFormat="1" customHeight="1" spans="1:9">
      <c r="A106" s="145"/>
      <c r="B106" s="19"/>
      <c r="C106" s="19"/>
      <c r="D106" s="19"/>
      <c r="E106" s="19"/>
      <c r="F106" s="19"/>
      <c r="G106" s="19"/>
      <c r="H106" s="52"/>
      <c r="I106" s="52"/>
    </row>
    <row r="107" s="1" customFormat="1" customHeight="1" spans="1:9">
      <c r="A107" s="86"/>
      <c r="B107" s="86"/>
      <c r="C107" s="86"/>
      <c r="D107" s="86"/>
      <c r="E107" s="86"/>
      <c r="F107" s="86"/>
      <c r="G107" s="151"/>
      <c r="H107" s="52"/>
      <c r="I107" s="52"/>
    </row>
    <row r="108" s="1" customFormat="1" customHeight="1" spans="1:9">
      <c r="A108" s="132" t="s">
        <v>147</v>
      </c>
      <c r="B108" s="132"/>
      <c r="C108" s="132"/>
      <c r="D108" s="132"/>
      <c r="E108" s="132"/>
      <c r="F108" s="132"/>
      <c r="G108" s="132"/>
      <c r="H108" s="52"/>
      <c r="I108" s="52"/>
    </row>
    <row r="109" s="1" customFormat="1" customHeight="1" spans="1:9">
      <c r="A109" s="69"/>
      <c r="B109" s="69"/>
      <c r="C109" s="69"/>
      <c r="D109" s="69"/>
      <c r="E109" s="69"/>
      <c r="F109" s="69"/>
      <c r="G109" s="69"/>
      <c r="H109" s="52"/>
      <c r="I109" s="52"/>
    </row>
    <row r="110" s="1" customFormat="1" customHeight="1" spans="1:9">
      <c r="A110" s="115">
        <v>4</v>
      </c>
      <c r="B110" s="89" t="s">
        <v>148</v>
      </c>
      <c r="C110" s="89"/>
      <c r="D110" s="89"/>
      <c r="E110" s="89"/>
      <c r="F110" s="89"/>
      <c r="G110" s="91" t="s">
        <v>81</v>
      </c>
      <c r="H110" s="52"/>
      <c r="I110" s="52"/>
    </row>
    <row r="111" s="1" customFormat="1" customHeight="1" spans="1:9">
      <c r="A111" s="92" t="s">
        <v>128</v>
      </c>
      <c r="B111" s="60" t="s">
        <v>129</v>
      </c>
      <c r="C111" s="93"/>
      <c r="D111" s="93"/>
      <c r="E111" s="93"/>
      <c r="F111" s="93"/>
      <c r="G111" s="95">
        <f>G105</f>
        <v>346.25</v>
      </c>
      <c r="H111" s="52"/>
      <c r="I111" s="52"/>
    </row>
    <row r="112" s="1" customFormat="1" customHeight="1" spans="1:9">
      <c r="A112" s="99" t="s">
        <v>10</v>
      </c>
      <c r="B112" s="89"/>
      <c r="C112" s="89"/>
      <c r="D112" s="89"/>
      <c r="E112" s="89"/>
      <c r="F112" s="89"/>
      <c r="G112" s="101">
        <f>G111</f>
        <v>346.25</v>
      </c>
      <c r="H112" s="52"/>
      <c r="I112" s="52"/>
    </row>
    <row r="113" s="1" customFormat="1" customHeight="1" spans="1:9">
      <c r="A113" s="86"/>
      <c r="B113" s="86"/>
      <c r="C113" s="86"/>
      <c r="D113" s="86"/>
      <c r="E113" s="86"/>
      <c r="F113" s="86"/>
      <c r="G113" s="151"/>
      <c r="H113" s="52"/>
      <c r="I113" s="52"/>
    </row>
    <row r="114" s="1" customFormat="1" customHeight="1" spans="1:9">
      <c r="A114" s="18" t="s">
        <v>149</v>
      </c>
      <c r="B114" s="18"/>
      <c r="C114" s="18"/>
      <c r="D114" s="18"/>
      <c r="E114" s="18"/>
      <c r="F114" s="18"/>
      <c r="G114" s="18"/>
      <c r="H114" s="52"/>
      <c r="I114" s="52"/>
    </row>
    <row r="115" s="1" customFormat="1" customHeight="1" spans="1:9">
      <c r="A115" s="81"/>
      <c r="B115" s="81"/>
      <c r="C115" s="81"/>
      <c r="D115" s="81"/>
      <c r="E115" s="81"/>
      <c r="F115" s="81"/>
      <c r="G115" s="152"/>
      <c r="H115" s="52"/>
      <c r="I115" s="52"/>
    </row>
    <row r="116" s="1" customFormat="1" customHeight="1" spans="1:9">
      <c r="A116" s="115">
        <v>5</v>
      </c>
      <c r="B116" s="89" t="s">
        <v>150</v>
      </c>
      <c r="C116" s="89"/>
      <c r="D116" s="89"/>
      <c r="E116" s="89"/>
      <c r="F116" s="153"/>
      <c r="G116" s="117" t="s">
        <v>81</v>
      </c>
      <c r="H116" s="52"/>
      <c r="I116" s="52"/>
    </row>
    <row r="117" s="1" customFormat="1" customHeight="1" spans="1:9">
      <c r="A117" s="118" t="s">
        <v>50</v>
      </c>
      <c r="B117" s="54" t="s">
        <v>151</v>
      </c>
      <c r="C117" s="54"/>
      <c r="D117" s="54"/>
      <c r="E117" s="54"/>
      <c r="F117" s="154"/>
      <c r="G117" s="155">
        <v>0</v>
      </c>
      <c r="H117" s="205"/>
      <c r="I117" s="200"/>
    </row>
    <row r="118" s="1" customFormat="1" customHeight="1" spans="1:9">
      <c r="A118" s="156"/>
      <c r="B118" s="157" t="s">
        <v>83</v>
      </c>
      <c r="C118" s="157"/>
      <c r="D118" s="157"/>
      <c r="E118" s="157"/>
      <c r="F118" s="158"/>
      <c r="G118" s="159">
        <f>SUM(G117)</f>
        <v>0</v>
      </c>
      <c r="H118" s="52"/>
      <c r="I118" s="52"/>
    </row>
    <row r="119" s="1" customFormat="1" customHeight="1" spans="1:9">
      <c r="A119" s="69"/>
      <c r="B119" s="69"/>
      <c r="C119" s="69"/>
      <c r="D119" s="69"/>
      <c r="E119" s="69"/>
      <c r="F119" s="69"/>
      <c r="G119" s="69"/>
      <c r="H119" s="52"/>
      <c r="I119" s="52"/>
    </row>
    <row r="120" s="1" customFormat="1" customHeight="1" spans="1:9">
      <c r="A120" s="71" t="s">
        <v>152</v>
      </c>
      <c r="B120" s="71"/>
      <c r="C120" s="71"/>
      <c r="D120" s="71"/>
      <c r="E120" s="71"/>
      <c r="F120" s="71"/>
      <c r="G120" s="71"/>
      <c r="H120" s="52"/>
      <c r="I120" s="52"/>
    </row>
    <row r="121" s="1" customFormat="1" customHeight="1" spans="1:9">
      <c r="A121" s="69"/>
      <c r="B121" s="69"/>
      <c r="C121" s="69"/>
      <c r="D121" s="69"/>
      <c r="E121" s="69"/>
      <c r="F121" s="69"/>
      <c r="G121" s="69"/>
      <c r="H121" s="52"/>
      <c r="I121" s="52"/>
    </row>
    <row r="122" s="1" customFormat="1" customHeight="1" spans="1:9">
      <c r="A122" s="115">
        <v>6</v>
      </c>
      <c r="B122" s="89" t="s">
        <v>153</v>
      </c>
      <c r="C122" s="89"/>
      <c r="D122" s="89"/>
      <c r="E122" s="89"/>
      <c r="F122" s="115" t="s">
        <v>88</v>
      </c>
      <c r="G122" s="91" t="s">
        <v>81</v>
      </c>
      <c r="H122" s="52"/>
      <c r="I122" s="52"/>
    </row>
    <row r="123" s="1" customFormat="1" customHeight="1" spans="1:9">
      <c r="A123" s="92" t="s">
        <v>50</v>
      </c>
      <c r="B123" s="160" t="s">
        <v>154</v>
      </c>
      <c r="C123" s="93"/>
      <c r="D123" s="93"/>
      <c r="E123" s="93"/>
      <c r="F123" s="94">
        <f>'Aux. Adm.'!F123</f>
        <v>0.025</v>
      </c>
      <c r="G123" s="95">
        <f>G139*F123</f>
        <v>114.37</v>
      </c>
      <c r="H123" s="200"/>
      <c r="I123" s="52"/>
    </row>
    <row r="124" s="1" customFormat="1" customHeight="1" spans="1:9">
      <c r="A124" s="156" t="s">
        <v>53</v>
      </c>
      <c r="B124" s="64" t="s">
        <v>155</v>
      </c>
      <c r="C124" s="65"/>
      <c r="D124" s="65"/>
      <c r="E124" s="65"/>
      <c r="F124" s="243">
        <f>'Aux. Adm.'!F124</f>
        <v>0.05</v>
      </c>
      <c r="G124" s="161">
        <f>(G139+G123)*F124</f>
        <v>234.47</v>
      </c>
      <c r="H124" s="200"/>
      <c r="I124" s="52"/>
    </row>
    <row r="125" s="1" customFormat="1" customHeight="1" spans="1:9">
      <c r="A125" s="51" t="s">
        <v>56</v>
      </c>
      <c r="B125" s="54" t="s">
        <v>156</v>
      </c>
      <c r="C125" s="54"/>
      <c r="D125" s="54"/>
      <c r="E125" s="54"/>
      <c r="F125" s="94"/>
      <c r="G125" s="98"/>
      <c r="H125" s="200"/>
      <c r="I125" s="52"/>
    </row>
    <row r="126" s="1" customFormat="1" customHeight="1" spans="1:9">
      <c r="A126" s="51" t="s">
        <v>157</v>
      </c>
      <c r="B126" s="60" t="s">
        <v>158</v>
      </c>
      <c r="C126" s="60"/>
      <c r="D126" s="60"/>
      <c r="E126" s="60"/>
      <c r="F126" s="106">
        <f>'Aux. Adm.'!F126</f>
        <v>0.03</v>
      </c>
      <c r="G126" s="162">
        <f>E146</f>
        <v>161.7</v>
      </c>
      <c r="H126" s="202"/>
      <c r="I126" s="52"/>
    </row>
    <row r="127" s="1" customFormat="1" customHeight="1" spans="1:9">
      <c r="A127" s="51" t="s">
        <v>159</v>
      </c>
      <c r="B127" s="60" t="s">
        <v>160</v>
      </c>
      <c r="C127" s="60"/>
      <c r="D127" s="60"/>
      <c r="E127" s="60"/>
      <c r="F127" s="106">
        <f>'Aux. Adm.'!F127</f>
        <v>0.0065</v>
      </c>
      <c r="G127" s="162">
        <f>E147</f>
        <v>35.04</v>
      </c>
      <c r="H127" s="52"/>
      <c r="I127" s="52"/>
    </row>
    <row r="128" s="1" customFormat="1" customHeight="1" spans="1:9">
      <c r="A128" s="51" t="s">
        <v>161</v>
      </c>
      <c r="B128" s="60" t="s">
        <v>162</v>
      </c>
      <c r="C128" s="60"/>
      <c r="D128" s="60"/>
      <c r="E128" s="60"/>
      <c r="F128" s="97">
        <f>'Aux. Adm.'!F128</f>
        <v>0.05</v>
      </c>
      <c r="G128" s="133">
        <f>E148</f>
        <v>269.5</v>
      </c>
      <c r="H128" s="52"/>
      <c r="I128" s="52"/>
    </row>
    <row r="129" s="1" customFormat="1" customHeight="1" spans="1:9">
      <c r="A129" s="172"/>
      <c r="B129" s="89" t="s">
        <v>163</v>
      </c>
      <c r="C129" s="89"/>
      <c r="D129" s="89"/>
      <c r="E129" s="89"/>
      <c r="F129" s="100">
        <f>'Aux. Adm.'!F129</f>
        <v>0.1615</v>
      </c>
      <c r="G129" s="101">
        <f>SUM(G123:G128)</f>
        <v>815.08</v>
      </c>
      <c r="H129" s="52"/>
      <c r="I129" s="52"/>
    </row>
    <row r="130" s="1" customFormat="1" customHeight="1" spans="1:9">
      <c r="A130" s="69"/>
      <c r="B130" s="69"/>
      <c r="C130" s="69"/>
      <c r="D130" s="69"/>
      <c r="E130" s="69"/>
      <c r="F130" s="173"/>
      <c r="G130" s="69"/>
      <c r="H130" s="52"/>
      <c r="I130" s="52"/>
    </row>
    <row r="131" s="1" customFormat="1" customHeight="1" spans="1:9">
      <c r="A131" s="71" t="s">
        <v>164</v>
      </c>
      <c r="B131" s="71"/>
      <c r="C131" s="71"/>
      <c r="D131" s="71"/>
      <c r="E131" s="71"/>
      <c r="F131" s="71"/>
      <c r="G131" s="71"/>
      <c r="H131" s="52"/>
      <c r="I131" s="52"/>
    </row>
    <row r="132" s="1" customFormat="1" customHeight="1" spans="1:9">
      <c r="A132" s="69"/>
      <c r="B132" s="69"/>
      <c r="C132" s="69"/>
      <c r="D132" s="69"/>
      <c r="E132" s="69"/>
      <c r="F132" s="69"/>
      <c r="G132" s="69"/>
      <c r="H132" s="52"/>
      <c r="I132" s="52"/>
    </row>
    <row r="133" s="1" customFormat="1" customHeight="1" spans="1:18">
      <c r="A133" s="87"/>
      <c r="B133" s="89" t="s">
        <v>165</v>
      </c>
      <c r="C133" s="89"/>
      <c r="D133" s="89"/>
      <c r="E133" s="89"/>
      <c r="F133" s="89"/>
      <c r="G133" s="91" t="s">
        <v>81</v>
      </c>
      <c r="H133" s="52"/>
      <c r="I133" s="52"/>
      <c r="P133" s="185"/>
      <c r="R133" s="163"/>
    </row>
    <row r="134" s="1" customFormat="1" customHeight="1" spans="1:16">
      <c r="A134" s="92" t="s">
        <v>50</v>
      </c>
      <c r="B134" s="93" t="s">
        <v>166</v>
      </c>
      <c r="C134" s="93"/>
      <c r="D134" s="93"/>
      <c r="E134" s="93"/>
      <c r="F134" s="93"/>
      <c r="G134" s="95">
        <f>G39</f>
        <v>2205.93</v>
      </c>
      <c r="H134" s="52"/>
      <c r="I134" s="52"/>
      <c r="K134" s="186"/>
      <c r="L134" s="186"/>
      <c r="M134" s="185"/>
      <c r="P134" s="187"/>
    </row>
    <row r="135" s="1" customFormat="1" customHeight="1" spans="1:18">
      <c r="A135" s="51" t="s">
        <v>53</v>
      </c>
      <c r="B135" s="60" t="s">
        <v>167</v>
      </c>
      <c r="C135" s="60"/>
      <c r="D135" s="60"/>
      <c r="E135" s="60"/>
      <c r="F135" s="60"/>
      <c r="G135" s="133">
        <f>G77</f>
        <v>1700.22</v>
      </c>
      <c r="H135" s="52"/>
      <c r="I135" s="52"/>
      <c r="K135" s="186"/>
      <c r="L135" s="186"/>
      <c r="P135" s="185"/>
      <c r="R135" s="191"/>
    </row>
    <row r="136" s="1" customFormat="1" customHeight="1" spans="1:9">
      <c r="A136" s="51" t="s">
        <v>56</v>
      </c>
      <c r="B136" s="60" t="s">
        <v>168</v>
      </c>
      <c r="C136" s="60"/>
      <c r="D136" s="60"/>
      <c r="E136" s="60"/>
      <c r="F136" s="60"/>
      <c r="G136" s="133">
        <f>G87</f>
        <v>322.53</v>
      </c>
      <c r="H136" s="52"/>
      <c r="I136" s="52"/>
    </row>
    <row r="137" s="1" customFormat="1" customHeight="1" spans="1:13">
      <c r="A137" s="126" t="s">
        <v>59</v>
      </c>
      <c r="B137" s="110" t="s">
        <v>169</v>
      </c>
      <c r="C137" s="110"/>
      <c r="D137" s="110"/>
      <c r="E137" s="110"/>
      <c r="F137" s="110"/>
      <c r="G137" s="140">
        <f>G112</f>
        <v>346.25</v>
      </c>
      <c r="H137" s="52"/>
      <c r="I137" s="52"/>
      <c r="M137" s="188"/>
    </row>
    <row r="138" s="1" customFormat="1" customHeight="1" spans="1:13">
      <c r="A138" s="126" t="s">
        <v>97</v>
      </c>
      <c r="B138" s="110" t="s">
        <v>170</v>
      </c>
      <c r="C138" s="110"/>
      <c r="D138" s="110"/>
      <c r="E138" s="110"/>
      <c r="F138" s="110"/>
      <c r="G138" s="140">
        <f>G118</f>
        <v>0</v>
      </c>
      <c r="H138" s="52"/>
      <c r="I138" s="52"/>
      <c r="M138" s="189"/>
    </row>
    <row r="139" s="1" customFormat="1" customHeight="1" spans="1:9">
      <c r="A139" s="99" t="s">
        <v>171</v>
      </c>
      <c r="B139" s="89"/>
      <c r="C139" s="89"/>
      <c r="D139" s="89"/>
      <c r="E139" s="89"/>
      <c r="F139" s="89"/>
      <c r="G139" s="101">
        <f>SUM(G134:G138)</f>
        <v>4574.93</v>
      </c>
      <c r="H139" s="200"/>
      <c r="I139" s="200"/>
    </row>
    <row r="140" s="1" customFormat="1" customHeight="1" spans="1:9">
      <c r="A140" s="130" t="s">
        <v>97</v>
      </c>
      <c r="B140" s="174" t="s">
        <v>172</v>
      </c>
      <c r="C140" s="174"/>
      <c r="D140" s="174"/>
      <c r="E140" s="174"/>
      <c r="F140" s="174"/>
      <c r="G140" s="175">
        <f>G129</f>
        <v>815.08</v>
      </c>
      <c r="H140" s="52"/>
      <c r="I140" s="52"/>
    </row>
    <row r="141" s="1" customFormat="1" customHeight="1" spans="1:13">
      <c r="A141" s="102" t="s">
        <v>173</v>
      </c>
      <c r="B141" s="176"/>
      <c r="C141" s="176"/>
      <c r="D141" s="176"/>
      <c r="E141" s="176"/>
      <c r="F141" s="177"/>
      <c r="G141" s="101">
        <f>G139+G140</f>
        <v>5390.01</v>
      </c>
      <c r="H141" s="52"/>
      <c r="I141" s="52"/>
      <c r="L141" s="190"/>
      <c r="M141" s="191"/>
    </row>
    <row r="142" s="1" customFormat="1" customHeight="1" spans="1:9">
      <c r="A142" s="69"/>
      <c r="B142" s="69"/>
      <c r="C142" s="69"/>
      <c r="D142" s="69"/>
      <c r="E142" s="69"/>
      <c r="F142" s="69"/>
      <c r="G142" s="69"/>
      <c r="H142" s="52"/>
      <c r="I142" s="52"/>
    </row>
    <row r="143" s="1" customFormat="1" customHeight="1" spans="1:13">
      <c r="A143" s="178" t="s">
        <v>174</v>
      </c>
      <c r="B143" s="178"/>
      <c r="C143" s="178"/>
      <c r="D143" s="179"/>
      <c r="E143" s="180">
        <f>G39+G77+G87+G112+G118+G123+G124</f>
        <v>4923.77</v>
      </c>
      <c r="F143" s="114"/>
      <c r="H143" s="52"/>
      <c r="I143" s="52"/>
      <c r="M143" s="189"/>
    </row>
    <row r="144" s="1" customFormat="1" customHeight="1" spans="1:13">
      <c r="A144" s="179" t="s">
        <v>175</v>
      </c>
      <c r="B144" s="179"/>
      <c r="C144" s="179"/>
      <c r="D144" s="179"/>
      <c r="E144" s="181">
        <f>E143/(1-(F126+F127+F128))</f>
        <v>5390.01</v>
      </c>
      <c r="H144" s="52"/>
      <c r="I144" s="52"/>
      <c r="M144" s="192"/>
    </row>
    <row r="145" s="1" customFormat="1" customHeight="1" spans="1:13">
      <c r="A145" s="179" t="s">
        <v>176</v>
      </c>
      <c r="B145" s="179"/>
      <c r="C145" s="179"/>
      <c r="D145" s="179"/>
      <c r="E145" s="181">
        <f>E144-E143</f>
        <v>466.24</v>
      </c>
      <c r="H145" s="52"/>
      <c r="I145" s="52"/>
      <c r="M145" s="189"/>
    </row>
    <row r="146" s="1" customFormat="1" customHeight="1" spans="1:13">
      <c r="A146" s="182" t="s">
        <v>177</v>
      </c>
      <c r="B146" s="182"/>
      <c r="C146" s="182"/>
      <c r="D146" s="182"/>
      <c r="E146" s="183">
        <f>((F126)/(F126+F127+F128))*E145</f>
        <v>161.7</v>
      </c>
      <c r="H146" s="52"/>
      <c r="I146" s="52"/>
      <c r="M146" s="192"/>
    </row>
    <row r="147" s="1" customFormat="1" customHeight="1" spans="1:13">
      <c r="A147" s="182" t="s">
        <v>178</v>
      </c>
      <c r="B147" s="182"/>
      <c r="C147" s="182"/>
      <c r="D147" s="182"/>
      <c r="E147" s="183">
        <f>((F127)/(F126+F127+F128))*E145</f>
        <v>35.04</v>
      </c>
      <c r="H147" s="52"/>
      <c r="I147" s="52"/>
      <c r="M147" s="189"/>
    </row>
    <row r="148" s="1" customFormat="1" customHeight="1" spans="1:13">
      <c r="A148" s="182" t="s">
        <v>179</v>
      </c>
      <c r="B148" s="182"/>
      <c r="C148" s="182"/>
      <c r="D148" s="182"/>
      <c r="E148" s="184">
        <f>((F128/(F126+F127+F128))*E145)</f>
        <v>269.5</v>
      </c>
      <c r="H148" s="52"/>
      <c r="I148" s="52"/>
      <c r="M148" s="192"/>
    </row>
    <row r="149" s="1" customFormat="1" spans="1:13">
      <c r="A149" s="19"/>
      <c r="B149" s="19"/>
      <c r="C149" s="19"/>
      <c r="H149" s="52"/>
      <c r="I149" s="52"/>
      <c r="M149" s="189"/>
    </row>
    <row r="150" s="1" customFormat="1" spans="1:9">
      <c r="A150" s="19"/>
      <c r="B150" s="19"/>
      <c r="C150" s="19"/>
      <c r="H150" s="52"/>
      <c r="I150" s="52"/>
    </row>
    <row r="151" s="1" customFormat="1" spans="1:18">
      <c r="A151" s="19"/>
      <c r="B151" s="19"/>
      <c r="C151" s="19"/>
      <c r="H151" s="52"/>
      <c r="I151" s="52"/>
      <c r="R151" s="190"/>
    </row>
    <row r="152" s="1" customFormat="1" spans="1:20">
      <c r="A152" s="19"/>
      <c r="B152" s="19"/>
      <c r="C152" s="19"/>
      <c r="H152" s="52"/>
      <c r="I152" s="52"/>
      <c r="M152" s="190"/>
      <c r="N152" s="193"/>
      <c r="P152" s="191"/>
      <c r="R152" s="194"/>
      <c r="T152" s="193"/>
    </row>
    <row r="153" s="1" customFormat="1" spans="1:20">
      <c r="A153" s="19"/>
      <c r="B153" s="19"/>
      <c r="C153" s="19"/>
      <c r="H153" s="52"/>
      <c r="I153" s="52"/>
      <c r="M153" s="190"/>
      <c r="N153" s="193"/>
      <c r="P153" s="191"/>
      <c r="R153" s="194"/>
      <c r="T153" s="193"/>
    </row>
    <row r="154" s="1" customFormat="1" spans="1:20">
      <c r="A154" s="19"/>
      <c r="B154" s="19"/>
      <c r="C154" s="19"/>
      <c r="H154" s="52"/>
      <c r="I154" s="52"/>
      <c r="M154" s="190"/>
      <c r="N154" s="193"/>
      <c r="P154" s="191"/>
      <c r="R154" s="194"/>
      <c r="T154" s="193"/>
    </row>
    <row r="155" s="1" customFormat="1" spans="1:20">
      <c r="A155" s="19"/>
      <c r="B155" s="19"/>
      <c r="C155" s="19"/>
      <c r="H155" s="52"/>
      <c r="I155" s="52"/>
      <c r="M155" s="190"/>
      <c r="N155" s="193"/>
      <c r="P155" s="191"/>
      <c r="R155" s="194"/>
      <c r="T155" s="193"/>
    </row>
    <row r="156" s="1" customFormat="1" spans="1:20">
      <c r="A156" s="19"/>
      <c r="B156" s="19"/>
      <c r="C156" s="19"/>
      <c r="H156" s="52"/>
      <c r="I156" s="52"/>
      <c r="M156" s="190"/>
      <c r="N156" s="193"/>
      <c r="P156" s="191"/>
      <c r="R156" s="194"/>
      <c r="T156" s="193"/>
    </row>
    <row r="157" s="1" customFormat="1" spans="1:9">
      <c r="A157" s="19"/>
      <c r="B157" s="19"/>
      <c r="C157" s="19"/>
      <c r="H157" s="52"/>
      <c r="I157" s="52"/>
    </row>
    <row r="158" s="1" customFormat="1" spans="1:20">
      <c r="A158" s="19"/>
      <c r="B158" s="19"/>
      <c r="C158" s="19"/>
      <c r="H158" s="52"/>
      <c r="I158" s="52"/>
      <c r="M158" s="190"/>
      <c r="N158" s="193"/>
      <c r="P158" s="193"/>
      <c r="R158" s="195"/>
      <c r="T158" s="195"/>
    </row>
    <row r="159" s="1" customFormat="1" spans="1:9">
      <c r="A159" s="19"/>
      <c r="B159" s="19"/>
      <c r="C159" s="19"/>
      <c r="H159" s="52"/>
      <c r="I159" s="52"/>
    </row>
    <row r="160" s="1" customFormat="1" spans="1:9">
      <c r="A160" s="19"/>
      <c r="B160" s="19"/>
      <c r="C160" s="19"/>
      <c r="H160" s="52"/>
      <c r="I160" s="52"/>
    </row>
    <row r="161" s="1" customFormat="1" spans="1:9">
      <c r="A161" s="19"/>
      <c r="B161" s="19"/>
      <c r="C161" s="19"/>
      <c r="H161" s="52"/>
      <c r="I161" s="52"/>
    </row>
    <row r="162" s="1" customFormat="1" spans="1:9">
      <c r="A162" s="19"/>
      <c r="B162" s="19"/>
      <c r="C162" s="19"/>
      <c r="H162" s="52"/>
      <c r="I162" s="52"/>
    </row>
    <row r="163" s="1" customFormat="1" spans="1:9">
      <c r="A163" s="19"/>
      <c r="B163" s="19"/>
      <c r="C163" s="19"/>
      <c r="H163" s="52"/>
      <c r="I163" s="52"/>
    </row>
    <row r="164" s="1" customFormat="1" spans="1:9">
      <c r="A164" s="19"/>
      <c r="B164" s="19"/>
      <c r="C164" s="19"/>
      <c r="H164" s="52"/>
      <c r="I164" s="52"/>
    </row>
    <row r="165" s="1" customFormat="1" spans="1:9">
      <c r="A165" s="19"/>
      <c r="B165" s="19"/>
      <c r="C165" s="19"/>
      <c r="H165" s="52"/>
      <c r="I165" s="52"/>
    </row>
    <row r="166" s="1" customFormat="1" spans="1:9">
      <c r="A166" s="19"/>
      <c r="B166" s="19"/>
      <c r="C166" s="19"/>
      <c r="H166" s="52"/>
      <c r="I166" s="52"/>
    </row>
    <row r="167" s="1" customFormat="1" spans="1:9">
      <c r="A167" s="19"/>
      <c r="B167" s="19"/>
      <c r="C167" s="19"/>
      <c r="H167" s="52"/>
      <c r="I167" s="52"/>
    </row>
    <row r="168" s="1" customFormat="1" spans="1:9">
      <c r="A168" s="19"/>
      <c r="B168" s="19"/>
      <c r="C168" s="19"/>
      <c r="H168" s="52"/>
      <c r="I168" s="52"/>
    </row>
    <row r="169" s="1" customFormat="1" spans="1:9">
      <c r="A169" s="19"/>
      <c r="B169" s="19"/>
      <c r="C169" s="19"/>
      <c r="H169" s="52"/>
      <c r="I169" s="52"/>
    </row>
    <row r="170" s="1" customFormat="1" spans="1:9">
      <c r="A170" s="19"/>
      <c r="B170" s="19"/>
      <c r="C170" s="19"/>
      <c r="H170" s="52"/>
      <c r="I170" s="52"/>
    </row>
    <row r="171" s="1" customFormat="1" spans="1:9">
      <c r="A171" s="19"/>
      <c r="B171" s="19"/>
      <c r="C171" s="19"/>
      <c r="H171" s="52"/>
      <c r="I171" s="52"/>
    </row>
    <row r="172" s="1" customFormat="1" spans="1:9">
      <c r="A172" s="19"/>
      <c r="B172" s="19"/>
      <c r="C172" s="19"/>
      <c r="H172" s="52"/>
      <c r="I172" s="52"/>
    </row>
    <row r="173" s="1" customFormat="1" spans="1:9">
      <c r="A173" s="19"/>
      <c r="B173" s="19"/>
      <c r="C173" s="19"/>
      <c r="H173" s="52"/>
      <c r="I173" s="52"/>
    </row>
    <row r="174" s="1" customFormat="1" spans="1:9">
      <c r="A174" s="19"/>
      <c r="B174" s="19"/>
      <c r="C174" s="19"/>
      <c r="H174" s="52"/>
      <c r="I174" s="52"/>
    </row>
    <row r="175" s="1" customFormat="1" spans="1:9">
      <c r="A175" s="19"/>
      <c r="B175" s="19"/>
      <c r="C175" s="19"/>
      <c r="H175" s="52"/>
      <c r="I175" s="52"/>
    </row>
    <row r="176" s="1" customFormat="1" spans="1:9">
      <c r="A176" s="19"/>
      <c r="B176" s="19"/>
      <c r="C176" s="19"/>
      <c r="H176" s="52"/>
      <c r="I176" s="52"/>
    </row>
    <row r="177" s="1" customFormat="1" spans="1:9">
      <c r="A177" s="19"/>
      <c r="B177" s="19"/>
      <c r="C177" s="19"/>
      <c r="H177" s="52"/>
      <c r="I177" s="52"/>
    </row>
    <row r="178" s="1" customFormat="1" spans="1:9">
      <c r="A178" s="19"/>
      <c r="B178" s="19"/>
      <c r="C178" s="19"/>
      <c r="H178" s="52"/>
      <c r="I178" s="52"/>
    </row>
    <row r="179" s="1" customFormat="1" spans="1:9">
      <c r="A179" s="19"/>
      <c r="B179" s="19"/>
      <c r="C179" s="19"/>
      <c r="H179" s="52"/>
      <c r="I179" s="52"/>
    </row>
    <row r="180" s="1" customFormat="1" spans="1:9">
      <c r="A180" s="19"/>
      <c r="B180" s="19"/>
      <c r="C180" s="19"/>
      <c r="H180" s="52"/>
      <c r="I180" s="52"/>
    </row>
    <row r="181" s="1" customFormat="1" spans="1:9">
      <c r="A181" s="19"/>
      <c r="B181" s="19"/>
      <c r="C181" s="19"/>
      <c r="H181" s="52"/>
      <c r="I181" s="52"/>
    </row>
    <row r="182" s="1" customFormat="1" spans="1:9">
      <c r="A182" s="19"/>
      <c r="B182" s="19"/>
      <c r="C182" s="19"/>
      <c r="H182" s="52"/>
      <c r="I182" s="52"/>
    </row>
    <row r="183" s="1" customFormat="1" spans="1:9">
      <c r="A183" s="19"/>
      <c r="B183" s="19"/>
      <c r="C183" s="19"/>
      <c r="H183" s="52"/>
      <c r="I183" s="52"/>
    </row>
    <row r="184" s="1" customFormat="1" spans="1:9">
      <c r="A184" s="19"/>
      <c r="B184" s="19"/>
      <c r="C184" s="19"/>
      <c r="H184" s="52"/>
      <c r="I184" s="52"/>
    </row>
    <row r="185" s="1" customFormat="1" spans="1:9">
      <c r="A185" s="19"/>
      <c r="B185" s="19"/>
      <c r="C185" s="19"/>
      <c r="H185" s="52"/>
      <c r="I185" s="52"/>
    </row>
    <row r="186" s="1" customFormat="1" spans="1:9">
      <c r="A186" s="19"/>
      <c r="B186" s="19"/>
      <c r="C186" s="19"/>
      <c r="H186" s="52"/>
      <c r="I186" s="52"/>
    </row>
    <row r="187" s="1" customFormat="1" spans="1:9">
      <c r="A187" s="19"/>
      <c r="B187" s="19"/>
      <c r="C187" s="19"/>
      <c r="H187" s="52"/>
      <c r="I187" s="52"/>
    </row>
    <row r="188" s="1" customFormat="1" spans="1:9">
      <c r="A188" s="19"/>
      <c r="B188" s="19"/>
      <c r="C188" s="19"/>
      <c r="H188" s="52"/>
      <c r="I188" s="52"/>
    </row>
    <row r="189" s="1" customFormat="1" spans="1:9">
      <c r="A189" s="19"/>
      <c r="B189" s="19"/>
      <c r="C189" s="19"/>
      <c r="H189" s="52"/>
      <c r="I189" s="52"/>
    </row>
    <row r="190" s="1" customFormat="1" spans="1:9">
      <c r="A190" s="19"/>
      <c r="B190" s="19"/>
      <c r="C190" s="19"/>
      <c r="H190" s="52"/>
      <c r="I190" s="52"/>
    </row>
    <row r="191" s="1" customFormat="1" spans="1:9">
      <c r="A191" s="19"/>
      <c r="B191" s="19"/>
      <c r="C191" s="19"/>
      <c r="H191" s="52"/>
      <c r="I191" s="52"/>
    </row>
    <row r="192" s="1" customFormat="1" spans="1:9">
      <c r="A192" s="19"/>
      <c r="B192" s="19"/>
      <c r="C192" s="19"/>
      <c r="H192" s="52"/>
      <c r="I192" s="52"/>
    </row>
    <row r="193" s="1" customFormat="1" spans="1:9">
      <c r="A193" s="19"/>
      <c r="B193" s="19"/>
      <c r="C193" s="19"/>
      <c r="H193" s="52"/>
      <c r="I193" s="52"/>
    </row>
    <row r="194" s="1" customFormat="1" spans="1:9">
      <c r="A194" s="19"/>
      <c r="B194" s="19"/>
      <c r="C194" s="19"/>
      <c r="H194" s="52"/>
      <c r="I194" s="52"/>
    </row>
    <row r="195" s="1" customFormat="1" spans="1:9">
      <c r="A195" s="19"/>
      <c r="B195" s="19"/>
      <c r="C195" s="19"/>
      <c r="H195" s="52"/>
      <c r="I195" s="52"/>
    </row>
    <row r="196" s="1" customFormat="1" spans="1:9">
      <c r="A196" s="19"/>
      <c r="B196" s="19"/>
      <c r="C196" s="19"/>
      <c r="H196" s="52"/>
      <c r="I196" s="52"/>
    </row>
    <row r="197" s="1" customFormat="1" spans="1:9">
      <c r="A197" s="19"/>
      <c r="B197" s="19"/>
      <c r="C197" s="19"/>
      <c r="H197" s="52"/>
      <c r="I197" s="52"/>
    </row>
    <row r="198" s="1" customFormat="1" spans="1:9">
      <c r="A198" s="19"/>
      <c r="B198" s="19"/>
      <c r="C198" s="19"/>
      <c r="H198" s="52"/>
      <c r="I198" s="52"/>
    </row>
    <row r="199" s="1" customFormat="1" spans="1:9">
      <c r="A199" s="19"/>
      <c r="B199" s="19"/>
      <c r="C199" s="19"/>
      <c r="H199" s="52"/>
      <c r="I199" s="52"/>
    </row>
    <row r="200" s="1" customFormat="1" spans="1:9">
      <c r="A200" s="19"/>
      <c r="B200" s="19"/>
      <c r="C200" s="19"/>
      <c r="H200" s="52"/>
      <c r="I200" s="52"/>
    </row>
    <row r="201" s="1" customFormat="1" spans="1:9">
      <c r="A201" s="19"/>
      <c r="B201" s="19"/>
      <c r="C201" s="19"/>
      <c r="H201" s="52"/>
      <c r="I201" s="52"/>
    </row>
    <row r="202" s="1" customFormat="1" spans="1:9">
      <c r="A202" s="19"/>
      <c r="B202" s="19"/>
      <c r="C202" s="19"/>
      <c r="H202" s="52"/>
      <c r="I202" s="52"/>
    </row>
    <row r="203" s="1" customFormat="1" spans="1:9">
      <c r="A203" s="19"/>
      <c r="B203" s="19"/>
      <c r="C203" s="19"/>
      <c r="H203" s="52"/>
      <c r="I203" s="52"/>
    </row>
    <row r="204" s="1" customFormat="1" spans="1:9">
      <c r="A204" s="19"/>
      <c r="B204" s="19"/>
      <c r="C204" s="19"/>
      <c r="H204" s="52"/>
      <c r="I204" s="52"/>
    </row>
    <row r="205" s="1" customFormat="1" spans="1:9">
      <c r="A205" s="19"/>
      <c r="B205" s="19"/>
      <c r="C205" s="19"/>
      <c r="H205" s="52"/>
      <c r="I205" s="52"/>
    </row>
    <row r="206" s="1" customFormat="1" spans="1:9">
      <c r="A206" s="19"/>
      <c r="B206" s="19"/>
      <c r="C206" s="19"/>
      <c r="H206" s="52"/>
      <c r="I206" s="52"/>
    </row>
    <row r="207" s="1" customFormat="1" spans="1:9">
      <c r="A207" s="19"/>
      <c r="B207" s="19"/>
      <c r="C207" s="19"/>
      <c r="H207" s="52"/>
      <c r="I207" s="52"/>
    </row>
    <row r="208" s="1" customFormat="1" spans="1:9">
      <c r="A208" s="19"/>
      <c r="B208" s="19"/>
      <c r="C208" s="19"/>
      <c r="H208" s="52"/>
      <c r="I208" s="52"/>
    </row>
    <row r="209" s="1" customFormat="1" spans="1:9">
      <c r="A209" s="19"/>
      <c r="B209" s="19"/>
      <c r="C209" s="19"/>
      <c r="H209" s="52"/>
      <c r="I209" s="52"/>
    </row>
    <row r="210" s="1" customFormat="1" spans="1:9">
      <c r="A210" s="19"/>
      <c r="B210" s="19"/>
      <c r="C210" s="19"/>
      <c r="H210" s="52"/>
      <c r="I210" s="52"/>
    </row>
    <row r="211" s="1" customFormat="1" spans="1:9">
      <c r="A211" s="19"/>
      <c r="B211" s="19"/>
      <c r="C211" s="19"/>
      <c r="H211" s="52"/>
      <c r="I211" s="52"/>
    </row>
    <row r="212" s="1" customFormat="1" spans="1:9">
      <c r="A212" s="19"/>
      <c r="B212" s="19"/>
      <c r="C212" s="19"/>
      <c r="H212" s="52"/>
      <c r="I212" s="52"/>
    </row>
    <row r="213" s="1" customFormat="1" spans="1:9">
      <c r="A213" s="19"/>
      <c r="B213" s="19"/>
      <c r="C213" s="19"/>
      <c r="H213" s="52"/>
      <c r="I213" s="52"/>
    </row>
    <row r="214" s="1" customFormat="1" spans="1:9">
      <c r="A214" s="19"/>
      <c r="B214" s="19"/>
      <c r="C214" s="19"/>
      <c r="H214" s="52"/>
      <c r="I214" s="52"/>
    </row>
    <row r="215" s="1" customFormat="1" spans="1:9">
      <c r="A215" s="19"/>
      <c r="B215" s="19"/>
      <c r="C215" s="19"/>
      <c r="H215" s="52"/>
      <c r="I215" s="52"/>
    </row>
    <row r="216" s="1" customFormat="1" spans="1:9">
      <c r="A216" s="19"/>
      <c r="B216" s="19"/>
      <c r="C216" s="19"/>
      <c r="H216" s="52"/>
      <c r="I216" s="52"/>
    </row>
    <row r="217" s="1" customFormat="1" spans="1:9">
      <c r="A217" s="19"/>
      <c r="B217" s="19"/>
      <c r="C217" s="19"/>
      <c r="H217" s="52"/>
      <c r="I217" s="52"/>
    </row>
    <row r="218" s="1" customFormat="1" spans="1:9">
      <c r="A218" s="19"/>
      <c r="B218" s="19"/>
      <c r="C218" s="19"/>
      <c r="H218" s="52"/>
      <c r="I218" s="52"/>
    </row>
    <row r="219" s="1" customFormat="1" spans="1:9">
      <c r="A219" s="19"/>
      <c r="B219" s="19"/>
      <c r="C219" s="19"/>
      <c r="H219" s="52"/>
      <c r="I219" s="52"/>
    </row>
    <row r="220" s="1" customFormat="1" spans="1:9">
      <c r="A220" s="19"/>
      <c r="B220" s="19"/>
      <c r="C220" s="19"/>
      <c r="H220" s="52"/>
      <c r="I220" s="52"/>
    </row>
    <row r="221" s="1" customFormat="1" spans="1:9">
      <c r="A221" s="19"/>
      <c r="B221" s="19"/>
      <c r="C221" s="19"/>
      <c r="H221" s="52"/>
      <c r="I221" s="52"/>
    </row>
    <row r="222" s="1" customFormat="1" spans="1:9">
      <c r="A222" s="19"/>
      <c r="B222" s="19"/>
      <c r="C222" s="19"/>
      <c r="H222" s="52"/>
      <c r="I222" s="52"/>
    </row>
    <row r="223" s="1" customFormat="1" spans="1:9">
      <c r="A223" s="19"/>
      <c r="B223" s="19"/>
      <c r="C223" s="19"/>
      <c r="H223" s="52"/>
      <c r="I223" s="52"/>
    </row>
    <row r="224" s="1" customFormat="1" spans="1:9">
      <c r="A224" s="19"/>
      <c r="B224" s="19"/>
      <c r="C224" s="19"/>
      <c r="H224" s="52"/>
      <c r="I224" s="52"/>
    </row>
    <row r="225" s="1" customFormat="1" spans="1:9">
      <c r="A225" s="19"/>
      <c r="B225" s="19"/>
      <c r="C225" s="19"/>
      <c r="H225" s="52"/>
      <c r="I225" s="52"/>
    </row>
    <row r="226" s="1" customFormat="1" spans="1:9">
      <c r="A226" s="19"/>
      <c r="B226" s="19"/>
      <c r="C226" s="19"/>
      <c r="H226" s="52"/>
      <c r="I226" s="52"/>
    </row>
    <row r="227" s="1" customFormat="1" spans="1:9">
      <c r="A227" s="19"/>
      <c r="B227" s="19"/>
      <c r="C227" s="19"/>
      <c r="H227" s="52"/>
      <c r="I227" s="52"/>
    </row>
    <row r="228" s="1" customFormat="1" spans="1:9">
      <c r="A228" s="19"/>
      <c r="B228" s="19"/>
      <c r="C228" s="19"/>
      <c r="H228" s="52"/>
      <c r="I228" s="52"/>
    </row>
    <row r="229" s="1" customFormat="1" spans="1:9">
      <c r="A229" s="19"/>
      <c r="B229" s="19"/>
      <c r="C229" s="19"/>
      <c r="H229" s="52"/>
      <c r="I229" s="52"/>
    </row>
    <row r="230" s="1" customFormat="1" spans="1:9">
      <c r="A230" s="19"/>
      <c r="B230" s="19"/>
      <c r="C230" s="19"/>
      <c r="H230" s="52"/>
      <c r="I230" s="52"/>
    </row>
    <row r="231" s="1" customFormat="1" spans="1:9">
      <c r="A231" s="19"/>
      <c r="B231" s="19"/>
      <c r="C231" s="19"/>
      <c r="H231" s="52"/>
      <c r="I231" s="52"/>
    </row>
    <row r="232" s="1" customFormat="1" spans="1:9">
      <c r="A232" s="19"/>
      <c r="B232" s="19"/>
      <c r="C232" s="19"/>
      <c r="H232" s="52"/>
      <c r="I232" s="52"/>
    </row>
    <row r="233" s="1" customFormat="1" spans="1:9">
      <c r="A233" s="19"/>
      <c r="B233" s="19"/>
      <c r="C233" s="19"/>
      <c r="H233" s="52"/>
      <c r="I233" s="52"/>
    </row>
    <row r="234" s="1" customFormat="1" spans="1:9">
      <c r="A234" s="19"/>
      <c r="B234" s="19"/>
      <c r="C234" s="19"/>
      <c r="H234" s="52"/>
      <c r="I234" s="52"/>
    </row>
    <row r="235" s="1" customFormat="1" spans="1:9">
      <c r="A235" s="19"/>
      <c r="B235" s="19"/>
      <c r="C235" s="19"/>
      <c r="H235" s="52"/>
      <c r="I235" s="52"/>
    </row>
    <row r="236" s="1" customFormat="1" spans="1:9">
      <c r="A236" s="19"/>
      <c r="B236" s="19"/>
      <c r="C236" s="19"/>
      <c r="H236" s="52"/>
      <c r="I236" s="52"/>
    </row>
    <row r="237" s="1" customFormat="1" spans="1:9">
      <c r="A237" s="19"/>
      <c r="B237" s="19"/>
      <c r="C237" s="19"/>
      <c r="H237" s="52"/>
      <c r="I237" s="52"/>
    </row>
    <row r="238" s="1" customFormat="1" spans="1:9">
      <c r="A238" s="19"/>
      <c r="B238" s="19"/>
      <c r="C238" s="19"/>
      <c r="H238" s="52"/>
      <c r="I238" s="52"/>
    </row>
    <row r="239" s="1" customFormat="1" spans="1:9">
      <c r="A239" s="19"/>
      <c r="B239" s="19"/>
      <c r="C239" s="19"/>
      <c r="H239" s="52"/>
      <c r="I239" s="52"/>
    </row>
    <row r="240" s="1" customFormat="1" spans="1:9">
      <c r="A240" s="19"/>
      <c r="B240" s="19"/>
      <c r="C240" s="19"/>
      <c r="H240" s="52"/>
      <c r="I240" s="52"/>
    </row>
    <row r="241" s="1" customFormat="1" spans="1:9">
      <c r="A241" s="19"/>
      <c r="B241" s="19"/>
      <c r="C241" s="19"/>
      <c r="H241" s="52"/>
      <c r="I241" s="52"/>
    </row>
    <row r="242" s="1" customFormat="1" spans="1:9">
      <c r="A242" s="19"/>
      <c r="B242" s="19"/>
      <c r="C242" s="19"/>
      <c r="H242" s="52"/>
      <c r="I242" s="52"/>
    </row>
    <row r="243" s="1" customFormat="1" spans="1:9">
      <c r="A243" s="19"/>
      <c r="B243" s="19"/>
      <c r="C243" s="19"/>
      <c r="H243" s="52"/>
      <c r="I243" s="52"/>
    </row>
    <row r="244" s="1" customFormat="1" spans="1:9">
      <c r="A244" s="19"/>
      <c r="B244" s="19"/>
      <c r="C244" s="19"/>
      <c r="H244" s="52"/>
      <c r="I244" s="52"/>
    </row>
    <row r="245" s="1" customFormat="1" spans="1:9">
      <c r="A245" s="19"/>
      <c r="B245" s="19"/>
      <c r="C245" s="19"/>
      <c r="H245" s="52"/>
      <c r="I245" s="52"/>
    </row>
    <row r="246" s="1" customFormat="1" spans="1:9">
      <c r="A246" s="19"/>
      <c r="B246" s="19"/>
      <c r="C246" s="19"/>
      <c r="H246" s="52"/>
      <c r="I246" s="52"/>
    </row>
    <row r="247" s="1" customFormat="1" spans="1:9">
      <c r="A247" s="19"/>
      <c r="B247" s="19"/>
      <c r="C247" s="19"/>
      <c r="H247" s="52"/>
      <c r="I247" s="52"/>
    </row>
    <row r="248" s="1" customFormat="1" spans="1:9">
      <c r="A248" s="19"/>
      <c r="B248" s="19"/>
      <c r="C248" s="19"/>
      <c r="H248" s="52"/>
      <c r="I248" s="52"/>
    </row>
    <row r="249" s="1" customFormat="1" spans="1:9">
      <c r="A249" s="19"/>
      <c r="B249" s="19"/>
      <c r="C249" s="19"/>
      <c r="H249" s="52"/>
      <c r="I249" s="52"/>
    </row>
    <row r="250" s="1" customFormat="1" spans="1:9">
      <c r="A250" s="19"/>
      <c r="B250" s="19"/>
      <c r="C250" s="19"/>
      <c r="H250" s="52"/>
      <c r="I250" s="52"/>
    </row>
    <row r="251" s="1" customFormat="1" spans="1:9">
      <c r="A251" s="19"/>
      <c r="B251" s="19"/>
      <c r="C251" s="19"/>
      <c r="H251" s="52"/>
      <c r="I251" s="52"/>
    </row>
    <row r="252" s="1" customFormat="1" spans="1:9">
      <c r="A252" s="19"/>
      <c r="B252" s="19"/>
      <c r="C252" s="19"/>
      <c r="H252" s="52"/>
      <c r="I252" s="52"/>
    </row>
    <row r="253" s="1" customFormat="1" spans="1:9">
      <c r="A253" s="19"/>
      <c r="B253" s="19"/>
      <c r="C253" s="19"/>
      <c r="H253" s="52"/>
      <c r="I253" s="52"/>
    </row>
    <row r="254" s="1" customFormat="1" spans="1:9">
      <c r="A254" s="19"/>
      <c r="B254" s="19"/>
      <c r="C254" s="19"/>
      <c r="H254" s="52"/>
      <c r="I254" s="52"/>
    </row>
    <row r="255" s="1" customFormat="1" spans="1:9">
      <c r="A255" s="19"/>
      <c r="B255" s="19"/>
      <c r="C255" s="19"/>
      <c r="H255" s="52"/>
      <c r="I255" s="52"/>
    </row>
    <row r="256" s="1" customFormat="1" spans="1:9">
      <c r="A256" s="19"/>
      <c r="B256" s="19"/>
      <c r="C256" s="19"/>
      <c r="H256" s="52"/>
      <c r="I256" s="52"/>
    </row>
    <row r="257" s="1" customFormat="1" spans="1:9">
      <c r="A257" s="19"/>
      <c r="B257" s="19"/>
      <c r="C257" s="19"/>
      <c r="H257" s="52"/>
      <c r="I257" s="52"/>
    </row>
    <row r="258" s="1" customFormat="1" spans="1:9">
      <c r="A258" s="19"/>
      <c r="B258" s="19"/>
      <c r="C258" s="19"/>
      <c r="H258" s="52"/>
      <c r="I258" s="52"/>
    </row>
    <row r="259" s="1" customFormat="1" spans="1:9">
      <c r="A259" s="19"/>
      <c r="B259" s="19"/>
      <c r="C259" s="19"/>
      <c r="H259" s="52"/>
      <c r="I259" s="52"/>
    </row>
    <row r="260" s="1" customFormat="1" spans="1:9">
      <c r="A260" s="19"/>
      <c r="B260" s="19"/>
      <c r="C260" s="19"/>
      <c r="H260" s="52"/>
      <c r="I260" s="52"/>
    </row>
    <row r="261" s="1" customFormat="1" spans="1:9">
      <c r="A261" s="19"/>
      <c r="B261" s="19"/>
      <c r="C261" s="19"/>
      <c r="H261" s="52"/>
      <c r="I261" s="52"/>
    </row>
    <row r="262" s="1" customFormat="1" spans="1:9">
      <c r="A262" s="19"/>
      <c r="B262" s="19"/>
      <c r="C262" s="19"/>
      <c r="H262" s="52"/>
      <c r="I262" s="52"/>
    </row>
    <row r="263" s="1" customFormat="1" spans="1:9">
      <c r="A263" s="19"/>
      <c r="B263" s="19"/>
      <c r="C263" s="19"/>
      <c r="H263" s="52"/>
      <c r="I263" s="52"/>
    </row>
    <row r="264" s="1" customFormat="1" spans="1:9">
      <c r="A264" s="19"/>
      <c r="B264" s="19"/>
      <c r="C264" s="19"/>
      <c r="H264" s="52"/>
      <c r="I264" s="52"/>
    </row>
    <row r="265" s="1" customFormat="1" spans="1:9">
      <c r="A265" s="19"/>
      <c r="B265" s="19"/>
      <c r="C265" s="19"/>
      <c r="H265" s="52"/>
      <c r="I265" s="52"/>
    </row>
    <row r="266" s="1" customFormat="1" spans="1:9">
      <c r="A266" s="19"/>
      <c r="B266" s="19"/>
      <c r="C266" s="19"/>
      <c r="H266" s="52"/>
      <c r="I266" s="52"/>
    </row>
    <row r="267" s="1" customFormat="1" spans="1:9">
      <c r="A267" s="19"/>
      <c r="B267" s="19"/>
      <c r="C267" s="19"/>
      <c r="H267" s="52"/>
      <c r="I267" s="52"/>
    </row>
    <row r="268" s="1" customFormat="1" spans="1:9">
      <c r="A268" s="19"/>
      <c r="B268" s="19"/>
      <c r="C268" s="19"/>
      <c r="H268" s="52"/>
      <c r="I268" s="52"/>
    </row>
    <row r="269" s="1" customFormat="1" spans="1:9">
      <c r="A269" s="19"/>
      <c r="B269" s="19"/>
      <c r="C269" s="19"/>
      <c r="H269" s="52"/>
      <c r="I269" s="52"/>
    </row>
    <row r="270" s="1" customFormat="1" spans="1:9">
      <c r="A270" s="19"/>
      <c r="B270" s="19"/>
      <c r="C270" s="19"/>
      <c r="H270" s="52"/>
      <c r="I270" s="52"/>
    </row>
    <row r="271" s="1" customFormat="1" spans="1:9">
      <c r="A271" s="19"/>
      <c r="B271" s="19"/>
      <c r="C271" s="19"/>
      <c r="H271" s="52"/>
      <c r="I271" s="52"/>
    </row>
    <row r="272" s="1" customFormat="1" spans="1:9">
      <c r="A272" s="19"/>
      <c r="B272" s="19"/>
      <c r="C272" s="19"/>
      <c r="H272" s="52"/>
      <c r="I272" s="52"/>
    </row>
    <row r="273" s="1" customFormat="1" spans="1:9">
      <c r="A273" s="19"/>
      <c r="B273" s="19"/>
      <c r="C273" s="19"/>
      <c r="H273" s="52"/>
      <c r="I273" s="52"/>
    </row>
    <row r="274" s="1" customFormat="1" spans="1:9">
      <c r="A274" s="19"/>
      <c r="B274" s="19"/>
      <c r="C274" s="19"/>
      <c r="H274" s="52"/>
      <c r="I274" s="52"/>
    </row>
    <row r="275" s="1" customFormat="1" spans="1:9">
      <c r="A275" s="19"/>
      <c r="B275" s="19"/>
      <c r="C275" s="19"/>
      <c r="H275" s="52"/>
      <c r="I275" s="52"/>
    </row>
    <row r="276" s="1" customFormat="1" spans="1:9">
      <c r="A276" s="19"/>
      <c r="B276" s="19"/>
      <c r="C276" s="19"/>
      <c r="H276" s="52"/>
      <c r="I276" s="52"/>
    </row>
    <row r="277" s="1" customFormat="1" spans="1:9">
      <c r="A277" s="19"/>
      <c r="B277" s="19"/>
      <c r="C277" s="19"/>
      <c r="H277" s="52"/>
      <c r="I277" s="52"/>
    </row>
    <row r="278" s="1" customFormat="1" spans="1:9">
      <c r="A278" s="19"/>
      <c r="B278" s="19"/>
      <c r="C278" s="19"/>
      <c r="H278" s="52"/>
      <c r="I278" s="52"/>
    </row>
    <row r="279" s="1" customFormat="1" spans="1:9">
      <c r="A279" s="19"/>
      <c r="B279" s="19"/>
      <c r="C279" s="19"/>
      <c r="H279" s="52"/>
      <c r="I279" s="52"/>
    </row>
    <row r="280" s="1" customFormat="1" spans="1:9">
      <c r="A280" s="19"/>
      <c r="B280" s="19"/>
      <c r="C280" s="19"/>
      <c r="H280" s="52"/>
      <c r="I280" s="52"/>
    </row>
    <row r="281" s="1" customFormat="1" spans="1:9">
      <c r="A281" s="19"/>
      <c r="B281" s="19"/>
      <c r="C281" s="19"/>
      <c r="H281" s="52"/>
      <c r="I281" s="52"/>
    </row>
    <row r="282" s="1" customFormat="1" spans="1:9">
      <c r="A282" s="19"/>
      <c r="B282" s="19"/>
      <c r="C282" s="19"/>
      <c r="H282" s="52"/>
      <c r="I282" s="52"/>
    </row>
    <row r="283" s="1" customFormat="1" spans="1:9">
      <c r="A283" s="19"/>
      <c r="B283" s="19"/>
      <c r="C283" s="19"/>
      <c r="H283" s="52"/>
      <c r="I283" s="52"/>
    </row>
    <row r="284" s="1" customFormat="1" spans="1:9">
      <c r="A284" s="19"/>
      <c r="B284" s="19"/>
      <c r="C284" s="19"/>
      <c r="H284" s="52"/>
      <c r="I284" s="52"/>
    </row>
    <row r="285" s="1" customFormat="1" spans="1:9">
      <c r="A285" s="19"/>
      <c r="B285" s="19"/>
      <c r="C285" s="19"/>
      <c r="H285" s="52"/>
      <c r="I285" s="52"/>
    </row>
    <row r="286" s="1" customFormat="1" spans="1:9">
      <c r="A286" s="19"/>
      <c r="B286" s="19"/>
      <c r="C286" s="19"/>
      <c r="H286" s="52"/>
      <c r="I286" s="52"/>
    </row>
    <row r="287" s="1" customFormat="1" spans="1:9">
      <c r="A287" s="19"/>
      <c r="B287" s="19"/>
      <c r="C287" s="19"/>
      <c r="H287" s="52"/>
      <c r="I287" s="52"/>
    </row>
    <row r="288" s="1" customFormat="1" spans="1:9">
      <c r="A288" s="19"/>
      <c r="B288" s="19"/>
      <c r="C288" s="19"/>
      <c r="H288" s="52"/>
      <c r="I288" s="52"/>
    </row>
    <row r="289" s="1" customFormat="1" spans="1:9">
      <c r="A289" s="19"/>
      <c r="B289" s="19"/>
      <c r="C289" s="19"/>
      <c r="H289" s="52"/>
      <c r="I289" s="52"/>
    </row>
  </sheetData>
  <mergeCells count="43">
    <mergeCell ref="A6:G6"/>
    <mergeCell ref="B8:D8"/>
    <mergeCell ref="E8:G8"/>
    <mergeCell ref="B9:D9"/>
    <mergeCell ref="E9:G9"/>
    <mergeCell ref="A10:G10"/>
    <mergeCell ref="B12:E12"/>
    <mergeCell ref="F12:G12"/>
    <mergeCell ref="B13:E13"/>
    <mergeCell ref="F13:G13"/>
    <mergeCell ref="B14:E14"/>
    <mergeCell ref="F14:G14"/>
    <mergeCell ref="B15:E15"/>
    <mergeCell ref="F15:G15"/>
    <mergeCell ref="A17:G17"/>
    <mergeCell ref="A19:B19"/>
    <mergeCell ref="C19:D19"/>
    <mergeCell ref="E19:G19"/>
    <mergeCell ref="A20:B20"/>
    <mergeCell ref="C20:D20"/>
    <mergeCell ref="E20:G20"/>
    <mergeCell ref="A22:G22"/>
    <mergeCell ref="A24:G24"/>
    <mergeCell ref="A25:G25"/>
    <mergeCell ref="A27:G27"/>
    <mergeCell ref="A35:G35"/>
    <mergeCell ref="A41:G41"/>
    <mergeCell ref="B66:D66"/>
    <mergeCell ref="A71:G71"/>
    <mergeCell ref="A79:G79"/>
    <mergeCell ref="A89:G89"/>
    <mergeCell ref="A108:G108"/>
    <mergeCell ref="A114:G114"/>
    <mergeCell ref="A120:G120"/>
    <mergeCell ref="A131:G131"/>
    <mergeCell ref="A141:F141"/>
    <mergeCell ref="A143:C143"/>
    <mergeCell ref="A144:C144"/>
    <mergeCell ref="A145:C145"/>
    <mergeCell ref="A146:C146"/>
    <mergeCell ref="A147:C147"/>
    <mergeCell ref="A148:C148"/>
    <mergeCell ref="K134:L135"/>
  </mergeCells>
  <printOptions horizontalCentered="1"/>
  <pageMargins left="0.196527777777778" right="0.196527777777778" top="0.590277777777778" bottom="0.590277777777778" header="0.314583333333333" footer="0.314583333333333"/>
  <pageSetup paperSize="9" scale="80" fitToHeight="0" orientation="portrait" horizontalDpi="600"/>
  <headerFooter>
    <oddFooter>&amp;R&amp;P de &amp;N</oddFooter>
  </headerFooter>
  <colBreaks count="1" manualBreakCount="1">
    <brk id="7" max="1048575" man="1"/>
  </colBreak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T289"/>
  <sheetViews>
    <sheetView view="pageBreakPreview" zoomScaleNormal="110" topLeftCell="A41" workbookViewId="0">
      <selection activeCell="G68" sqref="G68"/>
    </sheetView>
  </sheetViews>
  <sheetFormatPr defaultColWidth="9.14285714285714" defaultRowHeight="12.75"/>
  <cols>
    <col min="1" max="1" width="3.42857142857143" style="1" customWidth="1"/>
    <col min="2" max="2" width="25.8571428571429" style="1" customWidth="1"/>
    <col min="3" max="3" width="15.1428571428571" style="1" customWidth="1"/>
    <col min="4" max="4" width="15.4285714285714" style="1" customWidth="1"/>
    <col min="5" max="5" width="15" style="1" customWidth="1"/>
    <col min="6" max="6" width="12.8571428571429" style="1" customWidth="1"/>
    <col min="7" max="7" width="24.2857142857143" style="1" customWidth="1"/>
    <col min="8" max="8" width="9.14285714285714" style="52" customWidth="1"/>
    <col min="9" max="9" width="11.4285714285714" style="52" customWidth="1"/>
    <col min="10" max="10" width="11.5714285714286" style="1" customWidth="1"/>
    <col min="11" max="12" width="9.14285714285714" style="1"/>
    <col min="13" max="13" width="16.4285714285714" style="1" customWidth="1"/>
    <col min="14" max="15" width="9.14285714285714" style="1"/>
    <col min="16" max="16" width="16.4285714285714" style="1" customWidth="1"/>
    <col min="17" max="247" width="9.14285714285714" style="1"/>
    <col min="248" max="248" width="3.42857142857143" style="1" customWidth="1"/>
    <col min="249" max="249" width="25.8571428571429" style="1" customWidth="1"/>
    <col min="250" max="250" width="15.1428571428571" style="1" customWidth="1"/>
    <col min="251" max="251" width="15.4285714285714" style="1" customWidth="1"/>
    <col min="252" max="252" width="15" style="1" customWidth="1"/>
    <col min="253" max="253" width="12.8571428571429" style="1" customWidth="1"/>
    <col min="254" max="254" width="23.2857142857143" style="1" customWidth="1"/>
    <col min="255" max="257" width="9.14285714285714" style="1" hidden="1" customWidth="1"/>
    <col min="258" max="259" width="9.14285714285714" style="1"/>
    <col min="260" max="260" width="9.71428571428571" style="1" customWidth="1"/>
    <col min="261" max="261" width="9.14285714285714" style="1"/>
    <col min="262" max="262" width="10.2857142857143" style="1" customWidth="1"/>
    <col min="263" max="503" width="9.14285714285714" style="1"/>
    <col min="504" max="504" width="3.42857142857143" style="1" customWidth="1"/>
    <col min="505" max="505" width="25.8571428571429" style="1" customWidth="1"/>
    <col min="506" max="506" width="15.1428571428571" style="1" customWidth="1"/>
    <col min="507" max="507" width="15.4285714285714" style="1" customWidth="1"/>
    <col min="508" max="508" width="15" style="1" customWidth="1"/>
    <col min="509" max="509" width="12.8571428571429" style="1" customWidth="1"/>
    <col min="510" max="510" width="23.2857142857143" style="1" customWidth="1"/>
    <col min="511" max="513" width="9.14285714285714" style="1" hidden="1" customWidth="1"/>
    <col min="514" max="515" width="9.14285714285714" style="1"/>
    <col min="516" max="516" width="9.71428571428571" style="1" customWidth="1"/>
    <col min="517" max="517" width="9.14285714285714" style="1"/>
    <col min="518" max="518" width="10.2857142857143" style="1" customWidth="1"/>
    <col min="519" max="759" width="9.14285714285714" style="1"/>
    <col min="760" max="760" width="3.42857142857143" style="1" customWidth="1"/>
    <col min="761" max="761" width="25.8571428571429" style="1" customWidth="1"/>
    <col min="762" max="762" width="15.1428571428571" style="1" customWidth="1"/>
    <col min="763" max="763" width="15.4285714285714" style="1" customWidth="1"/>
    <col min="764" max="764" width="15" style="1" customWidth="1"/>
    <col min="765" max="765" width="12.8571428571429" style="1" customWidth="1"/>
    <col min="766" max="766" width="23.2857142857143" style="1" customWidth="1"/>
    <col min="767" max="769" width="9.14285714285714" style="1" hidden="1" customWidth="1"/>
    <col min="770" max="771" width="9.14285714285714" style="1"/>
    <col min="772" max="772" width="9.71428571428571" style="1" customWidth="1"/>
    <col min="773" max="773" width="9.14285714285714" style="1"/>
    <col min="774" max="774" width="10.2857142857143" style="1" customWidth="1"/>
    <col min="775" max="1015" width="9.14285714285714" style="1"/>
    <col min="1016" max="1016" width="3.42857142857143" style="1" customWidth="1"/>
    <col min="1017" max="1017" width="25.8571428571429" style="1" customWidth="1"/>
    <col min="1018" max="1018" width="15.1428571428571" style="1" customWidth="1"/>
    <col min="1019" max="1019" width="15.4285714285714" style="1" customWidth="1"/>
    <col min="1020" max="1020" width="15" style="1" customWidth="1"/>
    <col min="1021" max="1021" width="12.8571428571429" style="1" customWidth="1"/>
    <col min="1022" max="1022" width="23.2857142857143" style="1" customWidth="1"/>
    <col min="1023" max="1025" width="9.14285714285714" style="1" hidden="1" customWidth="1"/>
    <col min="1026" max="1027" width="9.14285714285714" style="1"/>
    <col min="1028" max="1028" width="9.71428571428571" style="1" customWidth="1"/>
    <col min="1029" max="1029" width="9.14285714285714" style="1"/>
    <col min="1030" max="1030" width="10.2857142857143" style="1" customWidth="1"/>
    <col min="1031" max="1271" width="9.14285714285714" style="1"/>
    <col min="1272" max="1272" width="3.42857142857143" style="1" customWidth="1"/>
    <col min="1273" max="1273" width="25.8571428571429" style="1" customWidth="1"/>
    <col min="1274" max="1274" width="15.1428571428571" style="1" customWidth="1"/>
    <col min="1275" max="1275" width="15.4285714285714" style="1" customWidth="1"/>
    <col min="1276" max="1276" width="15" style="1" customWidth="1"/>
    <col min="1277" max="1277" width="12.8571428571429" style="1" customWidth="1"/>
    <col min="1278" max="1278" width="23.2857142857143" style="1" customWidth="1"/>
    <col min="1279" max="1281" width="9.14285714285714" style="1" hidden="1" customWidth="1"/>
    <col min="1282" max="1283" width="9.14285714285714" style="1"/>
    <col min="1284" max="1284" width="9.71428571428571" style="1" customWidth="1"/>
    <col min="1285" max="1285" width="9.14285714285714" style="1"/>
    <col min="1286" max="1286" width="10.2857142857143" style="1" customWidth="1"/>
    <col min="1287" max="1527" width="9.14285714285714" style="1"/>
    <col min="1528" max="1528" width="3.42857142857143" style="1" customWidth="1"/>
    <col min="1529" max="1529" width="25.8571428571429" style="1" customWidth="1"/>
    <col min="1530" max="1530" width="15.1428571428571" style="1" customWidth="1"/>
    <col min="1531" max="1531" width="15.4285714285714" style="1" customWidth="1"/>
    <col min="1532" max="1532" width="15" style="1" customWidth="1"/>
    <col min="1533" max="1533" width="12.8571428571429" style="1" customWidth="1"/>
    <col min="1534" max="1534" width="23.2857142857143" style="1" customWidth="1"/>
    <col min="1535" max="1537" width="9.14285714285714" style="1" hidden="1" customWidth="1"/>
    <col min="1538" max="1539" width="9.14285714285714" style="1"/>
    <col min="1540" max="1540" width="9.71428571428571" style="1" customWidth="1"/>
    <col min="1541" max="1541" width="9.14285714285714" style="1"/>
    <col min="1542" max="1542" width="10.2857142857143" style="1" customWidth="1"/>
    <col min="1543" max="1783" width="9.14285714285714" style="1"/>
    <col min="1784" max="1784" width="3.42857142857143" style="1" customWidth="1"/>
    <col min="1785" max="1785" width="25.8571428571429" style="1" customWidth="1"/>
    <col min="1786" max="1786" width="15.1428571428571" style="1" customWidth="1"/>
    <col min="1787" max="1787" width="15.4285714285714" style="1" customWidth="1"/>
    <col min="1788" max="1788" width="15" style="1" customWidth="1"/>
    <col min="1789" max="1789" width="12.8571428571429" style="1" customWidth="1"/>
    <col min="1790" max="1790" width="23.2857142857143" style="1" customWidth="1"/>
    <col min="1791" max="1793" width="9.14285714285714" style="1" hidden="1" customWidth="1"/>
    <col min="1794" max="1795" width="9.14285714285714" style="1"/>
    <col min="1796" max="1796" width="9.71428571428571" style="1" customWidth="1"/>
    <col min="1797" max="1797" width="9.14285714285714" style="1"/>
    <col min="1798" max="1798" width="10.2857142857143" style="1" customWidth="1"/>
    <col min="1799" max="2039" width="9.14285714285714" style="1"/>
    <col min="2040" max="2040" width="3.42857142857143" style="1" customWidth="1"/>
    <col min="2041" max="2041" width="25.8571428571429" style="1" customWidth="1"/>
    <col min="2042" max="2042" width="15.1428571428571" style="1" customWidth="1"/>
    <col min="2043" max="2043" width="15.4285714285714" style="1" customWidth="1"/>
    <col min="2044" max="2044" width="15" style="1" customWidth="1"/>
    <col min="2045" max="2045" width="12.8571428571429" style="1" customWidth="1"/>
    <col min="2046" max="2046" width="23.2857142857143" style="1" customWidth="1"/>
    <col min="2047" max="2049" width="9.14285714285714" style="1" hidden="1" customWidth="1"/>
    <col min="2050" max="2051" width="9.14285714285714" style="1"/>
    <col min="2052" max="2052" width="9.71428571428571" style="1" customWidth="1"/>
    <col min="2053" max="2053" width="9.14285714285714" style="1"/>
    <col min="2054" max="2054" width="10.2857142857143" style="1" customWidth="1"/>
    <col min="2055" max="2295" width="9.14285714285714" style="1"/>
    <col min="2296" max="2296" width="3.42857142857143" style="1" customWidth="1"/>
    <col min="2297" max="2297" width="25.8571428571429" style="1" customWidth="1"/>
    <col min="2298" max="2298" width="15.1428571428571" style="1" customWidth="1"/>
    <col min="2299" max="2299" width="15.4285714285714" style="1" customWidth="1"/>
    <col min="2300" max="2300" width="15" style="1" customWidth="1"/>
    <col min="2301" max="2301" width="12.8571428571429" style="1" customWidth="1"/>
    <col min="2302" max="2302" width="23.2857142857143" style="1" customWidth="1"/>
    <col min="2303" max="2305" width="9.14285714285714" style="1" hidden="1" customWidth="1"/>
    <col min="2306" max="2307" width="9.14285714285714" style="1"/>
    <col min="2308" max="2308" width="9.71428571428571" style="1" customWidth="1"/>
    <col min="2309" max="2309" width="9.14285714285714" style="1"/>
    <col min="2310" max="2310" width="10.2857142857143" style="1" customWidth="1"/>
    <col min="2311" max="2551" width="9.14285714285714" style="1"/>
    <col min="2552" max="2552" width="3.42857142857143" style="1" customWidth="1"/>
    <col min="2553" max="2553" width="25.8571428571429" style="1" customWidth="1"/>
    <col min="2554" max="2554" width="15.1428571428571" style="1" customWidth="1"/>
    <col min="2555" max="2555" width="15.4285714285714" style="1" customWidth="1"/>
    <col min="2556" max="2556" width="15" style="1" customWidth="1"/>
    <col min="2557" max="2557" width="12.8571428571429" style="1" customWidth="1"/>
    <col min="2558" max="2558" width="23.2857142857143" style="1" customWidth="1"/>
    <col min="2559" max="2561" width="9.14285714285714" style="1" hidden="1" customWidth="1"/>
    <col min="2562" max="2563" width="9.14285714285714" style="1"/>
    <col min="2564" max="2564" width="9.71428571428571" style="1" customWidth="1"/>
    <col min="2565" max="2565" width="9.14285714285714" style="1"/>
    <col min="2566" max="2566" width="10.2857142857143" style="1" customWidth="1"/>
    <col min="2567" max="2807" width="9.14285714285714" style="1"/>
    <col min="2808" max="2808" width="3.42857142857143" style="1" customWidth="1"/>
    <col min="2809" max="2809" width="25.8571428571429" style="1" customWidth="1"/>
    <col min="2810" max="2810" width="15.1428571428571" style="1" customWidth="1"/>
    <col min="2811" max="2811" width="15.4285714285714" style="1" customWidth="1"/>
    <col min="2812" max="2812" width="15" style="1" customWidth="1"/>
    <col min="2813" max="2813" width="12.8571428571429" style="1" customWidth="1"/>
    <col min="2814" max="2814" width="23.2857142857143" style="1" customWidth="1"/>
    <col min="2815" max="2817" width="9.14285714285714" style="1" hidden="1" customWidth="1"/>
    <col min="2818" max="2819" width="9.14285714285714" style="1"/>
    <col min="2820" max="2820" width="9.71428571428571" style="1" customWidth="1"/>
    <col min="2821" max="2821" width="9.14285714285714" style="1"/>
    <col min="2822" max="2822" width="10.2857142857143" style="1" customWidth="1"/>
    <col min="2823" max="3063" width="9.14285714285714" style="1"/>
    <col min="3064" max="3064" width="3.42857142857143" style="1" customWidth="1"/>
    <col min="3065" max="3065" width="25.8571428571429" style="1" customWidth="1"/>
    <col min="3066" max="3066" width="15.1428571428571" style="1" customWidth="1"/>
    <col min="3067" max="3067" width="15.4285714285714" style="1" customWidth="1"/>
    <col min="3068" max="3068" width="15" style="1" customWidth="1"/>
    <col min="3069" max="3069" width="12.8571428571429" style="1" customWidth="1"/>
    <col min="3070" max="3070" width="23.2857142857143" style="1" customWidth="1"/>
    <col min="3071" max="3073" width="9.14285714285714" style="1" hidden="1" customWidth="1"/>
    <col min="3074" max="3075" width="9.14285714285714" style="1"/>
    <col min="3076" max="3076" width="9.71428571428571" style="1" customWidth="1"/>
    <col min="3077" max="3077" width="9.14285714285714" style="1"/>
    <col min="3078" max="3078" width="10.2857142857143" style="1" customWidth="1"/>
    <col min="3079" max="3319" width="9.14285714285714" style="1"/>
    <col min="3320" max="3320" width="3.42857142857143" style="1" customWidth="1"/>
    <col min="3321" max="3321" width="25.8571428571429" style="1" customWidth="1"/>
    <col min="3322" max="3322" width="15.1428571428571" style="1" customWidth="1"/>
    <col min="3323" max="3323" width="15.4285714285714" style="1" customWidth="1"/>
    <col min="3324" max="3324" width="15" style="1" customWidth="1"/>
    <col min="3325" max="3325" width="12.8571428571429" style="1" customWidth="1"/>
    <col min="3326" max="3326" width="23.2857142857143" style="1" customWidth="1"/>
    <col min="3327" max="3329" width="9.14285714285714" style="1" hidden="1" customWidth="1"/>
    <col min="3330" max="3331" width="9.14285714285714" style="1"/>
    <col min="3332" max="3332" width="9.71428571428571" style="1" customWidth="1"/>
    <col min="3333" max="3333" width="9.14285714285714" style="1"/>
    <col min="3334" max="3334" width="10.2857142857143" style="1" customWidth="1"/>
    <col min="3335" max="3575" width="9.14285714285714" style="1"/>
    <col min="3576" max="3576" width="3.42857142857143" style="1" customWidth="1"/>
    <col min="3577" max="3577" width="25.8571428571429" style="1" customWidth="1"/>
    <col min="3578" max="3578" width="15.1428571428571" style="1" customWidth="1"/>
    <col min="3579" max="3579" width="15.4285714285714" style="1" customWidth="1"/>
    <col min="3580" max="3580" width="15" style="1" customWidth="1"/>
    <col min="3581" max="3581" width="12.8571428571429" style="1" customWidth="1"/>
    <col min="3582" max="3582" width="23.2857142857143" style="1" customWidth="1"/>
    <col min="3583" max="3585" width="9.14285714285714" style="1" hidden="1" customWidth="1"/>
    <col min="3586" max="3587" width="9.14285714285714" style="1"/>
    <col min="3588" max="3588" width="9.71428571428571" style="1" customWidth="1"/>
    <col min="3589" max="3589" width="9.14285714285714" style="1"/>
    <col min="3590" max="3590" width="10.2857142857143" style="1" customWidth="1"/>
    <col min="3591" max="3831" width="9.14285714285714" style="1"/>
    <col min="3832" max="3832" width="3.42857142857143" style="1" customWidth="1"/>
    <col min="3833" max="3833" width="25.8571428571429" style="1" customWidth="1"/>
    <col min="3834" max="3834" width="15.1428571428571" style="1" customWidth="1"/>
    <col min="3835" max="3835" width="15.4285714285714" style="1" customWidth="1"/>
    <col min="3836" max="3836" width="15" style="1" customWidth="1"/>
    <col min="3837" max="3837" width="12.8571428571429" style="1" customWidth="1"/>
    <col min="3838" max="3838" width="23.2857142857143" style="1" customWidth="1"/>
    <col min="3839" max="3841" width="9.14285714285714" style="1" hidden="1" customWidth="1"/>
    <col min="3842" max="3843" width="9.14285714285714" style="1"/>
    <col min="3844" max="3844" width="9.71428571428571" style="1" customWidth="1"/>
    <col min="3845" max="3845" width="9.14285714285714" style="1"/>
    <col min="3846" max="3846" width="10.2857142857143" style="1" customWidth="1"/>
    <col min="3847" max="4087" width="9.14285714285714" style="1"/>
    <col min="4088" max="4088" width="3.42857142857143" style="1" customWidth="1"/>
    <col min="4089" max="4089" width="25.8571428571429" style="1" customWidth="1"/>
    <col min="4090" max="4090" width="15.1428571428571" style="1" customWidth="1"/>
    <col min="4091" max="4091" width="15.4285714285714" style="1" customWidth="1"/>
    <col min="4092" max="4092" width="15" style="1" customWidth="1"/>
    <col min="4093" max="4093" width="12.8571428571429" style="1" customWidth="1"/>
    <col min="4094" max="4094" width="23.2857142857143" style="1" customWidth="1"/>
    <col min="4095" max="4097" width="9.14285714285714" style="1" hidden="1" customWidth="1"/>
    <col min="4098" max="4099" width="9.14285714285714" style="1"/>
    <col min="4100" max="4100" width="9.71428571428571" style="1" customWidth="1"/>
    <col min="4101" max="4101" width="9.14285714285714" style="1"/>
    <col min="4102" max="4102" width="10.2857142857143" style="1" customWidth="1"/>
    <col min="4103" max="4343" width="9.14285714285714" style="1"/>
    <col min="4344" max="4344" width="3.42857142857143" style="1" customWidth="1"/>
    <col min="4345" max="4345" width="25.8571428571429" style="1" customWidth="1"/>
    <col min="4346" max="4346" width="15.1428571428571" style="1" customWidth="1"/>
    <col min="4347" max="4347" width="15.4285714285714" style="1" customWidth="1"/>
    <col min="4348" max="4348" width="15" style="1" customWidth="1"/>
    <col min="4349" max="4349" width="12.8571428571429" style="1" customWidth="1"/>
    <col min="4350" max="4350" width="23.2857142857143" style="1" customWidth="1"/>
    <col min="4351" max="4353" width="9.14285714285714" style="1" hidden="1" customWidth="1"/>
    <col min="4354" max="4355" width="9.14285714285714" style="1"/>
    <col min="4356" max="4356" width="9.71428571428571" style="1" customWidth="1"/>
    <col min="4357" max="4357" width="9.14285714285714" style="1"/>
    <col min="4358" max="4358" width="10.2857142857143" style="1" customWidth="1"/>
    <col min="4359" max="4599" width="9.14285714285714" style="1"/>
    <col min="4600" max="4600" width="3.42857142857143" style="1" customWidth="1"/>
    <col min="4601" max="4601" width="25.8571428571429" style="1" customWidth="1"/>
    <col min="4602" max="4602" width="15.1428571428571" style="1" customWidth="1"/>
    <col min="4603" max="4603" width="15.4285714285714" style="1" customWidth="1"/>
    <col min="4604" max="4604" width="15" style="1" customWidth="1"/>
    <col min="4605" max="4605" width="12.8571428571429" style="1" customWidth="1"/>
    <col min="4606" max="4606" width="23.2857142857143" style="1" customWidth="1"/>
    <col min="4607" max="4609" width="9.14285714285714" style="1" hidden="1" customWidth="1"/>
    <col min="4610" max="4611" width="9.14285714285714" style="1"/>
    <col min="4612" max="4612" width="9.71428571428571" style="1" customWidth="1"/>
    <col min="4613" max="4613" width="9.14285714285714" style="1"/>
    <col min="4614" max="4614" width="10.2857142857143" style="1" customWidth="1"/>
    <col min="4615" max="4855" width="9.14285714285714" style="1"/>
    <col min="4856" max="4856" width="3.42857142857143" style="1" customWidth="1"/>
    <col min="4857" max="4857" width="25.8571428571429" style="1" customWidth="1"/>
    <col min="4858" max="4858" width="15.1428571428571" style="1" customWidth="1"/>
    <col min="4859" max="4859" width="15.4285714285714" style="1" customWidth="1"/>
    <col min="4860" max="4860" width="15" style="1" customWidth="1"/>
    <col min="4861" max="4861" width="12.8571428571429" style="1" customWidth="1"/>
    <col min="4862" max="4862" width="23.2857142857143" style="1" customWidth="1"/>
    <col min="4863" max="4865" width="9.14285714285714" style="1" hidden="1" customWidth="1"/>
    <col min="4866" max="4867" width="9.14285714285714" style="1"/>
    <col min="4868" max="4868" width="9.71428571428571" style="1" customWidth="1"/>
    <col min="4869" max="4869" width="9.14285714285714" style="1"/>
    <col min="4870" max="4870" width="10.2857142857143" style="1" customWidth="1"/>
    <col min="4871" max="5111" width="9.14285714285714" style="1"/>
    <col min="5112" max="5112" width="3.42857142857143" style="1" customWidth="1"/>
    <col min="5113" max="5113" width="25.8571428571429" style="1" customWidth="1"/>
    <col min="5114" max="5114" width="15.1428571428571" style="1" customWidth="1"/>
    <col min="5115" max="5115" width="15.4285714285714" style="1" customWidth="1"/>
    <col min="5116" max="5116" width="15" style="1" customWidth="1"/>
    <col min="5117" max="5117" width="12.8571428571429" style="1" customWidth="1"/>
    <col min="5118" max="5118" width="23.2857142857143" style="1" customWidth="1"/>
    <col min="5119" max="5121" width="9.14285714285714" style="1" hidden="1" customWidth="1"/>
    <col min="5122" max="5123" width="9.14285714285714" style="1"/>
    <col min="5124" max="5124" width="9.71428571428571" style="1" customWidth="1"/>
    <col min="5125" max="5125" width="9.14285714285714" style="1"/>
    <col min="5126" max="5126" width="10.2857142857143" style="1" customWidth="1"/>
    <col min="5127" max="5367" width="9.14285714285714" style="1"/>
    <col min="5368" max="5368" width="3.42857142857143" style="1" customWidth="1"/>
    <col min="5369" max="5369" width="25.8571428571429" style="1" customWidth="1"/>
    <col min="5370" max="5370" width="15.1428571428571" style="1" customWidth="1"/>
    <col min="5371" max="5371" width="15.4285714285714" style="1" customWidth="1"/>
    <col min="5372" max="5372" width="15" style="1" customWidth="1"/>
    <col min="5373" max="5373" width="12.8571428571429" style="1" customWidth="1"/>
    <col min="5374" max="5374" width="23.2857142857143" style="1" customWidth="1"/>
    <col min="5375" max="5377" width="9.14285714285714" style="1" hidden="1" customWidth="1"/>
    <col min="5378" max="5379" width="9.14285714285714" style="1"/>
    <col min="5380" max="5380" width="9.71428571428571" style="1" customWidth="1"/>
    <col min="5381" max="5381" width="9.14285714285714" style="1"/>
    <col min="5382" max="5382" width="10.2857142857143" style="1" customWidth="1"/>
    <col min="5383" max="5623" width="9.14285714285714" style="1"/>
    <col min="5624" max="5624" width="3.42857142857143" style="1" customWidth="1"/>
    <col min="5625" max="5625" width="25.8571428571429" style="1" customWidth="1"/>
    <col min="5626" max="5626" width="15.1428571428571" style="1" customWidth="1"/>
    <col min="5627" max="5627" width="15.4285714285714" style="1" customWidth="1"/>
    <col min="5628" max="5628" width="15" style="1" customWidth="1"/>
    <col min="5629" max="5629" width="12.8571428571429" style="1" customWidth="1"/>
    <col min="5630" max="5630" width="23.2857142857143" style="1" customWidth="1"/>
    <col min="5631" max="5633" width="9.14285714285714" style="1" hidden="1" customWidth="1"/>
    <col min="5634" max="5635" width="9.14285714285714" style="1"/>
    <col min="5636" max="5636" width="9.71428571428571" style="1" customWidth="1"/>
    <col min="5637" max="5637" width="9.14285714285714" style="1"/>
    <col min="5638" max="5638" width="10.2857142857143" style="1" customWidth="1"/>
    <col min="5639" max="5879" width="9.14285714285714" style="1"/>
    <col min="5880" max="5880" width="3.42857142857143" style="1" customWidth="1"/>
    <col min="5881" max="5881" width="25.8571428571429" style="1" customWidth="1"/>
    <col min="5882" max="5882" width="15.1428571428571" style="1" customWidth="1"/>
    <col min="5883" max="5883" width="15.4285714285714" style="1" customWidth="1"/>
    <col min="5884" max="5884" width="15" style="1" customWidth="1"/>
    <col min="5885" max="5885" width="12.8571428571429" style="1" customWidth="1"/>
    <col min="5886" max="5886" width="23.2857142857143" style="1" customWidth="1"/>
    <col min="5887" max="5889" width="9.14285714285714" style="1" hidden="1" customWidth="1"/>
    <col min="5890" max="5891" width="9.14285714285714" style="1"/>
    <col min="5892" max="5892" width="9.71428571428571" style="1" customWidth="1"/>
    <col min="5893" max="5893" width="9.14285714285714" style="1"/>
    <col min="5894" max="5894" width="10.2857142857143" style="1" customWidth="1"/>
    <col min="5895" max="6135" width="9.14285714285714" style="1"/>
    <col min="6136" max="6136" width="3.42857142857143" style="1" customWidth="1"/>
    <col min="6137" max="6137" width="25.8571428571429" style="1" customWidth="1"/>
    <col min="6138" max="6138" width="15.1428571428571" style="1" customWidth="1"/>
    <col min="6139" max="6139" width="15.4285714285714" style="1" customWidth="1"/>
    <col min="6140" max="6140" width="15" style="1" customWidth="1"/>
    <col min="6141" max="6141" width="12.8571428571429" style="1" customWidth="1"/>
    <col min="6142" max="6142" width="23.2857142857143" style="1" customWidth="1"/>
    <col min="6143" max="6145" width="9.14285714285714" style="1" hidden="1" customWidth="1"/>
    <col min="6146" max="6147" width="9.14285714285714" style="1"/>
    <col min="6148" max="6148" width="9.71428571428571" style="1" customWidth="1"/>
    <col min="6149" max="6149" width="9.14285714285714" style="1"/>
    <col min="6150" max="6150" width="10.2857142857143" style="1" customWidth="1"/>
    <col min="6151" max="6391" width="9.14285714285714" style="1"/>
    <col min="6392" max="6392" width="3.42857142857143" style="1" customWidth="1"/>
    <col min="6393" max="6393" width="25.8571428571429" style="1" customWidth="1"/>
    <col min="6394" max="6394" width="15.1428571428571" style="1" customWidth="1"/>
    <col min="6395" max="6395" width="15.4285714285714" style="1" customWidth="1"/>
    <col min="6396" max="6396" width="15" style="1" customWidth="1"/>
    <col min="6397" max="6397" width="12.8571428571429" style="1" customWidth="1"/>
    <col min="6398" max="6398" width="23.2857142857143" style="1" customWidth="1"/>
    <col min="6399" max="6401" width="9.14285714285714" style="1" hidden="1" customWidth="1"/>
    <col min="6402" max="6403" width="9.14285714285714" style="1"/>
    <col min="6404" max="6404" width="9.71428571428571" style="1" customWidth="1"/>
    <col min="6405" max="6405" width="9.14285714285714" style="1"/>
    <col min="6406" max="6406" width="10.2857142857143" style="1" customWidth="1"/>
    <col min="6407" max="6647" width="9.14285714285714" style="1"/>
    <col min="6648" max="6648" width="3.42857142857143" style="1" customWidth="1"/>
    <col min="6649" max="6649" width="25.8571428571429" style="1" customWidth="1"/>
    <col min="6650" max="6650" width="15.1428571428571" style="1" customWidth="1"/>
    <col min="6651" max="6651" width="15.4285714285714" style="1" customWidth="1"/>
    <col min="6652" max="6652" width="15" style="1" customWidth="1"/>
    <col min="6653" max="6653" width="12.8571428571429" style="1" customWidth="1"/>
    <col min="6654" max="6654" width="23.2857142857143" style="1" customWidth="1"/>
    <col min="6655" max="6657" width="9.14285714285714" style="1" hidden="1" customWidth="1"/>
    <col min="6658" max="6659" width="9.14285714285714" style="1"/>
    <col min="6660" max="6660" width="9.71428571428571" style="1" customWidth="1"/>
    <col min="6661" max="6661" width="9.14285714285714" style="1"/>
    <col min="6662" max="6662" width="10.2857142857143" style="1" customWidth="1"/>
    <col min="6663" max="6903" width="9.14285714285714" style="1"/>
    <col min="6904" max="6904" width="3.42857142857143" style="1" customWidth="1"/>
    <col min="6905" max="6905" width="25.8571428571429" style="1" customWidth="1"/>
    <col min="6906" max="6906" width="15.1428571428571" style="1" customWidth="1"/>
    <col min="6907" max="6907" width="15.4285714285714" style="1" customWidth="1"/>
    <col min="6908" max="6908" width="15" style="1" customWidth="1"/>
    <col min="6909" max="6909" width="12.8571428571429" style="1" customWidth="1"/>
    <col min="6910" max="6910" width="23.2857142857143" style="1" customWidth="1"/>
    <col min="6911" max="6913" width="9.14285714285714" style="1" hidden="1" customWidth="1"/>
    <col min="6914" max="6915" width="9.14285714285714" style="1"/>
    <col min="6916" max="6916" width="9.71428571428571" style="1" customWidth="1"/>
    <col min="6917" max="6917" width="9.14285714285714" style="1"/>
    <col min="6918" max="6918" width="10.2857142857143" style="1" customWidth="1"/>
    <col min="6919" max="7159" width="9.14285714285714" style="1"/>
    <col min="7160" max="7160" width="3.42857142857143" style="1" customWidth="1"/>
    <col min="7161" max="7161" width="25.8571428571429" style="1" customWidth="1"/>
    <col min="7162" max="7162" width="15.1428571428571" style="1" customWidth="1"/>
    <col min="7163" max="7163" width="15.4285714285714" style="1" customWidth="1"/>
    <col min="7164" max="7164" width="15" style="1" customWidth="1"/>
    <col min="7165" max="7165" width="12.8571428571429" style="1" customWidth="1"/>
    <col min="7166" max="7166" width="23.2857142857143" style="1" customWidth="1"/>
    <col min="7167" max="7169" width="9.14285714285714" style="1" hidden="1" customWidth="1"/>
    <col min="7170" max="7171" width="9.14285714285714" style="1"/>
    <col min="7172" max="7172" width="9.71428571428571" style="1" customWidth="1"/>
    <col min="7173" max="7173" width="9.14285714285714" style="1"/>
    <col min="7174" max="7174" width="10.2857142857143" style="1" customWidth="1"/>
    <col min="7175" max="7415" width="9.14285714285714" style="1"/>
    <col min="7416" max="7416" width="3.42857142857143" style="1" customWidth="1"/>
    <col min="7417" max="7417" width="25.8571428571429" style="1" customWidth="1"/>
    <col min="7418" max="7418" width="15.1428571428571" style="1" customWidth="1"/>
    <col min="7419" max="7419" width="15.4285714285714" style="1" customWidth="1"/>
    <col min="7420" max="7420" width="15" style="1" customWidth="1"/>
    <col min="7421" max="7421" width="12.8571428571429" style="1" customWidth="1"/>
    <col min="7422" max="7422" width="23.2857142857143" style="1" customWidth="1"/>
    <col min="7423" max="7425" width="9.14285714285714" style="1" hidden="1" customWidth="1"/>
    <col min="7426" max="7427" width="9.14285714285714" style="1"/>
    <col min="7428" max="7428" width="9.71428571428571" style="1" customWidth="1"/>
    <col min="7429" max="7429" width="9.14285714285714" style="1"/>
    <col min="7430" max="7430" width="10.2857142857143" style="1" customWidth="1"/>
    <col min="7431" max="7671" width="9.14285714285714" style="1"/>
    <col min="7672" max="7672" width="3.42857142857143" style="1" customWidth="1"/>
    <col min="7673" max="7673" width="25.8571428571429" style="1" customWidth="1"/>
    <col min="7674" max="7674" width="15.1428571428571" style="1" customWidth="1"/>
    <col min="7675" max="7675" width="15.4285714285714" style="1" customWidth="1"/>
    <col min="7676" max="7676" width="15" style="1" customWidth="1"/>
    <col min="7677" max="7677" width="12.8571428571429" style="1" customWidth="1"/>
    <col min="7678" max="7678" width="23.2857142857143" style="1" customWidth="1"/>
    <col min="7679" max="7681" width="9.14285714285714" style="1" hidden="1" customWidth="1"/>
    <col min="7682" max="7683" width="9.14285714285714" style="1"/>
    <col min="7684" max="7684" width="9.71428571428571" style="1" customWidth="1"/>
    <col min="7685" max="7685" width="9.14285714285714" style="1"/>
    <col min="7686" max="7686" width="10.2857142857143" style="1" customWidth="1"/>
    <col min="7687" max="7927" width="9.14285714285714" style="1"/>
    <col min="7928" max="7928" width="3.42857142857143" style="1" customWidth="1"/>
    <col min="7929" max="7929" width="25.8571428571429" style="1" customWidth="1"/>
    <col min="7930" max="7930" width="15.1428571428571" style="1" customWidth="1"/>
    <col min="7931" max="7931" width="15.4285714285714" style="1" customWidth="1"/>
    <col min="7932" max="7932" width="15" style="1" customWidth="1"/>
    <col min="7933" max="7933" width="12.8571428571429" style="1" customWidth="1"/>
    <col min="7934" max="7934" width="23.2857142857143" style="1" customWidth="1"/>
    <col min="7935" max="7937" width="9.14285714285714" style="1" hidden="1" customWidth="1"/>
    <col min="7938" max="7939" width="9.14285714285714" style="1"/>
    <col min="7940" max="7940" width="9.71428571428571" style="1" customWidth="1"/>
    <col min="7941" max="7941" width="9.14285714285714" style="1"/>
    <col min="7942" max="7942" width="10.2857142857143" style="1" customWidth="1"/>
    <col min="7943" max="8183" width="9.14285714285714" style="1"/>
    <col min="8184" max="8184" width="3.42857142857143" style="1" customWidth="1"/>
    <col min="8185" max="8185" width="25.8571428571429" style="1" customWidth="1"/>
    <col min="8186" max="8186" width="15.1428571428571" style="1" customWidth="1"/>
    <col min="8187" max="8187" width="15.4285714285714" style="1" customWidth="1"/>
    <col min="8188" max="8188" width="15" style="1" customWidth="1"/>
    <col min="8189" max="8189" width="12.8571428571429" style="1" customWidth="1"/>
    <col min="8190" max="8190" width="23.2857142857143" style="1" customWidth="1"/>
    <col min="8191" max="8193" width="9.14285714285714" style="1" hidden="1" customWidth="1"/>
    <col min="8194" max="8195" width="9.14285714285714" style="1"/>
    <col min="8196" max="8196" width="9.71428571428571" style="1" customWidth="1"/>
    <col min="8197" max="8197" width="9.14285714285714" style="1"/>
    <col min="8198" max="8198" width="10.2857142857143" style="1" customWidth="1"/>
    <col min="8199" max="8439" width="9.14285714285714" style="1"/>
    <col min="8440" max="8440" width="3.42857142857143" style="1" customWidth="1"/>
    <col min="8441" max="8441" width="25.8571428571429" style="1" customWidth="1"/>
    <col min="8442" max="8442" width="15.1428571428571" style="1" customWidth="1"/>
    <col min="8443" max="8443" width="15.4285714285714" style="1" customWidth="1"/>
    <col min="8444" max="8444" width="15" style="1" customWidth="1"/>
    <col min="8445" max="8445" width="12.8571428571429" style="1" customWidth="1"/>
    <col min="8446" max="8446" width="23.2857142857143" style="1" customWidth="1"/>
    <col min="8447" max="8449" width="9.14285714285714" style="1" hidden="1" customWidth="1"/>
    <col min="8450" max="8451" width="9.14285714285714" style="1"/>
    <col min="8452" max="8452" width="9.71428571428571" style="1" customWidth="1"/>
    <col min="8453" max="8453" width="9.14285714285714" style="1"/>
    <col min="8454" max="8454" width="10.2857142857143" style="1" customWidth="1"/>
    <col min="8455" max="8695" width="9.14285714285714" style="1"/>
    <col min="8696" max="8696" width="3.42857142857143" style="1" customWidth="1"/>
    <col min="8697" max="8697" width="25.8571428571429" style="1" customWidth="1"/>
    <col min="8698" max="8698" width="15.1428571428571" style="1" customWidth="1"/>
    <col min="8699" max="8699" width="15.4285714285714" style="1" customWidth="1"/>
    <col min="8700" max="8700" width="15" style="1" customWidth="1"/>
    <col min="8701" max="8701" width="12.8571428571429" style="1" customWidth="1"/>
    <col min="8702" max="8702" width="23.2857142857143" style="1" customWidth="1"/>
    <col min="8703" max="8705" width="9.14285714285714" style="1" hidden="1" customWidth="1"/>
    <col min="8706" max="8707" width="9.14285714285714" style="1"/>
    <col min="8708" max="8708" width="9.71428571428571" style="1" customWidth="1"/>
    <col min="8709" max="8709" width="9.14285714285714" style="1"/>
    <col min="8710" max="8710" width="10.2857142857143" style="1" customWidth="1"/>
    <col min="8711" max="8951" width="9.14285714285714" style="1"/>
    <col min="8952" max="8952" width="3.42857142857143" style="1" customWidth="1"/>
    <col min="8953" max="8953" width="25.8571428571429" style="1" customWidth="1"/>
    <col min="8954" max="8954" width="15.1428571428571" style="1" customWidth="1"/>
    <col min="8955" max="8955" width="15.4285714285714" style="1" customWidth="1"/>
    <col min="8956" max="8956" width="15" style="1" customWidth="1"/>
    <col min="8957" max="8957" width="12.8571428571429" style="1" customWidth="1"/>
    <col min="8958" max="8958" width="23.2857142857143" style="1" customWidth="1"/>
    <col min="8959" max="8961" width="9.14285714285714" style="1" hidden="1" customWidth="1"/>
    <col min="8962" max="8963" width="9.14285714285714" style="1"/>
    <col min="8964" max="8964" width="9.71428571428571" style="1" customWidth="1"/>
    <col min="8965" max="8965" width="9.14285714285714" style="1"/>
    <col min="8966" max="8966" width="10.2857142857143" style="1" customWidth="1"/>
    <col min="8967" max="9207" width="9.14285714285714" style="1"/>
    <col min="9208" max="9208" width="3.42857142857143" style="1" customWidth="1"/>
    <col min="9209" max="9209" width="25.8571428571429" style="1" customWidth="1"/>
    <col min="9210" max="9210" width="15.1428571428571" style="1" customWidth="1"/>
    <col min="9211" max="9211" width="15.4285714285714" style="1" customWidth="1"/>
    <col min="9212" max="9212" width="15" style="1" customWidth="1"/>
    <col min="9213" max="9213" width="12.8571428571429" style="1" customWidth="1"/>
    <col min="9214" max="9214" width="23.2857142857143" style="1" customWidth="1"/>
    <col min="9215" max="9217" width="9.14285714285714" style="1" hidden="1" customWidth="1"/>
    <col min="9218" max="9219" width="9.14285714285714" style="1"/>
    <col min="9220" max="9220" width="9.71428571428571" style="1" customWidth="1"/>
    <col min="9221" max="9221" width="9.14285714285714" style="1"/>
    <col min="9222" max="9222" width="10.2857142857143" style="1" customWidth="1"/>
    <col min="9223" max="9463" width="9.14285714285714" style="1"/>
    <col min="9464" max="9464" width="3.42857142857143" style="1" customWidth="1"/>
    <col min="9465" max="9465" width="25.8571428571429" style="1" customWidth="1"/>
    <col min="9466" max="9466" width="15.1428571428571" style="1" customWidth="1"/>
    <col min="9467" max="9467" width="15.4285714285714" style="1" customWidth="1"/>
    <col min="9468" max="9468" width="15" style="1" customWidth="1"/>
    <col min="9469" max="9469" width="12.8571428571429" style="1" customWidth="1"/>
    <col min="9470" max="9470" width="23.2857142857143" style="1" customWidth="1"/>
    <col min="9471" max="9473" width="9.14285714285714" style="1" hidden="1" customWidth="1"/>
    <col min="9474" max="9475" width="9.14285714285714" style="1"/>
    <col min="9476" max="9476" width="9.71428571428571" style="1" customWidth="1"/>
    <col min="9477" max="9477" width="9.14285714285714" style="1"/>
    <col min="9478" max="9478" width="10.2857142857143" style="1" customWidth="1"/>
    <col min="9479" max="9719" width="9.14285714285714" style="1"/>
    <col min="9720" max="9720" width="3.42857142857143" style="1" customWidth="1"/>
    <col min="9721" max="9721" width="25.8571428571429" style="1" customWidth="1"/>
    <col min="9722" max="9722" width="15.1428571428571" style="1" customWidth="1"/>
    <col min="9723" max="9723" width="15.4285714285714" style="1" customWidth="1"/>
    <col min="9724" max="9724" width="15" style="1" customWidth="1"/>
    <col min="9725" max="9725" width="12.8571428571429" style="1" customWidth="1"/>
    <col min="9726" max="9726" width="23.2857142857143" style="1" customWidth="1"/>
    <col min="9727" max="9729" width="9.14285714285714" style="1" hidden="1" customWidth="1"/>
    <col min="9730" max="9731" width="9.14285714285714" style="1"/>
    <col min="9732" max="9732" width="9.71428571428571" style="1" customWidth="1"/>
    <col min="9733" max="9733" width="9.14285714285714" style="1"/>
    <col min="9734" max="9734" width="10.2857142857143" style="1" customWidth="1"/>
    <col min="9735" max="9975" width="9.14285714285714" style="1"/>
    <col min="9976" max="9976" width="3.42857142857143" style="1" customWidth="1"/>
    <col min="9977" max="9977" width="25.8571428571429" style="1" customWidth="1"/>
    <col min="9978" max="9978" width="15.1428571428571" style="1" customWidth="1"/>
    <col min="9979" max="9979" width="15.4285714285714" style="1" customWidth="1"/>
    <col min="9980" max="9980" width="15" style="1" customWidth="1"/>
    <col min="9981" max="9981" width="12.8571428571429" style="1" customWidth="1"/>
    <col min="9982" max="9982" width="23.2857142857143" style="1" customWidth="1"/>
    <col min="9983" max="9985" width="9.14285714285714" style="1" hidden="1" customWidth="1"/>
    <col min="9986" max="9987" width="9.14285714285714" style="1"/>
    <col min="9988" max="9988" width="9.71428571428571" style="1" customWidth="1"/>
    <col min="9989" max="9989" width="9.14285714285714" style="1"/>
    <col min="9990" max="9990" width="10.2857142857143" style="1" customWidth="1"/>
    <col min="9991" max="10231" width="9.14285714285714" style="1"/>
    <col min="10232" max="10232" width="3.42857142857143" style="1" customWidth="1"/>
    <col min="10233" max="10233" width="25.8571428571429" style="1" customWidth="1"/>
    <col min="10234" max="10234" width="15.1428571428571" style="1" customWidth="1"/>
    <col min="10235" max="10235" width="15.4285714285714" style="1" customWidth="1"/>
    <col min="10236" max="10236" width="15" style="1" customWidth="1"/>
    <col min="10237" max="10237" width="12.8571428571429" style="1" customWidth="1"/>
    <col min="10238" max="10238" width="23.2857142857143" style="1" customWidth="1"/>
    <col min="10239" max="10241" width="9.14285714285714" style="1" hidden="1" customWidth="1"/>
    <col min="10242" max="10243" width="9.14285714285714" style="1"/>
    <col min="10244" max="10244" width="9.71428571428571" style="1" customWidth="1"/>
    <col min="10245" max="10245" width="9.14285714285714" style="1"/>
    <col min="10246" max="10246" width="10.2857142857143" style="1" customWidth="1"/>
    <col min="10247" max="10487" width="9.14285714285714" style="1"/>
    <col min="10488" max="10488" width="3.42857142857143" style="1" customWidth="1"/>
    <col min="10489" max="10489" width="25.8571428571429" style="1" customWidth="1"/>
    <col min="10490" max="10490" width="15.1428571428571" style="1" customWidth="1"/>
    <col min="10491" max="10491" width="15.4285714285714" style="1" customWidth="1"/>
    <col min="10492" max="10492" width="15" style="1" customWidth="1"/>
    <col min="10493" max="10493" width="12.8571428571429" style="1" customWidth="1"/>
    <col min="10494" max="10494" width="23.2857142857143" style="1" customWidth="1"/>
    <col min="10495" max="10497" width="9.14285714285714" style="1" hidden="1" customWidth="1"/>
    <col min="10498" max="10499" width="9.14285714285714" style="1"/>
    <col min="10500" max="10500" width="9.71428571428571" style="1" customWidth="1"/>
    <col min="10501" max="10501" width="9.14285714285714" style="1"/>
    <col min="10502" max="10502" width="10.2857142857143" style="1" customWidth="1"/>
    <col min="10503" max="10743" width="9.14285714285714" style="1"/>
    <col min="10744" max="10744" width="3.42857142857143" style="1" customWidth="1"/>
    <col min="10745" max="10745" width="25.8571428571429" style="1" customWidth="1"/>
    <col min="10746" max="10746" width="15.1428571428571" style="1" customWidth="1"/>
    <col min="10747" max="10747" width="15.4285714285714" style="1" customWidth="1"/>
    <col min="10748" max="10748" width="15" style="1" customWidth="1"/>
    <col min="10749" max="10749" width="12.8571428571429" style="1" customWidth="1"/>
    <col min="10750" max="10750" width="23.2857142857143" style="1" customWidth="1"/>
    <col min="10751" max="10753" width="9.14285714285714" style="1" hidden="1" customWidth="1"/>
    <col min="10754" max="10755" width="9.14285714285714" style="1"/>
    <col min="10756" max="10756" width="9.71428571428571" style="1" customWidth="1"/>
    <col min="10757" max="10757" width="9.14285714285714" style="1"/>
    <col min="10758" max="10758" width="10.2857142857143" style="1" customWidth="1"/>
    <col min="10759" max="10999" width="9.14285714285714" style="1"/>
    <col min="11000" max="11000" width="3.42857142857143" style="1" customWidth="1"/>
    <col min="11001" max="11001" width="25.8571428571429" style="1" customWidth="1"/>
    <col min="11002" max="11002" width="15.1428571428571" style="1" customWidth="1"/>
    <col min="11003" max="11003" width="15.4285714285714" style="1" customWidth="1"/>
    <col min="11004" max="11004" width="15" style="1" customWidth="1"/>
    <col min="11005" max="11005" width="12.8571428571429" style="1" customWidth="1"/>
    <col min="11006" max="11006" width="23.2857142857143" style="1" customWidth="1"/>
    <col min="11007" max="11009" width="9.14285714285714" style="1" hidden="1" customWidth="1"/>
    <col min="11010" max="11011" width="9.14285714285714" style="1"/>
    <col min="11012" max="11012" width="9.71428571428571" style="1" customWidth="1"/>
    <col min="11013" max="11013" width="9.14285714285714" style="1"/>
    <col min="11014" max="11014" width="10.2857142857143" style="1" customWidth="1"/>
    <col min="11015" max="11255" width="9.14285714285714" style="1"/>
    <col min="11256" max="11256" width="3.42857142857143" style="1" customWidth="1"/>
    <col min="11257" max="11257" width="25.8571428571429" style="1" customWidth="1"/>
    <col min="11258" max="11258" width="15.1428571428571" style="1" customWidth="1"/>
    <col min="11259" max="11259" width="15.4285714285714" style="1" customWidth="1"/>
    <col min="11260" max="11260" width="15" style="1" customWidth="1"/>
    <col min="11261" max="11261" width="12.8571428571429" style="1" customWidth="1"/>
    <col min="11262" max="11262" width="23.2857142857143" style="1" customWidth="1"/>
    <col min="11263" max="11265" width="9.14285714285714" style="1" hidden="1" customWidth="1"/>
    <col min="11266" max="11267" width="9.14285714285714" style="1"/>
    <col min="11268" max="11268" width="9.71428571428571" style="1" customWidth="1"/>
    <col min="11269" max="11269" width="9.14285714285714" style="1"/>
    <col min="11270" max="11270" width="10.2857142857143" style="1" customWidth="1"/>
    <col min="11271" max="11511" width="9.14285714285714" style="1"/>
    <col min="11512" max="11512" width="3.42857142857143" style="1" customWidth="1"/>
    <col min="11513" max="11513" width="25.8571428571429" style="1" customWidth="1"/>
    <col min="11514" max="11514" width="15.1428571428571" style="1" customWidth="1"/>
    <col min="11515" max="11515" width="15.4285714285714" style="1" customWidth="1"/>
    <col min="11516" max="11516" width="15" style="1" customWidth="1"/>
    <col min="11517" max="11517" width="12.8571428571429" style="1" customWidth="1"/>
    <col min="11518" max="11518" width="23.2857142857143" style="1" customWidth="1"/>
    <col min="11519" max="11521" width="9.14285714285714" style="1" hidden="1" customWidth="1"/>
    <col min="11522" max="11523" width="9.14285714285714" style="1"/>
    <col min="11524" max="11524" width="9.71428571428571" style="1" customWidth="1"/>
    <col min="11525" max="11525" width="9.14285714285714" style="1"/>
    <col min="11526" max="11526" width="10.2857142857143" style="1" customWidth="1"/>
    <col min="11527" max="11767" width="9.14285714285714" style="1"/>
    <col min="11768" max="11768" width="3.42857142857143" style="1" customWidth="1"/>
    <col min="11769" max="11769" width="25.8571428571429" style="1" customWidth="1"/>
    <col min="11770" max="11770" width="15.1428571428571" style="1" customWidth="1"/>
    <col min="11771" max="11771" width="15.4285714285714" style="1" customWidth="1"/>
    <col min="11772" max="11772" width="15" style="1" customWidth="1"/>
    <col min="11773" max="11773" width="12.8571428571429" style="1" customWidth="1"/>
    <col min="11774" max="11774" width="23.2857142857143" style="1" customWidth="1"/>
    <col min="11775" max="11777" width="9.14285714285714" style="1" hidden="1" customWidth="1"/>
    <col min="11778" max="11779" width="9.14285714285714" style="1"/>
    <col min="11780" max="11780" width="9.71428571428571" style="1" customWidth="1"/>
    <col min="11781" max="11781" width="9.14285714285714" style="1"/>
    <col min="11782" max="11782" width="10.2857142857143" style="1" customWidth="1"/>
    <col min="11783" max="12023" width="9.14285714285714" style="1"/>
    <col min="12024" max="12024" width="3.42857142857143" style="1" customWidth="1"/>
    <col min="12025" max="12025" width="25.8571428571429" style="1" customWidth="1"/>
    <col min="12026" max="12026" width="15.1428571428571" style="1" customWidth="1"/>
    <col min="12027" max="12027" width="15.4285714285714" style="1" customWidth="1"/>
    <col min="12028" max="12028" width="15" style="1" customWidth="1"/>
    <col min="12029" max="12029" width="12.8571428571429" style="1" customWidth="1"/>
    <col min="12030" max="12030" width="23.2857142857143" style="1" customWidth="1"/>
    <col min="12031" max="12033" width="9.14285714285714" style="1" hidden="1" customWidth="1"/>
    <col min="12034" max="12035" width="9.14285714285714" style="1"/>
    <col min="12036" max="12036" width="9.71428571428571" style="1" customWidth="1"/>
    <col min="12037" max="12037" width="9.14285714285714" style="1"/>
    <col min="12038" max="12038" width="10.2857142857143" style="1" customWidth="1"/>
    <col min="12039" max="12279" width="9.14285714285714" style="1"/>
    <col min="12280" max="12280" width="3.42857142857143" style="1" customWidth="1"/>
    <col min="12281" max="12281" width="25.8571428571429" style="1" customWidth="1"/>
    <col min="12282" max="12282" width="15.1428571428571" style="1" customWidth="1"/>
    <col min="12283" max="12283" width="15.4285714285714" style="1" customWidth="1"/>
    <col min="12284" max="12284" width="15" style="1" customWidth="1"/>
    <col min="12285" max="12285" width="12.8571428571429" style="1" customWidth="1"/>
    <col min="12286" max="12286" width="23.2857142857143" style="1" customWidth="1"/>
    <col min="12287" max="12289" width="9.14285714285714" style="1" hidden="1" customWidth="1"/>
    <col min="12290" max="12291" width="9.14285714285714" style="1"/>
    <col min="12292" max="12292" width="9.71428571428571" style="1" customWidth="1"/>
    <col min="12293" max="12293" width="9.14285714285714" style="1"/>
    <col min="12294" max="12294" width="10.2857142857143" style="1" customWidth="1"/>
    <col min="12295" max="12535" width="9.14285714285714" style="1"/>
    <col min="12536" max="12536" width="3.42857142857143" style="1" customWidth="1"/>
    <col min="12537" max="12537" width="25.8571428571429" style="1" customWidth="1"/>
    <col min="12538" max="12538" width="15.1428571428571" style="1" customWidth="1"/>
    <col min="12539" max="12539" width="15.4285714285714" style="1" customWidth="1"/>
    <col min="12540" max="12540" width="15" style="1" customWidth="1"/>
    <col min="12541" max="12541" width="12.8571428571429" style="1" customWidth="1"/>
    <col min="12542" max="12542" width="23.2857142857143" style="1" customWidth="1"/>
    <col min="12543" max="12545" width="9.14285714285714" style="1" hidden="1" customWidth="1"/>
    <col min="12546" max="12547" width="9.14285714285714" style="1"/>
    <col min="12548" max="12548" width="9.71428571428571" style="1" customWidth="1"/>
    <col min="12549" max="12549" width="9.14285714285714" style="1"/>
    <col min="12550" max="12550" width="10.2857142857143" style="1" customWidth="1"/>
    <col min="12551" max="12791" width="9.14285714285714" style="1"/>
    <col min="12792" max="12792" width="3.42857142857143" style="1" customWidth="1"/>
    <col min="12793" max="12793" width="25.8571428571429" style="1" customWidth="1"/>
    <col min="12794" max="12794" width="15.1428571428571" style="1" customWidth="1"/>
    <col min="12795" max="12795" width="15.4285714285714" style="1" customWidth="1"/>
    <col min="12796" max="12796" width="15" style="1" customWidth="1"/>
    <col min="12797" max="12797" width="12.8571428571429" style="1" customWidth="1"/>
    <col min="12798" max="12798" width="23.2857142857143" style="1" customWidth="1"/>
    <col min="12799" max="12801" width="9.14285714285714" style="1" hidden="1" customWidth="1"/>
    <col min="12802" max="12803" width="9.14285714285714" style="1"/>
    <col min="12804" max="12804" width="9.71428571428571" style="1" customWidth="1"/>
    <col min="12805" max="12805" width="9.14285714285714" style="1"/>
    <col min="12806" max="12806" width="10.2857142857143" style="1" customWidth="1"/>
    <col min="12807" max="13047" width="9.14285714285714" style="1"/>
    <col min="13048" max="13048" width="3.42857142857143" style="1" customWidth="1"/>
    <col min="13049" max="13049" width="25.8571428571429" style="1" customWidth="1"/>
    <col min="13050" max="13050" width="15.1428571428571" style="1" customWidth="1"/>
    <col min="13051" max="13051" width="15.4285714285714" style="1" customWidth="1"/>
    <col min="13052" max="13052" width="15" style="1" customWidth="1"/>
    <col min="13053" max="13053" width="12.8571428571429" style="1" customWidth="1"/>
    <col min="13054" max="13054" width="23.2857142857143" style="1" customWidth="1"/>
    <col min="13055" max="13057" width="9.14285714285714" style="1" hidden="1" customWidth="1"/>
    <col min="13058" max="13059" width="9.14285714285714" style="1"/>
    <col min="13060" max="13060" width="9.71428571428571" style="1" customWidth="1"/>
    <col min="13061" max="13061" width="9.14285714285714" style="1"/>
    <col min="13062" max="13062" width="10.2857142857143" style="1" customWidth="1"/>
    <col min="13063" max="13303" width="9.14285714285714" style="1"/>
    <col min="13304" max="13304" width="3.42857142857143" style="1" customWidth="1"/>
    <col min="13305" max="13305" width="25.8571428571429" style="1" customWidth="1"/>
    <col min="13306" max="13306" width="15.1428571428571" style="1" customWidth="1"/>
    <col min="13307" max="13307" width="15.4285714285714" style="1" customWidth="1"/>
    <col min="13308" max="13308" width="15" style="1" customWidth="1"/>
    <col min="13309" max="13309" width="12.8571428571429" style="1" customWidth="1"/>
    <col min="13310" max="13310" width="23.2857142857143" style="1" customWidth="1"/>
    <col min="13311" max="13313" width="9.14285714285714" style="1" hidden="1" customWidth="1"/>
    <col min="13314" max="13315" width="9.14285714285714" style="1"/>
    <col min="13316" max="13316" width="9.71428571428571" style="1" customWidth="1"/>
    <col min="13317" max="13317" width="9.14285714285714" style="1"/>
    <col min="13318" max="13318" width="10.2857142857143" style="1" customWidth="1"/>
    <col min="13319" max="13559" width="9.14285714285714" style="1"/>
    <col min="13560" max="13560" width="3.42857142857143" style="1" customWidth="1"/>
    <col min="13561" max="13561" width="25.8571428571429" style="1" customWidth="1"/>
    <col min="13562" max="13562" width="15.1428571428571" style="1" customWidth="1"/>
    <col min="13563" max="13563" width="15.4285714285714" style="1" customWidth="1"/>
    <col min="13564" max="13564" width="15" style="1" customWidth="1"/>
    <col min="13565" max="13565" width="12.8571428571429" style="1" customWidth="1"/>
    <col min="13566" max="13566" width="23.2857142857143" style="1" customWidth="1"/>
    <col min="13567" max="13569" width="9.14285714285714" style="1" hidden="1" customWidth="1"/>
    <col min="13570" max="13571" width="9.14285714285714" style="1"/>
    <col min="13572" max="13572" width="9.71428571428571" style="1" customWidth="1"/>
    <col min="13573" max="13573" width="9.14285714285714" style="1"/>
    <col min="13574" max="13574" width="10.2857142857143" style="1" customWidth="1"/>
    <col min="13575" max="13815" width="9.14285714285714" style="1"/>
    <col min="13816" max="13816" width="3.42857142857143" style="1" customWidth="1"/>
    <col min="13817" max="13817" width="25.8571428571429" style="1" customWidth="1"/>
    <col min="13818" max="13818" width="15.1428571428571" style="1" customWidth="1"/>
    <col min="13819" max="13819" width="15.4285714285714" style="1" customWidth="1"/>
    <col min="13820" max="13820" width="15" style="1" customWidth="1"/>
    <col min="13821" max="13821" width="12.8571428571429" style="1" customWidth="1"/>
    <col min="13822" max="13822" width="23.2857142857143" style="1" customWidth="1"/>
    <col min="13823" max="13825" width="9.14285714285714" style="1" hidden="1" customWidth="1"/>
    <col min="13826" max="13827" width="9.14285714285714" style="1"/>
    <col min="13828" max="13828" width="9.71428571428571" style="1" customWidth="1"/>
    <col min="13829" max="13829" width="9.14285714285714" style="1"/>
    <col min="13830" max="13830" width="10.2857142857143" style="1" customWidth="1"/>
    <col min="13831" max="14071" width="9.14285714285714" style="1"/>
    <col min="14072" max="14072" width="3.42857142857143" style="1" customWidth="1"/>
    <col min="14073" max="14073" width="25.8571428571429" style="1" customWidth="1"/>
    <col min="14074" max="14074" width="15.1428571428571" style="1" customWidth="1"/>
    <col min="14075" max="14075" width="15.4285714285714" style="1" customWidth="1"/>
    <col min="14076" max="14076" width="15" style="1" customWidth="1"/>
    <col min="14077" max="14077" width="12.8571428571429" style="1" customWidth="1"/>
    <col min="14078" max="14078" width="23.2857142857143" style="1" customWidth="1"/>
    <col min="14079" max="14081" width="9.14285714285714" style="1" hidden="1" customWidth="1"/>
    <col min="14082" max="14083" width="9.14285714285714" style="1"/>
    <col min="14084" max="14084" width="9.71428571428571" style="1" customWidth="1"/>
    <col min="14085" max="14085" width="9.14285714285714" style="1"/>
    <col min="14086" max="14086" width="10.2857142857143" style="1" customWidth="1"/>
    <col min="14087" max="14327" width="9.14285714285714" style="1"/>
    <col min="14328" max="14328" width="3.42857142857143" style="1" customWidth="1"/>
    <col min="14329" max="14329" width="25.8571428571429" style="1" customWidth="1"/>
    <col min="14330" max="14330" width="15.1428571428571" style="1" customWidth="1"/>
    <col min="14331" max="14331" width="15.4285714285714" style="1" customWidth="1"/>
    <col min="14332" max="14332" width="15" style="1" customWidth="1"/>
    <col min="14333" max="14333" width="12.8571428571429" style="1" customWidth="1"/>
    <col min="14334" max="14334" width="23.2857142857143" style="1" customWidth="1"/>
    <col min="14335" max="14337" width="9.14285714285714" style="1" hidden="1" customWidth="1"/>
    <col min="14338" max="14339" width="9.14285714285714" style="1"/>
    <col min="14340" max="14340" width="9.71428571428571" style="1" customWidth="1"/>
    <col min="14341" max="14341" width="9.14285714285714" style="1"/>
    <col min="14342" max="14342" width="10.2857142857143" style="1" customWidth="1"/>
    <col min="14343" max="14583" width="9.14285714285714" style="1"/>
    <col min="14584" max="14584" width="3.42857142857143" style="1" customWidth="1"/>
    <col min="14585" max="14585" width="25.8571428571429" style="1" customWidth="1"/>
    <col min="14586" max="14586" width="15.1428571428571" style="1" customWidth="1"/>
    <col min="14587" max="14587" width="15.4285714285714" style="1" customWidth="1"/>
    <col min="14588" max="14588" width="15" style="1" customWidth="1"/>
    <col min="14589" max="14589" width="12.8571428571429" style="1" customWidth="1"/>
    <col min="14590" max="14590" width="23.2857142857143" style="1" customWidth="1"/>
    <col min="14591" max="14593" width="9.14285714285714" style="1" hidden="1" customWidth="1"/>
    <col min="14594" max="14595" width="9.14285714285714" style="1"/>
    <col min="14596" max="14596" width="9.71428571428571" style="1" customWidth="1"/>
    <col min="14597" max="14597" width="9.14285714285714" style="1"/>
    <col min="14598" max="14598" width="10.2857142857143" style="1" customWidth="1"/>
    <col min="14599" max="14839" width="9.14285714285714" style="1"/>
    <col min="14840" max="14840" width="3.42857142857143" style="1" customWidth="1"/>
    <col min="14841" max="14841" width="25.8571428571429" style="1" customWidth="1"/>
    <col min="14842" max="14842" width="15.1428571428571" style="1" customWidth="1"/>
    <col min="14843" max="14843" width="15.4285714285714" style="1" customWidth="1"/>
    <col min="14844" max="14844" width="15" style="1" customWidth="1"/>
    <col min="14845" max="14845" width="12.8571428571429" style="1" customWidth="1"/>
    <col min="14846" max="14846" width="23.2857142857143" style="1" customWidth="1"/>
    <col min="14847" max="14849" width="9.14285714285714" style="1" hidden="1" customWidth="1"/>
    <col min="14850" max="14851" width="9.14285714285714" style="1"/>
    <col min="14852" max="14852" width="9.71428571428571" style="1" customWidth="1"/>
    <col min="14853" max="14853" width="9.14285714285714" style="1"/>
    <col min="14854" max="14854" width="10.2857142857143" style="1" customWidth="1"/>
    <col min="14855" max="15095" width="9.14285714285714" style="1"/>
    <col min="15096" max="15096" width="3.42857142857143" style="1" customWidth="1"/>
    <col min="15097" max="15097" width="25.8571428571429" style="1" customWidth="1"/>
    <col min="15098" max="15098" width="15.1428571428571" style="1" customWidth="1"/>
    <col min="15099" max="15099" width="15.4285714285714" style="1" customWidth="1"/>
    <col min="15100" max="15100" width="15" style="1" customWidth="1"/>
    <col min="15101" max="15101" width="12.8571428571429" style="1" customWidth="1"/>
    <col min="15102" max="15102" width="23.2857142857143" style="1" customWidth="1"/>
    <col min="15103" max="15105" width="9.14285714285714" style="1" hidden="1" customWidth="1"/>
    <col min="15106" max="15107" width="9.14285714285714" style="1"/>
    <col min="15108" max="15108" width="9.71428571428571" style="1" customWidth="1"/>
    <col min="15109" max="15109" width="9.14285714285714" style="1"/>
    <col min="15110" max="15110" width="10.2857142857143" style="1" customWidth="1"/>
    <col min="15111" max="15351" width="9.14285714285714" style="1"/>
    <col min="15352" max="15352" width="3.42857142857143" style="1" customWidth="1"/>
    <col min="15353" max="15353" width="25.8571428571429" style="1" customWidth="1"/>
    <col min="15354" max="15354" width="15.1428571428571" style="1" customWidth="1"/>
    <col min="15355" max="15355" width="15.4285714285714" style="1" customWidth="1"/>
    <col min="15356" max="15356" width="15" style="1" customWidth="1"/>
    <col min="15357" max="15357" width="12.8571428571429" style="1" customWidth="1"/>
    <col min="15358" max="15358" width="23.2857142857143" style="1" customWidth="1"/>
    <col min="15359" max="15361" width="9.14285714285714" style="1" hidden="1" customWidth="1"/>
    <col min="15362" max="15363" width="9.14285714285714" style="1"/>
    <col min="15364" max="15364" width="9.71428571428571" style="1" customWidth="1"/>
    <col min="15365" max="15365" width="9.14285714285714" style="1"/>
    <col min="15366" max="15366" width="10.2857142857143" style="1" customWidth="1"/>
    <col min="15367" max="15607" width="9.14285714285714" style="1"/>
    <col min="15608" max="15608" width="3.42857142857143" style="1" customWidth="1"/>
    <col min="15609" max="15609" width="25.8571428571429" style="1" customWidth="1"/>
    <col min="15610" max="15610" width="15.1428571428571" style="1" customWidth="1"/>
    <col min="15611" max="15611" width="15.4285714285714" style="1" customWidth="1"/>
    <col min="15612" max="15612" width="15" style="1" customWidth="1"/>
    <col min="15613" max="15613" width="12.8571428571429" style="1" customWidth="1"/>
    <col min="15614" max="15614" width="23.2857142857143" style="1" customWidth="1"/>
    <col min="15615" max="15617" width="9.14285714285714" style="1" hidden="1" customWidth="1"/>
    <col min="15618" max="15619" width="9.14285714285714" style="1"/>
    <col min="15620" max="15620" width="9.71428571428571" style="1" customWidth="1"/>
    <col min="15621" max="15621" width="9.14285714285714" style="1"/>
    <col min="15622" max="15622" width="10.2857142857143" style="1" customWidth="1"/>
    <col min="15623" max="15863" width="9.14285714285714" style="1"/>
    <col min="15864" max="15864" width="3.42857142857143" style="1" customWidth="1"/>
    <col min="15865" max="15865" width="25.8571428571429" style="1" customWidth="1"/>
    <col min="15866" max="15866" width="15.1428571428571" style="1" customWidth="1"/>
    <col min="15867" max="15867" width="15.4285714285714" style="1" customWidth="1"/>
    <col min="15868" max="15868" width="15" style="1" customWidth="1"/>
    <col min="15869" max="15869" width="12.8571428571429" style="1" customWidth="1"/>
    <col min="15870" max="15870" width="23.2857142857143" style="1" customWidth="1"/>
    <col min="15871" max="15873" width="9.14285714285714" style="1" hidden="1" customWidth="1"/>
    <col min="15874" max="15875" width="9.14285714285714" style="1"/>
    <col min="15876" max="15876" width="9.71428571428571" style="1" customWidth="1"/>
    <col min="15877" max="15877" width="9.14285714285714" style="1"/>
    <col min="15878" max="15878" width="10.2857142857143" style="1" customWidth="1"/>
    <col min="15879" max="16119" width="9.14285714285714" style="1"/>
    <col min="16120" max="16120" width="3.42857142857143" style="1" customWidth="1"/>
    <col min="16121" max="16121" width="25.8571428571429" style="1" customWidth="1"/>
    <col min="16122" max="16122" width="15.1428571428571" style="1" customWidth="1"/>
    <col min="16123" max="16123" width="15.4285714285714" style="1" customWidth="1"/>
    <col min="16124" max="16124" width="15" style="1" customWidth="1"/>
    <col min="16125" max="16125" width="12.8571428571429" style="1" customWidth="1"/>
    <col min="16126" max="16126" width="23.2857142857143" style="1" customWidth="1"/>
    <col min="16127" max="16129" width="9.14285714285714" style="1" hidden="1" customWidth="1"/>
    <col min="16130" max="16131" width="9.14285714285714" style="1"/>
    <col min="16132" max="16132" width="9.71428571428571" style="1" customWidth="1"/>
    <col min="16133" max="16133" width="9.14285714285714" style="1"/>
    <col min="16134" max="16134" width="10.2857142857143" style="1" customWidth="1"/>
    <col min="16135" max="16384" width="9.14285714285714" style="1"/>
  </cols>
  <sheetData>
    <row r="1" ht="15" customHeight="1"/>
    <row r="2" ht="6" customHeight="1" spans="4:7">
      <c r="D2" s="2"/>
      <c r="G2" s="2"/>
    </row>
    <row r="3" ht="15" customHeight="1" spans="1:7">
      <c r="A3" s="3"/>
      <c r="D3" s="4"/>
      <c r="G3" s="3"/>
    </row>
    <row r="4" ht="5.25" customHeight="1" spans="1:7">
      <c r="A4" s="2"/>
      <c r="D4" s="4"/>
      <c r="G4" s="2"/>
    </row>
    <row r="5" s="219" customFormat="1" spans="1:9">
      <c r="A5" s="220"/>
      <c r="B5" s="220"/>
      <c r="C5" s="220"/>
      <c r="D5" s="220"/>
      <c r="E5" s="220"/>
      <c r="F5" s="220"/>
      <c r="G5" s="220"/>
      <c r="H5" s="52"/>
      <c r="I5" s="52"/>
    </row>
    <row r="6" customHeight="1" spans="1:7">
      <c r="A6" s="3" t="s">
        <v>46</v>
      </c>
      <c r="B6" s="3"/>
      <c r="C6" s="3"/>
      <c r="D6" s="3"/>
      <c r="E6" s="3"/>
      <c r="F6" s="3"/>
      <c r="G6" s="3"/>
    </row>
    <row r="7" customHeight="1" spans="1:7">
      <c r="A7" s="3"/>
      <c r="B7" s="3"/>
      <c r="C7" s="3"/>
      <c r="D7" s="3"/>
      <c r="E7" s="3"/>
      <c r="F7" s="3"/>
      <c r="G7" s="3"/>
    </row>
    <row r="8" customHeight="1" spans="1:9">
      <c r="A8" s="5"/>
      <c r="B8" s="6" t="s">
        <v>47</v>
      </c>
      <c r="C8" s="7"/>
      <c r="D8" s="7"/>
      <c r="E8" s="43" t="s">
        <v>184</v>
      </c>
      <c r="F8" s="221"/>
      <c r="G8" s="222"/>
      <c r="H8" s="113"/>
      <c r="I8" s="113"/>
    </row>
    <row r="9" customHeight="1" spans="1:9">
      <c r="A9" s="12"/>
      <c r="B9" s="223" t="s">
        <v>48</v>
      </c>
      <c r="C9" s="224"/>
      <c r="D9" s="224"/>
      <c r="E9" s="225"/>
      <c r="F9" s="226"/>
      <c r="G9" s="227"/>
      <c r="H9" s="113"/>
      <c r="I9" s="113"/>
    </row>
    <row r="10" customHeight="1" spans="1:9">
      <c r="A10" s="18" t="s">
        <v>49</v>
      </c>
      <c r="B10" s="18"/>
      <c r="C10" s="18"/>
      <c r="D10" s="18"/>
      <c r="E10" s="18"/>
      <c r="F10" s="3"/>
      <c r="G10" s="18"/>
      <c r="H10" s="113"/>
      <c r="I10" s="113"/>
    </row>
    <row r="11" customHeight="1" spans="1:9">
      <c r="A11" s="19"/>
      <c r="B11" s="19"/>
      <c r="C11" s="19"/>
      <c r="D11" s="19"/>
      <c r="E11" s="19"/>
      <c r="F11" s="19"/>
      <c r="G11" s="19"/>
      <c r="H11" s="113"/>
      <c r="I11" s="113"/>
    </row>
    <row r="12" customHeight="1" spans="1:9">
      <c r="A12" s="20" t="s">
        <v>50</v>
      </c>
      <c r="B12" s="21" t="s">
        <v>51</v>
      </c>
      <c r="C12" s="21"/>
      <c r="D12" s="21"/>
      <c r="E12" s="21"/>
      <c r="F12" s="228" t="s">
        <v>52</v>
      </c>
      <c r="G12" s="229"/>
      <c r="H12" s="113"/>
      <c r="I12" s="113"/>
    </row>
    <row r="13" customHeight="1" spans="1:9">
      <c r="A13" s="20" t="s">
        <v>53</v>
      </c>
      <c r="B13" s="21" t="s">
        <v>54</v>
      </c>
      <c r="C13" s="21"/>
      <c r="D13" s="21"/>
      <c r="E13" s="21"/>
      <c r="F13" s="20" t="s">
        <v>55</v>
      </c>
      <c r="G13" s="20"/>
      <c r="H13" s="113"/>
      <c r="I13" s="113"/>
    </row>
    <row r="14" customHeight="1" spans="1:9">
      <c r="A14" s="25" t="s">
        <v>56</v>
      </c>
      <c r="B14" s="21" t="s">
        <v>57</v>
      </c>
      <c r="C14" s="21"/>
      <c r="D14" s="21"/>
      <c r="E14" s="21"/>
      <c r="F14" s="33" t="s">
        <v>58</v>
      </c>
      <c r="G14" s="230"/>
      <c r="H14" s="113"/>
      <c r="I14" s="113"/>
    </row>
    <row r="15" customHeight="1" spans="1:9">
      <c r="A15" s="25" t="s">
        <v>59</v>
      </c>
      <c r="B15" s="26" t="s">
        <v>60</v>
      </c>
      <c r="C15" s="26"/>
      <c r="D15" s="26"/>
      <c r="E15" s="26"/>
      <c r="F15" s="20" t="s">
        <v>61</v>
      </c>
      <c r="G15" s="20"/>
      <c r="H15" s="113"/>
      <c r="I15" s="113"/>
    </row>
    <row r="16" customHeight="1" spans="1:9">
      <c r="A16" s="27"/>
      <c r="B16" s="28"/>
      <c r="C16" s="29"/>
      <c r="D16" s="29"/>
      <c r="E16" s="19"/>
      <c r="F16" s="19"/>
      <c r="G16" s="19"/>
      <c r="H16" s="113"/>
      <c r="I16" s="113"/>
    </row>
    <row r="17" customHeight="1" spans="1:9">
      <c r="A17" s="30" t="s">
        <v>62</v>
      </c>
      <c r="B17" s="30"/>
      <c r="C17" s="30"/>
      <c r="D17" s="30"/>
      <c r="E17" s="30"/>
      <c r="F17" s="30"/>
      <c r="G17" s="30"/>
      <c r="H17" s="113"/>
      <c r="I17" s="113"/>
    </row>
    <row r="18" customHeight="1" spans="1:9">
      <c r="A18" s="27"/>
      <c r="B18" s="28"/>
      <c r="C18" s="29"/>
      <c r="D18" s="29"/>
      <c r="E18" s="19"/>
      <c r="F18" s="19"/>
      <c r="G18" s="19"/>
      <c r="H18" s="113"/>
      <c r="I18" s="113"/>
    </row>
    <row r="19" customHeight="1" spans="1:9">
      <c r="A19" s="31" t="s">
        <v>63</v>
      </c>
      <c r="B19" s="32"/>
      <c r="C19" s="33" t="s">
        <v>64</v>
      </c>
      <c r="D19" s="34"/>
      <c r="E19" s="33" t="s">
        <v>65</v>
      </c>
      <c r="F19" s="35"/>
      <c r="G19" s="34"/>
      <c r="H19" s="113"/>
      <c r="I19" s="113"/>
    </row>
    <row r="20" customHeight="1" spans="1:9">
      <c r="A20" s="209" t="s">
        <v>21</v>
      </c>
      <c r="B20" s="210"/>
      <c r="C20" s="33" t="s">
        <v>66</v>
      </c>
      <c r="D20" s="34"/>
      <c r="E20" s="36">
        <v>1</v>
      </c>
      <c r="F20" s="37"/>
      <c r="G20" s="38"/>
      <c r="H20" s="113"/>
      <c r="I20" s="113"/>
    </row>
    <row r="21" customHeight="1" spans="1:9">
      <c r="A21" s="27"/>
      <c r="B21" s="27"/>
      <c r="C21" s="29"/>
      <c r="D21" s="29"/>
      <c r="E21" s="39"/>
      <c r="F21" s="39"/>
      <c r="G21" s="39"/>
      <c r="H21" s="113"/>
      <c r="I21" s="113"/>
    </row>
    <row r="22" customHeight="1" spans="1:9">
      <c r="A22" s="30" t="s">
        <v>67</v>
      </c>
      <c r="B22" s="30"/>
      <c r="C22" s="30"/>
      <c r="D22" s="30"/>
      <c r="E22" s="30"/>
      <c r="F22" s="30"/>
      <c r="G22" s="30"/>
      <c r="H22" s="113"/>
      <c r="I22" s="113"/>
    </row>
    <row r="23" customHeight="1" spans="1:9">
      <c r="A23" s="40"/>
      <c r="B23" s="40"/>
      <c r="C23" s="40"/>
      <c r="D23" s="40"/>
      <c r="E23" s="40"/>
      <c r="F23" s="40"/>
      <c r="G23" s="40"/>
      <c r="H23" s="113"/>
      <c r="I23" s="113"/>
    </row>
    <row r="24" customHeight="1" spans="1:9">
      <c r="A24" s="40" t="s">
        <v>68</v>
      </c>
      <c r="B24" s="40"/>
      <c r="C24" s="40"/>
      <c r="D24" s="40"/>
      <c r="E24" s="40"/>
      <c r="F24" s="40"/>
      <c r="G24" s="40"/>
      <c r="H24" s="113"/>
      <c r="I24" s="113"/>
    </row>
    <row r="25" customHeight="1" spans="1:9">
      <c r="A25" s="40" t="s">
        <v>69</v>
      </c>
      <c r="B25" s="40"/>
      <c r="C25" s="40"/>
      <c r="D25" s="40"/>
      <c r="E25" s="40"/>
      <c r="F25" s="40"/>
      <c r="G25" s="40"/>
      <c r="H25" s="113"/>
      <c r="I25" s="113"/>
    </row>
    <row r="26" customHeight="1" spans="1:9">
      <c r="A26" s="41"/>
      <c r="B26" s="41"/>
      <c r="C26" s="41"/>
      <c r="D26" s="41"/>
      <c r="E26" s="41"/>
      <c r="F26" s="41"/>
      <c r="G26" s="41"/>
      <c r="H26" s="113"/>
      <c r="I26" s="113"/>
    </row>
    <row r="27" customHeight="1" spans="1:9">
      <c r="A27" s="42" t="s">
        <v>70</v>
      </c>
      <c r="B27" s="42"/>
      <c r="C27" s="42"/>
      <c r="D27" s="42"/>
      <c r="E27" s="42"/>
      <c r="F27" s="42"/>
      <c r="G27" s="42"/>
      <c r="H27" s="113"/>
      <c r="I27" s="113"/>
    </row>
    <row r="28" spans="1:9">
      <c r="A28" s="43">
        <v>1</v>
      </c>
      <c r="B28" s="44" t="s">
        <v>71</v>
      </c>
      <c r="C28" s="45"/>
      <c r="D28" s="46"/>
      <c r="E28" s="46"/>
      <c r="F28" s="46"/>
      <c r="G28" s="196" t="s">
        <v>21</v>
      </c>
      <c r="H28" s="113"/>
      <c r="I28" s="113"/>
    </row>
    <row r="29" customHeight="1" spans="1:9">
      <c r="A29" s="48">
        <v>2</v>
      </c>
      <c r="B29" s="49" t="s">
        <v>73</v>
      </c>
      <c r="C29" s="50"/>
      <c r="D29" s="50"/>
      <c r="E29" s="50"/>
      <c r="F29" s="50"/>
      <c r="G29" s="51" t="s">
        <v>185</v>
      </c>
      <c r="I29" s="113"/>
    </row>
    <row r="30" customHeight="1" spans="1:8">
      <c r="A30" s="48">
        <v>3</v>
      </c>
      <c r="B30" s="53" t="s">
        <v>75</v>
      </c>
      <c r="C30" s="54"/>
      <c r="D30" s="55"/>
      <c r="E30" s="55"/>
      <c r="F30" s="55"/>
      <c r="G30" s="56">
        <v>1524.1</v>
      </c>
      <c r="H30" s="57"/>
    </row>
    <row r="31" customHeight="1" spans="1:7">
      <c r="A31" s="58">
        <v>4</v>
      </c>
      <c r="B31" s="59" t="s">
        <v>76</v>
      </c>
      <c r="C31" s="60"/>
      <c r="D31" s="61"/>
      <c r="E31" s="61"/>
      <c r="F31" s="61"/>
      <c r="G31" s="62" t="s">
        <v>77</v>
      </c>
    </row>
    <row r="32" customHeight="1" spans="1:7">
      <c r="A32" s="63">
        <v>5</v>
      </c>
      <c r="B32" s="64" t="s">
        <v>78</v>
      </c>
      <c r="C32" s="65"/>
      <c r="D32" s="66"/>
      <c r="E32" s="66"/>
      <c r="F32" s="66"/>
      <c r="G32" s="67" t="s">
        <v>186</v>
      </c>
    </row>
    <row r="33" customHeight="1" spans="1:7">
      <c r="A33" s="68"/>
      <c r="B33" s="69"/>
      <c r="C33" s="69"/>
      <c r="D33" s="11"/>
      <c r="E33" s="11"/>
      <c r="F33" s="11"/>
      <c r="G33" s="70"/>
    </row>
    <row r="34" customHeight="1" spans="1:7">
      <c r="A34" s="68"/>
      <c r="B34" s="69"/>
      <c r="C34" s="69"/>
      <c r="D34" s="11"/>
      <c r="E34" s="11"/>
      <c r="F34" s="11"/>
      <c r="G34" s="70"/>
    </row>
    <row r="35" customHeight="1" spans="1:7">
      <c r="A35" s="71" t="s">
        <v>79</v>
      </c>
      <c r="B35" s="71"/>
      <c r="C35" s="71"/>
      <c r="D35" s="71"/>
      <c r="E35" s="71"/>
      <c r="F35" s="71"/>
      <c r="G35" s="71"/>
    </row>
    <row r="36" customHeight="1" spans="1:7">
      <c r="A36" s="69"/>
      <c r="B36" s="69"/>
      <c r="C36" s="69"/>
      <c r="D36" s="69"/>
      <c r="E36" s="69"/>
      <c r="F36" s="69"/>
      <c r="G36" s="69"/>
    </row>
    <row r="37" customHeight="1" spans="1:9">
      <c r="A37" s="72">
        <v>1</v>
      </c>
      <c r="B37" s="73" t="s">
        <v>80</v>
      </c>
      <c r="C37" s="74"/>
      <c r="D37" s="74"/>
      <c r="E37" s="74"/>
      <c r="F37" s="75"/>
      <c r="G37" s="76" t="s">
        <v>81</v>
      </c>
      <c r="I37" s="200"/>
    </row>
    <row r="38" customHeight="1" spans="1:7">
      <c r="A38" s="48" t="s">
        <v>50</v>
      </c>
      <c r="B38" s="53" t="s">
        <v>82</v>
      </c>
      <c r="C38" s="54"/>
      <c r="D38" s="54"/>
      <c r="E38" s="54"/>
      <c r="F38" s="77"/>
      <c r="G38" s="78">
        <f>G30</f>
        <v>1524.1</v>
      </c>
    </row>
    <row r="39" customHeight="1" spans="1:7">
      <c r="A39" s="79"/>
      <c r="B39" s="80" t="s">
        <v>83</v>
      </c>
      <c r="C39" s="81"/>
      <c r="D39" s="81"/>
      <c r="E39" s="81"/>
      <c r="F39" s="82"/>
      <c r="G39" s="83">
        <f>G38</f>
        <v>1524.1</v>
      </c>
    </row>
    <row r="40" customHeight="1" spans="1:7">
      <c r="A40" s="69"/>
      <c r="B40" s="69"/>
      <c r="C40" s="69"/>
      <c r="D40" s="69"/>
      <c r="E40" s="69"/>
      <c r="F40" s="84"/>
      <c r="G40" s="85"/>
    </row>
    <row r="41" customHeight="1" spans="1:7">
      <c r="A41" s="231" t="s">
        <v>84</v>
      </c>
      <c r="B41" s="231"/>
      <c r="C41" s="231"/>
      <c r="D41" s="231"/>
      <c r="E41" s="231"/>
      <c r="F41" s="231"/>
      <c r="G41" s="231"/>
    </row>
    <row r="42" customHeight="1" spans="1:7">
      <c r="A42" s="86"/>
      <c r="B42" s="69"/>
      <c r="C42" s="69"/>
      <c r="D42" s="69"/>
      <c r="E42" s="69"/>
      <c r="F42" s="84"/>
      <c r="G42" s="85"/>
    </row>
    <row r="43" customHeight="1" spans="1:7">
      <c r="A43" s="86" t="s">
        <v>85</v>
      </c>
      <c r="B43" s="86"/>
      <c r="C43" s="86"/>
      <c r="D43" s="86"/>
      <c r="E43" s="86"/>
      <c r="F43" s="86"/>
      <c r="G43" s="86"/>
    </row>
    <row r="44" customHeight="1" spans="1:7">
      <c r="A44" s="69"/>
      <c r="B44" s="69"/>
      <c r="C44" s="69"/>
      <c r="D44" s="69"/>
      <c r="E44" s="69"/>
      <c r="F44" s="69"/>
      <c r="G44" s="69"/>
    </row>
    <row r="45" customHeight="1" spans="1:7">
      <c r="A45" s="87" t="s">
        <v>86</v>
      </c>
      <c r="B45" s="88" t="s">
        <v>87</v>
      </c>
      <c r="C45" s="89"/>
      <c r="D45" s="89"/>
      <c r="E45" s="89"/>
      <c r="F45" s="90" t="s">
        <v>88</v>
      </c>
      <c r="G45" s="91" t="s">
        <v>81</v>
      </c>
    </row>
    <row r="46" customHeight="1" spans="1:7">
      <c r="A46" s="92" t="s">
        <v>50</v>
      </c>
      <c r="B46" s="93" t="s">
        <v>89</v>
      </c>
      <c r="C46" s="93"/>
      <c r="D46" s="93"/>
      <c r="E46" s="93"/>
      <c r="F46" s="94">
        <v>0.0833</v>
      </c>
      <c r="G46" s="95">
        <f>G39*F46</f>
        <v>126.96</v>
      </c>
    </row>
    <row r="47" customHeight="1" spans="1:7">
      <c r="A47" s="96" t="s">
        <v>53</v>
      </c>
      <c r="B47" s="54" t="s">
        <v>90</v>
      </c>
      <c r="C47" s="54"/>
      <c r="D47" s="54"/>
      <c r="E47" s="54"/>
      <c r="F47" s="97">
        <v>0.1111</v>
      </c>
      <c r="G47" s="98">
        <f>G39*F47</f>
        <v>169.33</v>
      </c>
    </row>
    <row r="48" customHeight="1" spans="1:7">
      <c r="A48" s="99" t="s">
        <v>10</v>
      </c>
      <c r="B48" s="89"/>
      <c r="C48" s="89"/>
      <c r="D48" s="89"/>
      <c r="E48" s="89"/>
      <c r="F48" s="100">
        <f>SUM(F46:F47)</f>
        <v>0.1944</v>
      </c>
      <c r="G48" s="101">
        <f>SUM(G46:G47)</f>
        <v>296.29</v>
      </c>
    </row>
    <row r="49" customHeight="1" spans="1:7">
      <c r="A49" s="86"/>
      <c r="B49" s="69"/>
      <c r="C49" s="69"/>
      <c r="D49" s="69"/>
      <c r="E49" s="69"/>
      <c r="F49" s="84"/>
      <c r="G49" s="85"/>
    </row>
    <row r="50" customHeight="1" spans="1:7">
      <c r="A50" s="86" t="s">
        <v>91</v>
      </c>
      <c r="B50" s="69"/>
      <c r="C50" s="69"/>
      <c r="D50" s="69"/>
      <c r="E50" s="69"/>
      <c r="F50" s="84"/>
      <c r="G50" s="85"/>
    </row>
    <row r="51" customHeight="1" spans="1:7">
      <c r="A51" s="19"/>
      <c r="B51" s="19"/>
      <c r="C51" s="19"/>
      <c r="D51" s="19"/>
      <c r="E51" s="19"/>
      <c r="F51" s="19"/>
      <c r="G51" s="19"/>
    </row>
    <row r="52" customHeight="1" spans="1:7">
      <c r="A52" s="102" t="s">
        <v>26</v>
      </c>
      <c r="B52" s="99" t="s">
        <v>92</v>
      </c>
      <c r="C52" s="89"/>
      <c r="D52" s="89"/>
      <c r="E52" s="89"/>
      <c r="F52" s="90" t="s">
        <v>88</v>
      </c>
      <c r="G52" s="90" t="s">
        <v>81</v>
      </c>
    </row>
    <row r="53" customHeight="1" spans="1:7">
      <c r="A53" s="48" t="s">
        <v>50</v>
      </c>
      <c r="B53" s="53" t="s">
        <v>93</v>
      </c>
      <c r="C53" s="54"/>
      <c r="D53" s="54"/>
      <c r="E53" s="54"/>
      <c r="F53" s="94">
        <v>0.2</v>
      </c>
      <c r="G53" s="239">
        <f>($G$39+$G$48)*F53</f>
        <v>364.08</v>
      </c>
    </row>
    <row r="54" customHeight="1" spans="1:7">
      <c r="A54" s="104" t="s">
        <v>53</v>
      </c>
      <c r="B54" s="105" t="s">
        <v>94</v>
      </c>
      <c r="C54" s="60"/>
      <c r="D54" s="60"/>
      <c r="E54" s="60"/>
      <c r="F54" s="106">
        <v>0.025</v>
      </c>
      <c r="G54" s="240">
        <f t="shared" ref="G54:G60" si="0">($G$39+$G$48)*F54</f>
        <v>45.51</v>
      </c>
    </row>
    <row r="55" customHeight="1" spans="1:7">
      <c r="A55" s="104" t="s">
        <v>56</v>
      </c>
      <c r="B55" s="105" t="s">
        <v>95</v>
      </c>
      <c r="C55" s="60"/>
      <c r="D55" s="60"/>
      <c r="E55" s="60"/>
      <c r="F55" s="106">
        <v>0.03</v>
      </c>
      <c r="G55" s="240">
        <f t="shared" si="0"/>
        <v>54.61</v>
      </c>
    </row>
    <row r="56" customHeight="1" spans="1:7">
      <c r="A56" s="104" t="s">
        <v>59</v>
      </c>
      <c r="B56" s="105" t="s">
        <v>96</v>
      </c>
      <c r="C56" s="60"/>
      <c r="D56" s="60"/>
      <c r="E56" s="60"/>
      <c r="F56" s="106">
        <v>0.015</v>
      </c>
      <c r="G56" s="240">
        <f t="shared" si="0"/>
        <v>27.31</v>
      </c>
    </row>
    <row r="57" customHeight="1" spans="1:7">
      <c r="A57" s="104" t="s">
        <v>97</v>
      </c>
      <c r="B57" s="105" t="s">
        <v>98</v>
      </c>
      <c r="C57" s="60"/>
      <c r="D57" s="60"/>
      <c r="E57" s="60"/>
      <c r="F57" s="106">
        <v>0.01</v>
      </c>
      <c r="G57" s="240">
        <f t="shared" si="0"/>
        <v>18.2</v>
      </c>
    </row>
    <row r="58" customHeight="1" spans="1:7">
      <c r="A58" s="104" t="s">
        <v>99</v>
      </c>
      <c r="B58" s="105" t="s">
        <v>100</v>
      </c>
      <c r="C58" s="60"/>
      <c r="D58" s="60"/>
      <c r="E58" s="60"/>
      <c r="F58" s="106">
        <v>0.002</v>
      </c>
      <c r="G58" s="240">
        <f t="shared" si="0"/>
        <v>3.64</v>
      </c>
    </row>
    <row r="59" customHeight="1" spans="1:7">
      <c r="A59" s="104" t="s">
        <v>101</v>
      </c>
      <c r="B59" s="105" t="s">
        <v>102</v>
      </c>
      <c r="C59" s="60"/>
      <c r="D59" s="60"/>
      <c r="E59" s="60"/>
      <c r="F59" s="106">
        <v>0.08</v>
      </c>
      <c r="G59" s="240">
        <f t="shared" si="0"/>
        <v>145.63</v>
      </c>
    </row>
    <row r="60" customHeight="1" spans="1:7">
      <c r="A60" s="108" t="s">
        <v>103</v>
      </c>
      <c r="B60" s="109" t="s">
        <v>104</v>
      </c>
      <c r="C60" s="110"/>
      <c r="D60" s="110"/>
      <c r="E60" s="110"/>
      <c r="F60" s="97">
        <v>0.006</v>
      </c>
      <c r="G60" s="241">
        <f t="shared" si="0"/>
        <v>10.92</v>
      </c>
    </row>
    <row r="61" customHeight="1" spans="1:7">
      <c r="A61" s="99" t="s">
        <v>10</v>
      </c>
      <c r="B61" s="89"/>
      <c r="C61" s="89"/>
      <c r="D61" s="89"/>
      <c r="E61" s="89"/>
      <c r="F61" s="100">
        <f>SUM(F53:F60)</f>
        <v>0.368</v>
      </c>
      <c r="G61" s="112">
        <f>SUM(G53:G60)</f>
        <v>669.9</v>
      </c>
    </row>
    <row r="62" customHeight="1" spans="1:7">
      <c r="A62" s="86"/>
      <c r="B62" s="69"/>
      <c r="C62" s="69"/>
      <c r="D62" s="69"/>
      <c r="E62" s="69"/>
      <c r="F62" s="84"/>
      <c r="G62" s="85"/>
    </row>
    <row r="63" customHeight="1" spans="1:7">
      <c r="A63" s="86" t="s">
        <v>105</v>
      </c>
      <c r="B63" s="69"/>
      <c r="C63" s="69"/>
      <c r="D63" s="69"/>
      <c r="E63" s="69"/>
      <c r="F63" s="84"/>
      <c r="G63" s="85"/>
    </row>
    <row r="64" customHeight="1" spans="1:9">
      <c r="A64" s="86"/>
      <c r="B64" s="69"/>
      <c r="C64" s="69"/>
      <c r="D64" s="69"/>
      <c r="E64" s="69"/>
      <c r="F64" s="84"/>
      <c r="G64" s="85"/>
      <c r="I64" s="200"/>
    </row>
    <row r="65" customHeight="1" spans="1:9">
      <c r="A65" s="115" t="s">
        <v>106</v>
      </c>
      <c r="B65" s="213" t="s">
        <v>107</v>
      </c>
      <c r="C65" s="213"/>
      <c r="D65" s="213"/>
      <c r="E65" s="213"/>
      <c r="F65" s="214"/>
      <c r="G65" s="117" t="s">
        <v>81</v>
      </c>
      <c r="I65" s="113"/>
    </row>
    <row r="66" customHeight="1" spans="1:10">
      <c r="A66" s="118" t="s">
        <v>50</v>
      </c>
      <c r="B66" s="119" t="s">
        <v>108</v>
      </c>
      <c r="C66" s="120"/>
      <c r="D66" s="120"/>
      <c r="E66" s="54"/>
      <c r="F66" s="77"/>
      <c r="G66" s="121">
        <f>(4.1*2*21)-(G38*0.06)</f>
        <v>80.75</v>
      </c>
      <c r="H66" s="201"/>
      <c r="I66" s="164">
        <f>6%*G38</f>
        <v>91.45</v>
      </c>
      <c r="J66" s="339" t="s">
        <v>109</v>
      </c>
    </row>
    <row r="67" customHeight="1" spans="1:10">
      <c r="A67" s="51" t="s">
        <v>53</v>
      </c>
      <c r="B67" s="60" t="s">
        <v>110</v>
      </c>
      <c r="C67" s="60"/>
      <c r="D67" s="60"/>
      <c r="E67" s="60"/>
      <c r="F67" s="123"/>
      <c r="G67" s="124">
        <f>(11*21)</f>
        <v>231</v>
      </c>
      <c r="H67" s="202"/>
      <c r="I67" s="164">
        <f>(4.1*2*21)-(G38*6/100)</f>
        <v>80.75</v>
      </c>
      <c r="J67" s="1">
        <f>4.1*2*21</f>
        <v>172.2</v>
      </c>
    </row>
    <row r="68" customHeight="1" spans="1:10">
      <c r="A68" s="51" t="s">
        <v>56</v>
      </c>
      <c r="B68" s="127" t="s">
        <v>112</v>
      </c>
      <c r="C68" s="128"/>
      <c r="D68" s="128"/>
      <c r="E68" s="128"/>
      <c r="F68" s="123"/>
      <c r="G68" s="107">
        <f>132.14+74.85</f>
        <v>206.99</v>
      </c>
      <c r="I68" s="207" t="s">
        <v>187</v>
      </c>
      <c r="J68" s="114">
        <f>J67-I66</f>
        <v>80.75</v>
      </c>
    </row>
    <row r="69" customHeight="1" spans="1:9">
      <c r="A69" s="156"/>
      <c r="B69" s="157" t="s">
        <v>114</v>
      </c>
      <c r="C69" s="157"/>
      <c r="D69" s="157"/>
      <c r="E69" s="157"/>
      <c r="F69" s="203"/>
      <c r="G69" s="204">
        <f>SUM(G66:G68)</f>
        <v>518.74</v>
      </c>
      <c r="H69" s="205"/>
      <c r="I69" s="205"/>
    </row>
    <row r="70" customHeight="1" spans="1:9">
      <c r="A70" s="69"/>
      <c r="B70" s="69"/>
      <c r="C70" s="69"/>
      <c r="D70" s="69"/>
      <c r="E70" s="69"/>
      <c r="F70" s="84"/>
      <c r="G70" s="85"/>
      <c r="H70" s="205"/>
      <c r="I70" s="205"/>
    </row>
    <row r="71" customHeight="1" spans="1:9">
      <c r="A71" s="132" t="s">
        <v>115</v>
      </c>
      <c r="B71" s="132"/>
      <c r="C71" s="132"/>
      <c r="D71" s="132"/>
      <c r="E71" s="132"/>
      <c r="F71" s="132"/>
      <c r="G71" s="132"/>
      <c r="H71" s="205"/>
      <c r="I71" s="205"/>
    </row>
    <row r="72" customHeight="1" spans="1:9">
      <c r="A72" s="69"/>
      <c r="B72" s="69"/>
      <c r="C72" s="69"/>
      <c r="D72" s="69"/>
      <c r="E72" s="69"/>
      <c r="F72" s="69"/>
      <c r="G72" s="69"/>
      <c r="H72" s="205"/>
      <c r="I72" s="205"/>
    </row>
    <row r="73" customHeight="1" spans="1:7">
      <c r="A73" s="115">
        <v>2</v>
      </c>
      <c r="B73" s="89" t="s">
        <v>116</v>
      </c>
      <c r="C73" s="89"/>
      <c r="D73" s="89"/>
      <c r="E73" s="89"/>
      <c r="F73" s="89"/>
      <c r="G73" s="91" t="s">
        <v>81</v>
      </c>
    </row>
    <row r="74" customHeight="1" spans="1:7">
      <c r="A74" s="92" t="s">
        <v>86</v>
      </c>
      <c r="B74" s="93" t="s">
        <v>117</v>
      </c>
      <c r="C74" s="93"/>
      <c r="D74" s="93"/>
      <c r="E74" s="93"/>
      <c r="F74" s="93"/>
      <c r="G74" s="95">
        <f>G48</f>
        <v>296.29</v>
      </c>
    </row>
    <row r="75" customHeight="1" spans="1:7">
      <c r="A75" s="51" t="s">
        <v>26</v>
      </c>
      <c r="B75" s="60" t="s">
        <v>92</v>
      </c>
      <c r="C75" s="60"/>
      <c r="D75" s="60"/>
      <c r="E75" s="60"/>
      <c r="F75" s="60"/>
      <c r="G75" s="133">
        <f>G61</f>
        <v>669.9</v>
      </c>
    </row>
    <row r="76" customHeight="1" spans="1:9">
      <c r="A76" s="51" t="s">
        <v>106</v>
      </c>
      <c r="B76" s="60" t="s">
        <v>107</v>
      </c>
      <c r="C76" s="60"/>
      <c r="D76" s="60"/>
      <c r="E76" s="60"/>
      <c r="F76" s="60"/>
      <c r="G76" s="133">
        <f>G69</f>
        <v>518.74</v>
      </c>
      <c r="H76" s="113"/>
      <c r="I76" s="113"/>
    </row>
    <row r="77" customHeight="1" spans="1:9">
      <c r="A77" s="99" t="s">
        <v>10</v>
      </c>
      <c r="B77" s="89"/>
      <c r="C77" s="89"/>
      <c r="D77" s="89"/>
      <c r="E77" s="89"/>
      <c r="F77" s="89"/>
      <c r="G77" s="101">
        <f>SUM(G74:G76)</f>
        <v>1484.93</v>
      </c>
      <c r="H77" s="113"/>
      <c r="I77" s="113"/>
    </row>
    <row r="78" customHeight="1" spans="1:9">
      <c r="A78" s="69"/>
      <c r="B78" s="69"/>
      <c r="C78" s="69"/>
      <c r="D78" s="69"/>
      <c r="E78" s="69"/>
      <c r="F78" s="84"/>
      <c r="G78" s="85"/>
      <c r="H78" s="113"/>
      <c r="I78" s="113"/>
    </row>
    <row r="79" customHeight="1" spans="1:9">
      <c r="A79" s="18" t="s">
        <v>118</v>
      </c>
      <c r="B79" s="18"/>
      <c r="C79" s="18"/>
      <c r="D79" s="18"/>
      <c r="E79" s="18"/>
      <c r="F79" s="18"/>
      <c r="G79" s="18"/>
      <c r="H79" s="113"/>
      <c r="I79" s="113"/>
    </row>
    <row r="80" customHeight="1" spans="1:11">
      <c r="A80" s="19"/>
      <c r="B80" s="19"/>
      <c r="C80" s="19"/>
      <c r="D80" s="19"/>
      <c r="E80" s="19"/>
      <c r="F80" s="19"/>
      <c r="G80" s="19"/>
      <c r="H80" s="135"/>
      <c r="I80" s="166" t="s">
        <v>119</v>
      </c>
      <c r="J80" s="135"/>
      <c r="K80" s="135"/>
    </row>
    <row r="81" customHeight="1" spans="1:11">
      <c r="A81" s="115">
        <v>3</v>
      </c>
      <c r="B81" s="89" t="s">
        <v>120</v>
      </c>
      <c r="C81" s="89"/>
      <c r="D81" s="89"/>
      <c r="E81" s="89"/>
      <c r="F81" s="89"/>
      <c r="G81" s="90" t="s">
        <v>81</v>
      </c>
      <c r="H81" s="135"/>
      <c r="I81" s="135"/>
      <c r="J81" s="135"/>
      <c r="K81" s="135"/>
    </row>
    <row r="82" customHeight="1" spans="1:11">
      <c r="A82" s="92" t="s">
        <v>50</v>
      </c>
      <c r="B82" s="93" t="s">
        <v>121</v>
      </c>
      <c r="C82" s="93"/>
      <c r="D82" s="93"/>
      <c r="E82" s="93"/>
      <c r="F82" s="60"/>
      <c r="G82" s="98">
        <f>J82</f>
        <v>85.02</v>
      </c>
      <c r="H82" s="136">
        <f>G39+G77-I82</f>
        <v>2484.76</v>
      </c>
      <c r="I82" s="167">
        <f>(G39+G48)*0.288</f>
        <v>524.27</v>
      </c>
      <c r="J82" s="148">
        <f>H82/12*0.4106</f>
        <v>85.02</v>
      </c>
      <c r="K82" s="135"/>
    </row>
    <row r="83" customHeight="1" spans="1:11">
      <c r="A83" s="51" t="s">
        <v>53</v>
      </c>
      <c r="B83" s="60" t="s">
        <v>122</v>
      </c>
      <c r="C83" s="60"/>
      <c r="D83" s="60"/>
      <c r="E83" s="138"/>
      <c r="F83" s="60"/>
      <c r="G83" s="133">
        <f>I83</f>
        <v>29.9</v>
      </c>
      <c r="H83" s="137">
        <f>G59</f>
        <v>145.63</v>
      </c>
      <c r="I83" s="168">
        <f>(H83*0.4+H83*0.1)*0.4106</f>
        <v>29.9</v>
      </c>
      <c r="J83" s="169">
        <f>H83*0.5*0.4106</f>
        <v>29.9</v>
      </c>
      <c r="K83" s="169"/>
    </row>
    <row r="84" customHeight="1" spans="1:11">
      <c r="A84" s="51" t="s">
        <v>56</v>
      </c>
      <c r="B84" s="60" t="s">
        <v>123</v>
      </c>
      <c r="C84" s="60"/>
      <c r="D84" s="60"/>
      <c r="E84" s="60"/>
      <c r="F84" s="60"/>
      <c r="G84" s="133">
        <f>I84</f>
        <v>102.96</v>
      </c>
      <c r="H84" s="139">
        <f>G39+G77</f>
        <v>3009.03</v>
      </c>
      <c r="I84" s="170">
        <f>H84/12*0.4106</f>
        <v>102.96</v>
      </c>
      <c r="J84" s="135"/>
      <c r="K84" s="135"/>
    </row>
    <row r="85" customHeight="1" spans="1:11">
      <c r="A85" s="51" t="s">
        <v>59</v>
      </c>
      <c r="B85" s="60" t="s">
        <v>124</v>
      </c>
      <c r="C85" s="60"/>
      <c r="D85" s="60"/>
      <c r="E85" s="60"/>
      <c r="F85" s="60"/>
      <c r="G85" s="140">
        <f>I85</f>
        <v>29.9</v>
      </c>
      <c r="H85" s="136">
        <f>G59</f>
        <v>145.63</v>
      </c>
      <c r="I85" s="168">
        <f>(H85*0.4+H85*0.1)*0.4106</f>
        <v>29.9</v>
      </c>
      <c r="J85" s="169">
        <f>H85*0.5*0.4106</f>
        <v>29.9</v>
      </c>
      <c r="K85" s="135"/>
    </row>
    <row r="86" customHeight="1" spans="1:11">
      <c r="A86" s="51" t="s">
        <v>97</v>
      </c>
      <c r="B86" s="60" t="s">
        <v>125</v>
      </c>
      <c r="C86" s="60"/>
      <c r="D86" s="60"/>
      <c r="E86" s="60"/>
      <c r="F86" s="60"/>
      <c r="G86" s="141">
        <f>K86</f>
        <v>-3.7</v>
      </c>
      <c r="H86" s="136">
        <f>G46</f>
        <v>126.96</v>
      </c>
      <c r="I86" s="168">
        <f>G47</f>
        <v>169.33</v>
      </c>
      <c r="J86" s="169">
        <f>H86+I86</f>
        <v>296.29</v>
      </c>
      <c r="K86" s="148">
        <f>-J86*0.0125</f>
        <v>-3.7</v>
      </c>
    </row>
    <row r="87" customHeight="1" spans="1:11">
      <c r="A87" s="99" t="s">
        <v>10</v>
      </c>
      <c r="B87" s="89"/>
      <c r="C87" s="89"/>
      <c r="D87" s="89"/>
      <c r="E87" s="89"/>
      <c r="F87" s="89"/>
      <c r="G87" s="101">
        <f>SUM(G82:G86)</f>
        <v>244.08</v>
      </c>
      <c r="H87" s="215"/>
      <c r="I87" s="215"/>
      <c r="J87" s="215"/>
      <c r="K87" s="215"/>
    </row>
    <row r="88" customHeight="1" spans="1:11">
      <c r="A88" s="143"/>
      <c r="B88" s="143"/>
      <c r="C88" s="143"/>
      <c r="D88" s="143"/>
      <c r="E88" s="143"/>
      <c r="F88" s="143"/>
      <c r="G88" s="144"/>
      <c r="H88" s="215"/>
      <c r="I88" s="215"/>
      <c r="J88" s="215"/>
      <c r="K88" s="215"/>
    </row>
    <row r="89" customHeight="1" spans="1:11">
      <c r="A89" s="18" t="s">
        <v>126</v>
      </c>
      <c r="B89" s="18"/>
      <c r="C89" s="18"/>
      <c r="D89" s="18"/>
      <c r="E89" s="18"/>
      <c r="F89" s="18"/>
      <c r="G89" s="18"/>
      <c r="H89" s="215"/>
      <c r="I89" s="215"/>
      <c r="J89" s="215"/>
      <c r="K89" s="215"/>
    </row>
    <row r="90" customHeight="1" spans="1:11">
      <c r="A90" s="145"/>
      <c r="B90" s="19"/>
      <c r="C90" s="19"/>
      <c r="D90" s="19"/>
      <c r="E90" s="19"/>
      <c r="F90" s="19"/>
      <c r="G90" s="19"/>
      <c r="H90" s="215"/>
      <c r="I90" s="215"/>
      <c r="J90" s="215"/>
      <c r="K90" s="215"/>
    </row>
    <row r="91" customHeight="1" spans="1:11">
      <c r="A91" s="145" t="s">
        <v>127</v>
      </c>
      <c r="B91" s="19"/>
      <c r="C91" s="19"/>
      <c r="D91" s="19"/>
      <c r="E91" s="19"/>
      <c r="F91" s="19"/>
      <c r="G91" s="19"/>
      <c r="H91" s="148"/>
      <c r="I91" s="148"/>
      <c r="J91" s="171"/>
      <c r="K91" s="148"/>
    </row>
    <row r="92" customHeight="1" spans="1:9">
      <c r="A92" s="87" t="s">
        <v>128</v>
      </c>
      <c r="B92" s="89" t="s">
        <v>129</v>
      </c>
      <c r="C92" s="89"/>
      <c r="D92" s="89"/>
      <c r="E92" s="89"/>
      <c r="F92" s="146" t="s">
        <v>130</v>
      </c>
      <c r="G92" s="90" t="s">
        <v>81</v>
      </c>
      <c r="H92" s="113"/>
      <c r="I92" s="113"/>
    </row>
    <row r="93" customHeight="1" spans="1:11">
      <c r="A93" s="92" t="s">
        <v>50</v>
      </c>
      <c r="B93" s="93" t="s">
        <v>131</v>
      </c>
      <c r="C93" s="93"/>
      <c r="D93" s="93"/>
      <c r="E93" s="93"/>
      <c r="F93" s="147">
        <v>20.9589</v>
      </c>
      <c r="G93" s="133">
        <f>$I$93*F93/12-0.01</f>
        <v>189.39</v>
      </c>
      <c r="H93" s="148">
        <f>G39+G77+G87</f>
        <v>3253.11</v>
      </c>
      <c r="I93" s="148">
        <f>H93/30</f>
        <v>108.44</v>
      </c>
      <c r="J93" s="171">
        <f>I93*F105</f>
        <v>3196.14</v>
      </c>
      <c r="K93" s="148">
        <f>J93/12</f>
        <v>266.35</v>
      </c>
    </row>
    <row r="94" customHeight="1" spans="1:7">
      <c r="A94" s="118" t="s">
        <v>53</v>
      </c>
      <c r="B94" s="60" t="s">
        <v>132</v>
      </c>
      <c r="C94" s="54"/>
      <c r="D94" s="54"/>
      <c r="E94" s="60"/>
      <c r="F94" s="149">
        <v>1</v>
      </c>
      <c r="G94" s="133">
        <f t="shared" ref="G94:G104" si="1">$I$93*F94/12</f>
        <v>9.04</v>
      </c>
    </row>
    <row r="95" customHeight="1" spans="1:7">
      <c r="A95" s="118" t="s">
        <v>56</v>
      </c>
      <c r="B95" s="60" t="s">
        <v>133</v>
      </c>
      <c r="C95" s="54"/>
      <c r="D95" s="54"/>
      <c r="E95" s="60"/>
      <c r="F95" s="149">
        <v>0.9659</v>
      </c>
      <c r="G95" s="133">
        <f t="shared" si="1"/>
        <v>8.73</v>
      </c>
    </row>
    <row r="96" customHeight="1" spans="1:7">
      <c r="A96" s="51" t="s">
        <v>59</v>
      </c>
      <c r="B96" s="60" t="s">
        <v>134</v>
      </c>
      <c r="C96" s="60"/>
      <c r="D96" s="60"/>
      <c r="E96" s="60"/>
      <c r="F96" s="149">
        <v>3.4932</v>
      </c>
      <c r="G96" s="133">
        <f>$I$93*F96/12-0.01</f>
        <v>31.56</v>
      </c>
    </row>
    <row r="97" customHeight="1" spans="1:7">
      <c r="A97" s="51" t="s">
        <v>97</v>
      </c>
      <c r="B97" s="60" t="s">
        <v>135</v>
      </c>
      <c r="C97" s="60"/>
      <c r="D97" s="60"/>
      <c r="E97" s="60"/>
      <c r="F97" s="149">
        <v>0.2688</v>
      </c>
      <c r="G97" s="133">
        <f t="shared" si="1"/>
        <v>2.43</v>
      </c>
    </row>
    <row r="98" customHeight="1" spans="1:7">
      <c r="A98" s="51" t="s">
        <v>99</v>
      </c>
      <c r="B98" s="110" t="s">
        <v>136</v>
      </c>
      <c r="C98" s="110"/>
      <c r="D98" s="110"/>
      <c r="E98" s="110"/>
      <c r="F98" s="149">
        <v>0.0427</v>
      </c>
      <c r="G98" s="133">
        <f t="shared" si="1"/>
        <v>0.39</v>
      </c>
    </row>
    <row r="99" customHeight="1" spans="1:7">
      <c r="A99" s="51" t="s">
        <v>101</v>
      </c>
      <c r="B99" s="110" t="s">
        <v>137</v>
      </c>
      <c r="C99" s="110"/>
      <c r="D99" s="110"/>
      <c r="E99" s="110"/>
      <c r="F99" s="149">
        <v>0.0355</v>
      </c>
      <c r="G99" s="133">
        <f t="shared" si="1"/>
        <v>0.32</v>
      </c>
    </row>
    <row r="100" customHeight="1" spans="1:7">
      <c r="A100" s="51" t="s">
        <v>103</v>
      </c>
      <c r="B100" s="110" t="s">
        <v>138</v>
      </c>
      <c r="C100" s="110"/>
      <c r="D100" s="110"/>
      <c r="E100" s="110"/>
      <c r="F100" s="149">
        <v>0.02</v>
      </c>
      <c r="G100" s="133">
        <f t="shared" si="1"/>
        <v>0.18</v>
      </c>
    </row>
    <row r="101" customHeight="1" spans="1:7">
      <c r="A101" s="51" t="s">
        <v>139</v>
      </c>
      <c r="B101" s="110" t="s">
        <v>140</v>
      </c>
      <c r="C101" s="110"/>
      <c r="D101" s="110"/>
      <c r="E101" s="110"/>
      <c r="F101" s="149">
        <v>0.004</v>
      </c>
      <c r="G101" s="133">
        <f t="shared" si="1"/>
        <v>0.04</v>
      </c>
    </row>
    <row r="102" customHeight="1" spans="1:7">
      <c r="A102" s="51" t="s">
        <v>141</v>
      </c>
      <c r="B102" s="110" t="s">
        <v>142</v>
      </c>
      <c r="C102" s="110"/>
      <c r="D102" s="110"/>
      <c r="E102" s="110"/>
      <c r="F102" s="149">
        <v>0.1997</v>
      </c>
      <c r="G102" s="133">
        <f t="shared" si="1"/>
        <v>1.8</v>
      </c>
    </row>
    <row r="103" customHeight="1" spans="1:7">
      <c r="A103" s="51" t="s">
        <v>143</v>
      </c>
      <c r="B103" s="110" t="s">
        <v>144</v>
      </c>
      <c r="C103" s="110"/>
      <c r="D103" s="110"/>
      <c r="E103" s="110"/>
      <c r="F103" s="149">
        <v>2.4753</v>
      </c>
      <c r="G103" s="133">
        <f t="shared" si="1"/>
        <v>22.37</v>
      </c>
    </row>
    <row r="104" customHeight="1" spans="1:7">
      <c r="A104" s="51" t="s">
        <v>145</v>
      </c>
      <c r="B104" s="65" t="s">
        <v>146</v>
      </c>
      <c r="C104" s="65"/>
      <c r="D104" s="65"/>
      <c r="E104" s="65"/>
      <c r="F104" s="242">
        <v>0.0098</v>
      </c>
      <c r="G104" s="133">
        <f t="shared" si="1"/>
        <v>0.09</v>
      </c>
    </row>
    <row r="105" customHeight="1" spans="1:7">
      <c r="A105" s="99" t="s">
        <v>10</v>
      </c>
      <c r="B105" s="89"/>
      <c r="C105" s="89"/>
      <c r="D105" s="89"/>
      <c r="E105" s="89"/>
      <c r="F105" s="150">
        <f>SUM(F93:F104)</f>
        <v>29.4738</v>
      </c>
      <c r="G105" s="101">
        <f>SUM(G93:G104)</f>
        <v>266.34</v>
      </c>
    </row>
    <row r="106" customHeight="1" spans="1:7">
      <c r="A106" s="145"/>
      <c r="B106" s="19"/>
      <c r="C106" s="19"/>
      <c r="D106" s="19"/>
      <c r="E106" s="19"/>
      <c r="F106" s="19"/>
      <c r="G106" s="19"/>
    </row>
    <row r="107" customHeight="1" spans="1:7">
      <c r="A107" s="86"/>
      <c r="B107" s="86"/>
      <c r="C107" s="86"/>
      <c r="D107" s="86"/>
      <c r="E107" s="86"/>
      <c r="F107" s="86"/>
      <c r="G107" s="151"/>
    </row>
    <row r="108" customHeight="1" spans="1:7">
      <c r="A108" s="132" t="s">
        <v>147</v>
      </c>
      <c r="B108" s="132"/>
      <c r="C108" s="132"/>
      <c r="D108" s="132"/>
      <c r="E108" s="132"/>
      <c r="F108" s="132"/>
      <c r="G108" s="132"/>
    </row>
    <row r="109" customHeight="1" spans="1:7">
      <c r="A109" s="69"/>
      <c r="B109" s="69"/>
      <c r="C109" s="69"/>
      <c r="D109" s="69"/>
      <c r="E109" s="69"/>
      <c r="F109" s="69"/>
      <c r="G109" s="69"/>
    </row>
    <row r="110" customHeight="1" spans="1:7">
      <c r="A110" s="115">
        <v>4</v>
      </c>
      <c r="B110" s="89" t="s">
        <v>148</v>
      </c>
      <c r="C110" s="89"/>
      <c r="D110" s="89"/>
      <c r="E110" s="89"/>
      <c r="F110" s="89"/>
      <c r="G110" s="91" t="s">
        <v>81</v>
      </c>
    </row>
    <row r="111" customHeight="1" spans="1:7">
      <c r="A111" s="92" t="s">
        <v>128</v>
      </c>
      <c r="B111" s="60" t="s">
        <v>129</v>
      </c>
      <c r="C111" s="93"/>
      <c r="D111" s="93"/>
      <c r="E111" s="93"/>
      <c r="F111" s="93"/>
      <c r="G111" s="95">
        <f>G105</f>
        <v>266.34</v>
      </c>
    </row>
    <row r="112" customHeight="1" spans="1:7">
      <c r="A112" s="99" t="s">
        <v>10</v>
      </c>
      <c r="B112" s="89"/>
      <c r="C112" s="89"/>
      <c r="D112" s="89"/>
      <c r="E112" s="89"/>
      <c r="F112" s="89"/>
      <c r="G112" s="101">
        <f>G111</f>
        <v>266.34</v>
      </c>
    </row>
    <row r="113" customHeight="1" spans="1:7">
      <c r="A113" s="86"/>
      <c r="B113" s="86"/>
      <c r="C113" s="86"/>
      <c r="D113" s="86"/>
      <c r="E113" s="86"/>
      <c r="F113" s="86"/>
      <c r="G113" s="151"/>
    </row>
    <row r="114" customHeight="1" spans="1:7">
      <c r="A114" s="18" t="s">
        <v>149</v>
      </c>
      <c r="B114" s="18"/>
      <c r="C114" s="18"/>
      <c r="D114" s="18"/>
      <c r="E114" s="18"/>
      <c r="F114" s="18"/>
      <c r="G114" s="18"/>
    </row>
    <row r="115" customHeight="1" spans="1:7">
      <c r="A115" s="81"/>
      <c r="B115" s="81"/>
      <c r="C115" s="81"/>
      <c r="D115" s="81"/>
      <c r="E115" s="81"/>
      <c r="F115" s="81"/>
      <c r="G115" s="152"/>
    </row>
    <row r="116" customHeight="1" spans="1:7">
      <c r="A116" s="115">
        <v>5</v>
      </c>
      <c r="B116" s="89" t="s">
        <v>150</v>
      </c>
      <c r="C116" s="89"/>
      <c r="D116" s="89"/>
      <c r="E116" s="89"/>
      <c r="F116" s="153"/>
      <c r="G116" s="117" t="s">
        <v>81</v>
      </c>
    </row>
    <row r="117" customHeight="1" spans="1:9">
      <c r="A117" s="118" t="s">
        <v>50</v>
      </c>
      <c r="B117" s="54" t="s">
        <v>151</v>
      </c>
      <c r="C117" s="54"/>
      <c r="D117" s="54"/>
      <c r="E117" s="54"/>
      <c r="F117" s="154"/>
      <c r="G117" s="155">
        <v>0</v>
      </c>
      <c r="H117" s="205"/>
      <c r="I117" s="200"/>
    </row>
    <row r="118" customHeight="1" spans="1:7">
      <c r="A118" s="156"/>
      <c r="B118" s="157" t="s">
        <v>83</v>
      </c>
      <c r="C118" s="157"/>
      <c r="D118" s="157"/>
      <c r="E118" s="157"/>
      <c r="F118" s="158"/>
      <c r="G118" s="159">
        <f>SUM(G117)</f>
        <v>0</v>
      </c>
    </row>
    <row r="119" customHeight="1" spans="1:7">
      <c r="A119" s="69"/>
      <c r="B119" s="69"/>
      <c r="C119" s="69"/>
      <c r="D119" s="69"/>
      <c r="E119" s="69"/>
      <c r="F119" s="69"/>
      <c r="G119" s="69"/>
    </row>
    <row r="120" customHeight="1" spans="1:7">
      <c r="A120" s="71" t="s">
        <v>152</v>
      </c>
      <c r="B120" s="71"/>
      <c r="C120" s="71"/>
      <c r="D120" s="71"/>
      <c r="E120" s="71"/>
      <c r="F120" s="71"/>
      <c r="G120" s="71"/>
    </row>
    <row r="121" customHeight="1" spans="1:7">
      <c r="A121" s="69"/>
      <c r="B121" s="69"/>
      <c r="C121" s="69"/>
      <c r="D121" s="69"/>
      <c r="E121" s="69"/>
      <c r="F121" s="69"/>
      <c r="G121" s="69"/>
    </row>
    <row r="122" customHeight="1" spans="1:7">
      <c r="A122" s="115">
        <v>6</v>
      </c>
      <c r="B122" s="89" t="s">
        <v>153</v>
      </c>
      <c r="C122" s="89"/>
      <c r="D122" s="89"/>
      <c r="E122" s="89"/>
      <c r="F122" s="115" t="s">
        <v>88</v>
      </c>
      <c r="G122" s="91" t="s">
        <v>81</v>
      </c>
    </row>
    <row r="123" customHeight="1" spans="1:8">
      <c r="A123" s="92" t="s">
        <v>50</v>
      </c>
      <c r="B123" s="160" t="s">
        <v>154</v>
      </c>
      <c r="C123" s="93"/>
      <c r="D123" s="93"/>
      <c r="E123" s="93"/>
      <c r="F123" s="94">
        <v>0.025</v>
      </c>
      <c r="G123" s="95">
        <f>G139*F123</f>
        <v>87.99</v>
      </c>
      <c r="H123" s="200"/>
    </row>
    <row r="124" customHeight="1" spans="1:8">
      <c r="A124" s="51" t="s">
        <v>53</v>
      </c>
      <c r="B124" s="105" t="s">
        <v>155</v>
      </c>
      <c r="C124" s="60"/>
      <c r="D124" s="60"/>
      <c r="E124" s="60"/>
      <c r="F124" s="106">
        <v>0.05</v>
      </c>
      <c r="G124" s="133">
        <f>(G139+G123)*F124</f>
        <v>180.37</v>
      </c>
      <c r="H124" s="200"/>
    </row>
    <row r="125" customHeight="1" spans="1:8">
      <c r="A125" s="51" t="s">
        <v>56</v>
      </c>
      <c r="B125" s="60" t="s">
        <v>156</v>
      </c>
      <c r="C125" s="60"/>
      <c r="D125" s="60"/>
      <c r="E125" s="60"/>
      <c r="F125" s="106"/>
      <c r="G125" s="133"/>
      <c r="H125" s="200"/>
    </row>
    <row r="126" customHeight="1" spans="1:8">
      <c r="A126" s="51" t="s">
        <v>157</v>
      </c>
      <c r="B126" s="60" t="s">
        <v>158</v>
      </c>
      <c r="C126" s="60"/>
      <c r="D126" s="60"/>
      <c r="E126" s="60"/>
      <c r="F126" s="106">
        <v>0.03</v>
      </c>
      <c r="G126" s="238">
        <f>E146</f>
        <v>124.39</v>
      </c>
      <c r="H126" s="202"/>
    </row>
    <row r="127" customHeight="1" spans="1:7">
      <c r="A127" s="51" t="s">
        <v>159</v>
      </c>
      <c r="B127" s="60" t="s">
        <v>160</v>
      </c>
      <c r="C127" s="60"/>
      <c r="D127" s="60"/>
      <c r="E127" s="60"/>
      <c r="F127" s="106">
        <v>0.0065</v>
      </c>
      <c r="G127" s="238">
        <f>E147</f>
        <v>26.95</v>
      </c>
    </row>
    <row r="128" customHeight="1" spans="1:7">
      <c r="A128" s="51" t="s">
        <v>161</v>
      </c>
      <c r="B128" s="60" t="s">
        <v>162</v>
      </c>
      <c r="C128" s="60"/>
      <c r="D128" s="60"/>
      <c r="E128" s="60"/>
      <c r="F128" s="106">
        <v>0.05</v>
      </c>
      <c r="G128" s="133">
        <f>E148</f>
        <v>207.33</v>
      </c>
    </row>
    <row r="129" customHeight="1" spans="1:7">
      <c r="A129" s="172"/>
      <c r="B129" s="89" t="s">
        <v>163</v>
      </c>
      <c r="C129" s="89"/>
      <c r="D129" s="89"/>
      <c r="E129" s="89"/>
      <c r="F129" s="100">
        <f>SUM(F123:F128)</f>
        <v>0.1615</v>
      </c>
      <c r="G129" s="101">
        <f>SUM(G123:G128)</f>
        <v>627.03</v>
      </c>
    </row>
    <row r="130" customHeight="1" spans="1:7">
      <c r="A130" s="69"/>
      <c r="B130" s="69"/>
      <c r="C130" s="69"/>
      <c r="D130" s="69"/>
      <c r="E130" s="69"/>
      <c r="F130" s="173"/>
      <c r="G130" s="69"/>
    </row>
    <row r="131" customHeight="1" spans="1:7">
      <c r="A131" s="71" t="s">
        <v>164</v>
      </c>
      <c r="B131" s="71"/>
      <c r="C131" s="71"/>
      <c r="D131" s="71"/>
      <c r="E131" s="71"/>
      <c r="F131" s="71"/>
      <c r="G131" s="71"/>
    </row>
    <row r="132" customHeight="1" spans="1:7">
      <c r="A132" s="69"/>
      <c r="B132" s="69"/>
      <c r="C132" s="69"/>
      <c r="D132" s="69"/>
      <c r="E132" s="69"/>
      <c r="F132" s="69"/>
      <c r="G132" s="69"/>
    </row>
    <row r="133" customHeight="1" spans="1:18">
      <c r="A133" s="87"/>
      <c r="B133" s="89" t="s">
        <v>165</v>
      </c>
      <c r="C133" s="89"/>
      <c r="D133" s="89"/>
      <c r="E133" s="89"/>
      <c r="F133" s="89"/>
      <c r="G133" s="91" t="s">
        <v>81</v>
      </c>
      <c r="P133" s="185"/>
      <c r="R133" s="163"/>
    </row>
    <row r="134" customHeight="1" spans="1:16">
      <c r="A134" s="92" t="s">
        <v>50</v>
      </c>
      <c r="B134" s="93" t="s">
        <v>166</v>
      </c>
      <c r="C134" s="93"/>
      <c r="D134" s="93"/>
      <c r="E134" s="93"/>
      <c r="F134" s="93"/>
      <c r="G134" s="95">
        <f>G39</f>
        <v>1524.1</v>
      </c>
      <c r="K134" s="186"/>
      <c r="L134" s="186"/>
      <c r="M134" s="185"/>
      <c r="P134" s="187"/>
    </row>
    <row r="135" customHeight="1" spans="1:18">
      <c r="A135" s="51" t="s">
        <v>53</v>
      </c>
      <c r="B135" s="60" t="s">
        <v>167</v>
      </c>
      <c r="C135" s="60"/>
      <c r="D135" s="60"/>
      <c r="E135" s="60"/>
      <c r="F135" s="60"/>
      <c r="G135" s="133">
        <f>G77</f>
        <v>1484.93</v>
      </c>
      <c r="K135" s="186"/>
      <c r="L135" s="186"/>
      <c r="P135" s="185"/>
      <c r="R135" s="191"/>
    </row>
    <row r="136" customHeight="1" spans="1:7">
      <c r="A136" s="51" t="s">
        <v>56</v>
      </c>
      <c r="B136" s="60" t="s">
        <v>168</v>
      </c>
      <c r="C136" s="60"/>
      <c r="D136" s="60"/>
      <c r="E136" s="60"/>
      <c r="F136" s="60"/>
      <c r="G136" s="133">
        <f>G87</f>
        <v>244.08</v>
      </c>
    </row>
    <row r="137" customHeight="1" spans="1:13">
      <c r="A137" s="126" t="s">
        <v>59</v>
      </c>
      <c r="B137" s="110" t="s">
        <v>169</v>
      </c>
      <c r="C137" s="110"/>
      <c r="D137" s="110"/>
      <c r="E137" s="110"/>
      <c r="F137" s="110"/>
      <c r="G137" s="140">
        <f>G112</f>
        <v>266.34</v>
      </c>
      <c r="M137" s="188"/>
    </row>
    <row r="138" customHeight="1" spans="1:13">
      <c r="A138" s="126" t="s">
        <v>97</v>
      </c>
      <c r="B138" s="110" t="s">
        <v>170</v>
      </c>
      <c r="C138" s="110"/>
      <c r="D138" s="110"/>
      <c r="E138" s="110"/>
      <c r="F138" s="110"/>
      <c r="G138" s="140">
        <f>G118</f>
        <v>0</v>
      </c>
      <c r="M138" s="189"/>
    </row>
    <row r="139" customHeight="1" spans="1:9">
      <c r="A139" s="99" t="s">
        <v>171</v>
      </c>
      <c r="B139" s="89"/>
      <c r="C139" s="89"/>
      <c r="D139" s="89"/>
      <c r="E139" s="89"/>
      <c r="F139" s="89"/>
      <c r="G139" s="101">
        <f>SUM(G134:G138)</f>
        <v>3519.45</v>
      </c>
      <c r="H139" s="200"/>
      <c r="I139" s="200"/>
    </row>
    <row r="140" customHeight="1" spans="1:7">
      <c r="A140" s="130" t="s">
        <v>97</v>
      </c>
      <c r="B140" s="174" t="s">
        <v>172</v>
      </c>
      <c r="C140" s="174"/>
      <c r="D140" s="174"/>
      <c r="E140" s="174"/>
      <c r="F140" s="174"/>
      <c r="G140" s="175">
        <f>G129</f>
        <v>627.03</v>
      </c>
    </row>
    <row r="141" customHeight="1" spans="1:13">
      <c r="A141" s="102" t="s">
        <v>173</v>
      </c>
      <c r="B141" s="176"/>
      <c r="C141" s="176"/>
      <c r="D141" s="176"/>
      <c r="E141" s="176"/>
      <c r="F141" s="177"/>
      <c r="G141" s="101">
        <f>G139+G140</f>
        <v>4146.48</v>
      </c>
      <c r="L141" s="190"/>
      <c r="M141" s="191"/>
    </row>
    <row r="142" customHeight="1" spans="1:7">
      <c r="A142" s="69"/>
      <c r="B142" s="69"/>
      <c r="C142" s="69"/>
      <c r="D142" s="69"/>
      <c r="E142" s="69"/>
      <c r="F142" s="69"/>
      <c r="G142" s="69"/>
    </row>
    <row r="143" customHeight="1" spans="1:13">
      <c r="A143" s="178" t="s">
        <v>174</v>
      </c>
      <c r="B143" s="178"/>
      <c r="C143" s="178"/>
      <c r="D143" s="179"/>
      <c r="E143" s="180">
        <f>G39+G77+G87+G112+G118+G123+G124</f>
        <v>3787.81</v>
      </c>
      <c r="F143" s="114"/>
      <c r="M143" s="189"/>
    </row>
    <row r="144" customHeight="1" spans="1:13">
      <c r="A144" s="179" t="s">
        <v>175</v>
      </c>
      <c r="B144" s="179"/>
      <c r="C144" s="179"/>
      <c r="D144" s="179"/>
      <c r="E144" s="181">
        <f>E143/(1-(F126+F127+F128))</f>
        <v>4146.48</v>
      </c>
      <c r="M144" s="192"/>
    </row>
    <row r="145" customHeight="1" spans="1:13">
      <c r="A145" s="179" t="s">
        <v>176</v>
      </c>
      <c r="B145" s="179"/>
      <c r="C145" s="179"/>
      <c r="D145" s="179"/>
      <c r="E145" s="181">
        <f>E144-E143</f>
        <v>358.67</v>
      </c>
      <c r="M145" s="189"/>
    </row>
    <row r="146" customHeight="1" spans="1:13">
      <c r="A146" s="182" t="s">
        <v>177</v>
      </c>
      <c r="B146" s="182"/>
      <c r="C146" s="182"/>
      <c r="D146" s="182"/>
      <c r="E146" s="183">
        <f>((F126)/(F126+F127+F128))*E145</f>
        <v>124.39</v>
      </c>
      <c r="M146" s="192"/>
    </row>
    <row r="147" customHeight="1" spans="1:13">
      <c r="A147" s="182" t="s">
        <v>178</v>
      </c>
      <c r="B147" s="182"/>
      <c r="C147" s="182"/>
      <c r="D147" s="182"/>
      <c r="E147" s="183">
        <f>((F127)/(F126+F127+F128))*E145</f>
        <v>26.95</v>
      </c>
      <c r="M147" s="189"/>
    </row>
    <row r="148" customHeight="1" spans="1:13">
      <c r="A148" s="182" t="s">
        <v>179</v>
      </c>
      <c r="B148" s="182"/>
      <c r="C148" s="182"/>
      <c r="D148" s="182"/>
      <c r="E148" s="184">
        <f>((F128/(F126+F127+F128))*E145)+0.01</f>
        <v>207.33</v>
      </c>
      <c r="M148" s="192"/>
    </row>
    <row r="149" spans="1:13">
      <c r="A149" s="19"/>
      <c r="B149" s="19"/>
      <c r="C149" s="19"/>
      <c r="M149" s="189"/>
    </row>
    <row r="150" spans="1:3">
      <c r="A150" s="19"/>
      <c r="B150" s="19"/>
      <c r="C150" s="19"/>
    </row>
    <row r="151" spans="1:18">
      <c r="A151" s="19"/>
      <c r="B151" s="19"/>
      <c r="C151" s="19"/>
      <c r="R151" s="190"/>
    </row>
    <row r="152" spans="1:20">
      <c r="A152" s="19"/>
      <c r="B152" s="19"/>
      <c r="C152" s="19"/>
      <c r="M152" s="190"/>
      <c r="N152" s="193"/>
      <c r="P152" s="191"/>
      <c r="R152" s="194"/>
      <c r="T152" s="193"/>
    </row>
    <row r="153" spans="1:20">
      <c r="A153" s="19"/>
      <c r="B153" s="19"/>
      <c r="C153" s="19"/>
      <c r="M153" s="190"/>
      <c r="N153" s="193"/>
      <c r="P153" s="191"/>
      <c r="R153" s="194"/>
      <c r="T153" s="193"/>
    </row>
    <row r="154" spans="1:20">
      <c r="A154" s="19"/>
      <c r="B154" s="19"/>
      <c r="C154" s="19"/>
      <c r="M154" s="190"/>
      <c r="N154" s="193"/>
      <c r="P154" s="191"/>
      <c r="R154" s="194"/>
      <c r="T154" s="193"/>
    </row>
    <row r="155" spans="1:20">
      <c r="A155" s="19"/>
      <c r="B155" s="19"/>
      <c r="C155" s="19"/>
      <c r="M155" s="190"/>
      <c r="N155" s="193"/>
      <c r="P155" s="191"/>
      <c r="R155" s="194"/>
      <c r="T155" s="193"/>
    </row>
    <row r="156" spans="1:20">
      <c r="A156" s="19"/>
      <c r="B156" s="19"/>
      <c r="C156" s="19"/>
      <c r="M156" s="190"/>
      <c r="N156" s="193"/>
      <c r="P156" s="191"/>
      <c r="R156" s="194"/>
      <c r="T156" s="193"/>
    </row>
    <row r="157" spans="1:3">
      <c r="A157" s="19"/>
      <c r="B157" s="19"/>
      <c r="C157" s="19"/>
    </row>
    <row r="158" spans="1:20">
      <c r="A158" s="19"/>
      <c r="B158" s="19"/>
      <c r="C158" s="19"/>
      <c r="M158" s="190"/>
      <c r="N158" s="193"/>
      <c r="P158" s="193"/>
      <c r="R158" s="195"/>
      <c r="T158" s="195"/>
    </row>
    <row r="159" spans="1:3">
      <c r="A159" s="19"/>
      <c r="B159" s="19"/>
      <c r="C159" s="19"/>
    </row>
    <row r="160" spans="1:3">
      <c r="A160" s="19"/>
      <c r="B160" s="19"/>
      <c r="C160" s="19"/>
    </row>
    <row r="161" spans="1:3">
      <c r="A161" s="19"/>
      <c r="B161" s="19"/>
      <c r="C161" s="19"/>
    </row>
    <row r="162" spans="1:3">
      <c r="A162" s="19"/>
      <c r="B162" s="19"/>
      <c r="C162" s="19"/>
    </row>
    <row r="163" spans="1:3">
      <c r="A163" s="19"/>
      <c r="B163" s="19"/>
      <c r="C163" s="19"/>
    </row>
    <row r="164" spans="1:3">
      <c r="A164" s="19"/>
      <c r="B164" s="19"/>
      <c r="C164" s="19"/>
    </row>
    <row r="165" spans="1:3">
      <c r="A165" s="19"/>
      <c r="B165" s="19"/>
      <c r="C165" s="19"/>
    </row>
    <row r="166" spans="1:3">
      <c r="A166" s="19"/>
      <c r="B166" s="19"/>
      <c r="C166" s="19"/>
    </row>
    <row r="167" spans="1:3">
      <c r="A167" s="19"/>
      <c r="B167" s="19"/>
      <c r="C167" s="19"/>
    </row>
    <row r="168" spans="1:3">
      <c r="A168" s="19"/>
      <c r="B168" s="19"/>
      <c r="C168" s="19"/>
    </row>
    <row r="169" spans="1:3">
      <c r="A169" s="19"/>
      <c r="B169" s="19"/>
      <c r="C169" s="19"/>
    </row>
    <row r="170" spans="1:3">
      <c r="A170" s="19"/>
      <c r="B170" s="19"/>
      <c r="C170" s="19"/>
    </row>
    <row r="171" spans="1:3">
      <c r="A171" s="19"/>
      <c r="B171" s="19"/>
      <c r="C171" s="19"/>
    </row>
    <row r="172" spans="1:3">
      <c r="A172" s="19"/>
      <c r="B172" s="19"/>
      <c r="C172" s="19"/>
    </row>
    <row r="173" spans="1:3">
      <c r="A173" s="19"/>
      <c r="B173" s="19"/>
      <c r="C173" s="19"/>
    </row>
    <row r="174" spans="1:3">
      <c r="A174" s="19"/>
      <c r="B174" s="19"/>
      <c r="C174" s="19"/>
    </row>
    <row r="175" spans="1:3">
      <c r="A175" s="19"/>
      <c r="B175" s="19"/>
      <c r="C175" s="19"/>
    </row>
    <row r="176" spans="1:3">
      <c r="A176" s="19"/>
      <c r="B176" s="19"/>
      <c r="C176" s="19"/>
    </row>
    <row r="177" spans="1:3">
      <c r="A177" s="19"/>
      <c r="B177" s="19"/>
      <c r="C177" s="19"/>
    </row>
    <row r="178" spans="1:3">
      <c r="A178" s="19"/>
      <c r="B178" s="19"/>
      <c r="C178" s="19"/>
    </row>
    <row r="179" spans="1:3">
      <c r="A179" s="19"/>
      <c r="B179" s="19"/>
      <c r="C179" s="19"/>
    </row>
    <row r="180" spans="1:3">
      <c r="A180" s="19"/>
      <c r="B180" s="19"/>
      <c r="C180" s="19"/>
    </row>
    <row r="181" spans="1:3">
      <c r="A181" s="19"/>
      <c r="B181" s="19"/>
      <c r="C181" s="19"/>
    </row>
    <row r="182" spans="1:3">
      <c r="A182" s="19"/>
      <c r="B182" s="19"/>
      <c r="C182" s="19"/>
    </row>
    <row r="183" spans="1:3">
      <c r="A183" s="19"/>
      <c r="B183" s="19"/>
      <c r="C183" s="19"/>
    </row>
    <row r="184" spans="1:3">
      <c r="A184" s="19"/>
      <c r="B184" s="19"/>
      <c r="C184" s="19"/>
    </row>
    <row r="185" spans="1:3">
      <c r="A185" s="19"/>
      <c r="B185" s="19"/>
      <c r="C185" s="19"/>
    </row>
    <row r="186" spans="1:3">
      <c r="A186" s="19"/>
      <c r="B186" s="19"/>
      <c r="C186" s="19"/>
    </row>
    <row r="187" spans="1:3">
      <c r="A187" s="19"/>
      <c r="B187" s="19"/>
      <c r="C187" s="19"/>
    </row>
    <row r="188" spans="1:3">
      <c r="A188" s="19"/>
      <c r="B188" s="19"/>
      <c r="C188" s="19"/>
    </row>
    <row r="189" spans="1:3">
      <c r="A189" s="19"/>
      <c r="B189" s="19"/>
      <c r="C189" s="19"/>
    </row>
    <row r="190" spans="1:3">
      <c r="A190" s="19"/>
      <c r="B190" s="19"/>
      <c r="C190" s="19"/>
    </row>
    <row r="191" spans="1:3">
      <c r="A191" s="19"/>
      <c r="B191" s="19"/>
      <c r="C191" s="19"/>
    </row>
    <row r="192" spans="1:3">
      <c r="A192" s="19"/>
      <c r="B192" s="19"/>
      <c r="C192" s="19"/>
    </row>
    <row r="193" spans="1:3">
      <c r="A193" s="19"/>
      <c r="B193" s="19"/>
      <c r="C193" s="19"/>
    </row>
    <row r="194" spans="1:3">
      <c r="A194" s="19"/>
      <c r="B194" s="19"/>
      <c r="C194" s="19"/>
    </row>
    <row r="195" spans="1:3">
      <c r="A195" s="19"/>
      <c r="B195" s="19"/>
      <c r="C195" s="19"/>
    </row>
    <row r="196" spans="1:3">
      <c r="A196" s="19"/>
      <c r="B196" s="19"/>
      <c r="C196" s="19"/>
    </row>
    <row r="197" spans="1:3">
      <c r="A197" s="19"/>
      <c r="B197" s="19"/>
      <c r="C197" s="19"/>
    </row>
    <row r="198" spans="1:3">
      <c r="A198" s="19"/>
      <c r="B198" s="19"/>
      <c r="C198" s="19"/>
    </row>
    <row r="199" spans="1:3">
      <c r="A199" s="19"/>
      <c r="B199" s="19"/>
      <c r="C199" s="19"/>
    </row>
    <row r="200" spans="1:3">
      <c r="A200" s="19"/>
      <c r="B200" s="19"/>
      <c r="C200" s="19"/>
    </row>
    <row r="201" spans="1:3">
      <c r="A201" s="19"/>
      <c r="B201" s="19"/>
      <c r="C201" s="19"/>
    </row>
    <row r="202" spans="1:3">
      <c r="A202" s="19"/>
      <c r="B202" s="19"/>
      <c r="C202" s="19"/>
    </row>
    <row r="203" spans="1:3">
      <c r="A203" s="19"/>
      <c r="B203" s="19"/>
      <c r="C203" s="19"/>
    </row>
    <row r="204" spans="1:3">
      <c r="A204" s="19"/>
      <c r="B204" s="19"/>
      <c r="C204" s="19"/>
    </row>
    <row r="205" spans="1:3">
      <c r="A205" s="19"/>
      <c r="B205" s="19"/>
      <c r="C205" s="19"/>
    </row>
    <row r="206" spans="1:3">
      <c r="A206" s="19"/>
      <c r="B206" s="19"/>
      <c r="C206" s="19"/>
    </row>
    <row r="207" spans="1:3">
      <c r="A207" s="19"/>
      <c r="B207" s="19"/>
      <c r="C207" s="19"/>
    </row>
    <row r="208" spans="1:3">
      <c r="A208" s="19"/>
      <c r="B208" s="19"/>
      <c r="C208" s="19"/>
    </row>
    <row r="209" spans="1:3">
      <c r="A209" s="19"/>
      <c r="B209" s="19"/>
      <c r="C209" s="19"/>
    </row>
    <row r="210" spans="1:3">
      <c r="A210" s="19"/>
      <c r="B210" s="19"/>
      <c r="C210" s="19"/>
    </row>
    <row r="211" spans="1:3">
      <c r="A211" s="19"/>
      <c r="B211" s="19"/>
      <c r="C211" s="19"/>
    </row>
    <row r="212" spans="1:3">
      <c r="A212" s="19"/>
      <c r="B212" s="19"/>
      <c r="C212" s="19"/>
    </row>
    <row r="213" spans="1:3">
      <c r="A213" s="19"/>
      <c r="B213" s="19"/>
      <c r="C213" s="19"/>
    </row>
    <row r="214" spans="1:3">
      <c r="A214" s="19"/>
      <c r="B214" s="19"/>
      <c r="C214" s="19"/>
    </row>
    <row r="215" spans="1:3">
      <c r="A215" s="19"/>
      <c r="B215" s="19"/>
      <c r="C215" s="19"/>
    </row>
    <row r="216" spans="1:3">
      <c r="A216" s="19"/>
      <c r="B216" s="19"/>
      <c r="C216" s="19"/>
    </row>
    <row r="217" spans="1:3">
      <c r="A217" s="19"/>
      <c r="B217" s="19"/>
      <c r="C217" s="19"/>
    </row>
    <row r="218" spans="1:3">
      <c r="A218" s="19"/>
      <c r="B218" s="19"/>
      <c r="C218" s="19"/>
    </row>
    <row r="219" spans="1:3">
      <c r="A219" s="19"/>
      <c r="B219" s="19"/>
      <c r="C219" s="19"/>
    </row>
    <row r="220" spans="1:3">
      <c r="A220" s="19"/>
      <c r="B220" s="19"/>
      <c r="C220" s="19"/>
    </row>
    <row r="221" spans="1:3">
      <c r="A221" s="19"/>
      <c r="B221" s="19"/>
      <c r="C221" s="19"/>
    </row>
    <row r="222" spans="1:3">
      <c r="A222" s="19"/>
      <c r="B222" s="19"/>
      <c r="C222" s="19"/>
    </row>
    <row r="223" spans="1:3">
      <c r="A223" s="19"/>
      <c r="B223" s="19"/>
      <c r="C223" s="19"/>
    </row>
    <row r="224" spans="1:3">
      <c r="A224" s="19"/>
      <c r="B224" s="19"/>
      <c r="C224" s="19"/>
    </row>
    <row r="225" spans="1:3">
      <c r="A225" s="19"/>
      <c r="B225" s="19"/>
      <c r="C225" s="19"/>
    </row>
    <row r="226" spans="1:3">
      <c r="A226" s="19"/>
      <c r="B226" s="19"/>
      <c r="C226" s="19"/>
    </row>
    <row r="227" spans="1:3">
      <c r="A227" s="19"/>
      <c r="B227" s="19"/>
      <c r="C227" s="19"/>
    </row>
    <row r="228" spans="1:3">
      <c r="A228" s="19"/>
      <c r="B228" s="19"/>
      <c r="C228" s="19"/>
    </row>
    <row r="229" spans="1:3">
      <c r="A229" s="19"/>
      <c r="B229" s="19"/>
      <c r="C229" s="19"/>
    </row>
    <row r="230" spans="1:3">
      <c r="A230" s="19"/>
      <c r="B230" s="19"/>
      <c r="C230" s="19"/>
    </row>
    <row r="231" spans="1:3">
      <c r="A231" s="19"/>
      <c r="B231" s="19"/>
      <c r="C231" s="19"/>
    </row>
    <row r="232" spans="1:3">
      <c r="A232" s="19"/>
      <c r="B232" s="19"/>
      <c r="C232" s="19"/>
    </row>
    <row r="233" spans="1:3">
      <c r="A233" s="19"/>
      <c r="B233" s="19"/>
      <c r="C233" s="19"/>
    </row>
    <row r="234" spans="1:3">
      <c r="A234" s="19"/>
      <c r="B234" s="19"/>
      <c r="C234" s="19"/>
    </row>
    <row r="235" spans="1:3">
      <c r="A235" s="19"/>
      <c r="B235" s="19"/>
      <c r="C235" s="19"/>
    </row>
    <row r="236" spans="1:3">
      <c r="A236" s="19"/>
      <c r="B236" s="19"/>
      <c r="C236" s="19"/>
    </row>
    <row r="237" spans="1:3">
      <c r="A237" s="19"/>
      <c r="B237" s="19"/>
      <c r="C237" s="19"/>
    </row>
    <row r="238" spans="1:3">
      <c r="A238" s="19"/>
      <c r="B238" s="19"/>
      <c r="C238" s="19"/>
    </row>
    <row r="239" spans="1:3">
      <c r="A239" s="19"/>
      <c r="B239" s="19"/>
      <c r="C239" s="19"/>
    </row>
    <row r="240" spans="1:3">
      <c r="A240" s="19"/>
      <c r="B240" s="19"/>
      <c r="C240" s="19"/>
    </row>
    <row r="241" spans="1:3">
      <c r="A241" s="19"/>
      <c r="B241" s="19"/>
      <c r="C241" s="19"/>
    </row>
    <row r="242" spans="1:3">
      <c r="A242" s="19"/>
      <c r="B242" s="19"/>
      <c r="C242" s="19"/>
    </row>
    <row r="243" spans="1:3">
      <c r="A243" s="19"/>
      <c r="B243" s="19"/>
      <c r="C243" s="19"/>
    </row>
    <row r="244" spans="1:3">
      <c r="A244" s="19"/>
      <c r="B244" s="19"/>
      <c r="C244" s="19"/>
    </row>
    <row r="245" spans="1:3">
      <c r="A245" s="19"/>
      <c r="B245" s="19"/>
      <c r="C245" s="19"/>
    </row>
    <row r="246" spans="1:3">
      <c r="A246" s="19"/>
      <c r="B246" s="19"/>
      <c r="C246" s="19"/>
    </row>
    <row r="247" spans="1:3">
      <c r="A247" s="19"/>
      <c r="B247" s="19"/>
      <c r="C247" s="19"/>
    </row>
    <row r="248" spans="1:3">
      <c r="A248" s="19"/>
      <c r="B248" s="19"/>
      <c r="C248" s="19"/>
    </row>
    <row r="249" spans="1:3">
      <c r="A249" s="19"/>
      <c r="B249" s="19"/>
      <c r="C249" s="19"/>
    </row>
    <row r="250" spans="1:3">
      <c r="A250" s="19"/>
      <c r="B250" s="19"/>
      <c r="C250" s="19"/>
    </row>
    <row r="251" spans="1:3">
      <c r="A251" s="19"/>
      <c r="B251" s="19"/>
      <c r="C251" s="19"/>
    </row>
    <row r="252" spans="1:3">
      <c r="A252" s="19"/>
      <c r="B252" s="19"/>
      <c r="C252" s="19"/>
    </row>
    <row r="253" spans="1:3">
      <c r="A253" s="19"/>
      <c r="B253" s="19"/>
      <c r="C253" s="19"/>
    </row>
    <row r="254" spans="1:3">
      <c r="A254" s="19"/>
      <c r="B254" s="19"/>
      <c r="C254" s="19"/>
    </row>
    <row r="255" spans="1:3">
      <c r="A255" s="19"/>
      <c r="B255" s="19"/>
      <c r="C255" s="19"/>
    </row>
    <row r="256" spans="1:3">
      <c r="A256" s="19"/>
      <c r="B256" s="19"/>
      <c r="C256" s="19"/>
    </row>
    <row r="257" spans="1:3">
      <c r="A257" s="19"/>
      <c r="B257" s="19"/>
      <c r="C257" s="19"/>
    </row>
    <row r="258" spans="1:3">
      <c r="A258" s="19"/>
      <c r="B258" s="19"/>
      <c r="C258" s="19"/>
    </row>
    <row r="259" spans="1:3">
      <c r="A259" s="19"/>
      <c r="B259" s="19"/>
      <c r="C259" s="19"/>
    </row>
    <row r="260" spans="1:3">
      <c r="A260" s="19"/>
      <c r="B260" s="19"/>
      <c r="C260" s="19"/>
    </row>
    <row r="261" spans="1:3">
      <c r="A261" s="19"/>
      <c r="B261" s="19"/>
      <c r="C261" s="19"/>
    </row>
    <row r="262" spans="1:3">
      <c r="A262" s="19"/>
      <c r="B262" s="19"/>
      <c r="C262" s="19"/>
    </row>
    <row r="263" spans="1:3">
      <c r="A263" s="19"/>
      <c r="B263" s="19"/>
      <c r="C263" s="19"/>
    </row>
    <row r="264" spans="1:3">
      <c r="A264" s="19"/>
      <c r="B264" s="19"/>
      <c r="C264" s="19"/>
    </row>
    <row r="265" spans="1:3">
      <c r="A265" s="19"/>
      <c r="B265" s="19"/>
      <c r="C265" s="19"/>
    </row>
    <row r="266" spans="1:3">
      <c r="A266" s="19"/>
      <c r="B266" s="19"/>
      <c r="C266" s="19"/>
    </row>
    <row r="267" spans="1:3">
      <c r="A267" s="19"/>
      <c r="B267" s="19"/>
      <c r="C267" s="19"/>
    </row>
    <row r="268" spans="1:3">
      <c r="A268" s="19"/>
      <c r="B268" s="19"/>
      <c r="C268" s="19"/>
    </row>
    <row r="269" spans="1:3">
      <c r="A269" s="19"/>
      <c r="B269" s="19"/>
      <c r="C269" s="19"/>
    </row>
    <row r="270" spans="1:3">
      <c r="A270" s="19"/>
      <c r="B270" s="19"/>
      <c r="C270" s="19"/>
    </row>
    <row r="271" spans="1:3">
      <c r="A271" s="19"/>
      <c r="B271" s="19"/>
      <c r="C271" s="19"/>
    </row>
    <row r="272" spans="1:3">
      <c r="A272" s="19"/>
      <c r="B272" s="19"/>
      <c r="C272" s="19"/>
    </row>
    <row r="273" spans="1:3">
      <c r="A273" s="19"/>
      <c r="B273" s="19"/>
      <c r="C273" s="19"/>
    </row>
    <row r="274" spans="1:3">
      <c r="A274" s="19"/>
      <c r="B274" s="19"/>
      <c r="C274" s="19"/>
    </row>
    <row r="275" spans="1:3">
      <c r="A275" s="19"/>
      <c r="B275" s="19"/>
      <c r="C275" s="19"/>
    </row>
    <row r="276" spans="1:3">
      <c r="A276" s="19"/>
      <c r="B276" s="19"/>
      <c r="C276" s="19"/>
    </row>
    <row r="277" spans="1:3">
      <c r="A277" s="19"/>
      <c r="B277" s="19"/>
      <c r="C277" s="19"/>
    </row>
    <row r="278" spans="1:3">
      <c r="A278" s="19"/>
      <c r="B278" s="19"/>
      <c r="C278" s="19"/>
    </row>
    <row r="279" spans="1:3">
      <c r="A279" s="19"/>
      <c r="B279" s="19"/>
      <c r="C279" s="19"/>
    </row>
    <row r="280" spans="1:3">
      <c r="A280" s="19"/>
      <c r="B280" s="19"/>
      <c r="C280" s="19"/>
    </row>
    <row r="281" spans="1:3">
      <c r="A281" s="19"/>
      <c r="B281" s="19"/>
      <c r="C281" s="19"/>
    </row>
    <row r="282" spans="1:3">
      <c r="A282" s="19"/>
      <c r="B282" s="19"/>
      <c r="C282" s="19"/>
    </row>
    <row r="283" spans="1:3">
      <c r="A283" s="19"/>
      <c r="B283" s="19"/>
      <c r="C283" s="19"/>
    </row>
    <row r="284" spans="1:3">
      <c r="A284" s="19"/>
      <c r="B284" s="19"/>
      <c r="C284" s="19"/>
    </row>
    <row r="285" spans="1:3">
      <c r="A285" s="19"/>
      <c r="B285" s="19"/>
      <c r="C285" s="19"/>
    </row>
    <row r="286" spans="1:3">
      <c r="A286" s="19"/>
      <c r="B286" s="19"/>
      <c r="C286" s="19"/>
    </row>
    <row r="287" spans="1:3">
      <c r="A287" s="19"/>
      <c r="B287" s="19"/>
      <c r="C287" s="19"/>
    </row>
    <row r="288" spans="1:3">
      <c r="A288" s="19"/>
      <c r="B288" s="19"/>
      <c r="C288" s="19"/>
    </row>
    <row r="289" spans="1:3">
      <c r="A289" s="19"/>
      <c r="B289" s="19"/>
      <c r="C289" s="19"/>
    </row>
  </sheetData>
  <mergeCells count="45">
    <mergeCell ref="A5:G5"/>
    <mergeCell ref="A6:G6"/>
    <mergeCell ref="B8:D8"/>
    <mergeCell ref="E8:G8"/>
    <mergeCell ref="B9:D9"/>
    <mergeCell ref="E9:G9"/>
    <mergeCell ref="A10:G10"/>
    <mergeCell ref="B12:E12"/>
    <mergeCell ref="F12:G12"/>
    <mergeCell ref="B13:E13"/>
    <mergeCell ref="F13:G13"/>
    <mergeCell ref="B14:E14"/>
    <mergeCell ref="F14:G14"/>
    <mergeCell ref="B15:E15"/>
    <mergeCell ref="F15:G15"/>
    <mergeCell ref="A17:G17"/>
    <mergeCell ref="A19:B19"/>
    <mergeCell ref="C19:D19"/>
    <mergeCell ref="E19:G19"/>
    <mergeCell ref="A20:B20"/>
    <mergeCell ref="C20:D20"/>
    <mergeCell ref="E20:G20"/>
    <mergeCell ref="A22:G22"/>
    <mergeCell ref="A24:G24"/>
    <mergeCell ref="A25:G25"/>
    <mergeCell ref="A27:G27"/>
    <mergeCell ref="A35:G35"/>
    <mergeCell ref="A41:G41"/>
    <mergeCell ref="B66:D66"/>
    <mergeCell ref="B68:E68"/>
    <mergeCell ref="A71:G71"/>
    <mergeCell ref="A79:G79"/>
    <mergeCell ref="A89:G89"/>
    <mergeCell ref="A108:G108"/>
    <mergeCell ref="A114:G114"/>
    <mergeCell ref="A120:G120"/>
    <mergeCell ref="A131:G131"/>
    <mergeCell ref="A141:F141"/>
    <mergeCell ref="A143:C143"/>
    <mergeCell ref="A144:C144"/>
    <mergeCell ref="A145:C145"/>
    <mergeCell ref="A146:C146"/>
    <mergeCell ref="A147:C147"/>
    <mergeCell ref="A148:C148"/>
    <mergeCell ref="K134:L135"/>
  </mergeCells>
  <printOptions horizontalCentered="1"/>
  <pageMargins left="0.25" right="0.25" top="0.75" bottom="0.75" header="0.298611111111111" footer="0.298611111111111"/>
  <pageSetup paperSize="9" scale="80" fitToHeight="0" orientation="portrait" horizontalDpi="600"/>
  <headerFooter>
    <oddFooter>&amp;R&amp;P de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T289"/>
  <sheetViews>
    <sheetView view="pageBreakPreview" zoomScale="110" zoomScaleNormal="100" topLeftCell="A46" workbookViewId="0">
      <selection activeCell="G69" sqref="G69"/>
    </sheetView>
  </sheetViews>
  <sheetFormatPr defaultColWidth="9.14285714285714" defaultRowHeight="12.75"/>
  <cols>
    <col min="1" max="1" width="3.42857142857143" style="1" customWidth="1"/>
    <col min="2" max="2" width="25.8571428571429" style="1" customWidth="1"/>
    <col min="3" max="3" width="15.1428571428571" style="1" customWidth="1"/>
    <col min="4" max="4" width="15.4285714285714" style="1" customWidth="1"/>
    <col min="5" max="5" width="15" style="1" customWidth="1"/>
    <col min="6" max="6" width="12.8571428571429" style="1" customWidth="1"/>
    <col min="7" max="7" width="22.8571428571429" style="1" customWidth="1"/>
    <col min="8" max="8" width="44" style="52" customWidth="1"/>
    <col min="9" max="9" width="11.7142857142857" style="52" customWidth="1"/>
    <col min="10" max="10" width="9.14285714285714" style="1"/>
    <col min="11" max="11" width="12" style="1" customWidth="1"/>
    <col min="12" max="12" width="16.5714285714286" style="1" customWidth="1"/>
    <col min="13" max="13" width="16.4285714285714" style="1" customWidth="1"/>
    <col min="14" max="15" width="9.14285714285714" style="1"/>
    <col min="16" max="16" width="16.4285714285714" style="1" customWidth="1"/>
    <col min="17" max="247" width="9.14285714285714" style="1"/>
    <col min="248" max="248" width="3.42857142857143" style="1" customWidth="1"/>
    <col min="249" max="249" width="25.8571428571429" style="1" customWidth="1"/>
    <col min="250" max="250" width="15.1428571428571" style="1" customWidth="1"/>
    <col min="251" max="251" width="15.4285714285714" style="1" customWidth="1"/>
    <col min="252" max="252" width="15" style="1" customWidth="1"/>
    <col min="253" max="253" width="12.8571428571429" style="1" customWidth="1"/>
    <col min="254" max="254" width="23.2857142857143" style="1" customWidth="1"/>
    <col min="255" max="257" width="9.14285714285714" style="1" hidden="1" customWidth="1"/>
    <col min="258" max="259" width="9.14285714285714" style="1"/>
    <col min="260" max="260" width="9.71428571428571" style="1" customWidth="1"/>
    <col min="261" max="261" width="9.14285714285714" style="1"/>
    <col min="262" max="262" width="10.2857142857143" style="1" customWidth="1"/>
    <col min="263" max="503" width="9.14285714285714" style="1"/>
    <col min="504" max="504" width="3.42857142857143" style="1" customWidth="1"/>
    <col min="505" max="505" width="25.8571428571429" style="1" customWidth="1"/>
    <col min="506" max="506" width="15.1428571428571" style="1" customWidth="1"/>
    <col min="507" max="507" width="15.4285714285714" style="1" customWidth="1"/>
    <col min="508" max="508" width="15" style="1" customWidth="1"/>
    <col min="509" max="509" width="12.8571428571429" style="1" customWidth="1"/>
    <col min="510" max="510" width="23.2857142857143" style="1" customWidth="1"/>
    <col min="511" max="513" width="9.14285714285714" style="1" hidden="1" customWidth="1"/>
    <col min="514" max="515" width="9.14285714285714" style="1"/>
    <col min="516" max="516" width="9.71428571428571" style="1" customWidth="1"/>
    <col min="517" max="517" width="9.14285714285714" style="1"/>
    <col min="518" max="518" width="10.2857142857143" style="1" customWidth="1"/>
    <col min="519" max="759" width="9.14285714285714" style="1"/>
    <col min="760" max="760" width="3.42857142857143" style="1" customWidth="1"/>
    <col min="761" max="761" width="25.8571428571429" style="1" customWidth="1"/>
    <col min="762" max="762" width="15.1428571428571" style="1" customWidth="1"/>
    <col min="763" max="763" width="15.4285714285714" style="1" customWidth="1"/>
    <col min="764" max="764" width="15" style="1" customWidth="1"/>
    <col min="765" max="765" width="12.8571428571429" style="1" customWidth="1"/>
    <col min="766" max="766" width="23.2857142857143" style="1" customWidth="1"/>
    <col min="767" max="769" width="9.14285714285714" style="1" hidden="1" customWidth="1"/>
    <col min="770" max="771" width="9.14285714285714" style="1"/>
    <col min="772" max="772" width="9.71428571428571" style="1" customWidth="1"/>
    <col min="773" max="773" width="9.14285714285714" style="1"/>
    <col min="774" max="774" width="10.2857142857143" style="1" customWidth="1"/>
    <col min="775" max="1015" width="9.14285714285714" style="1"/>
    <col min="1016" max="1016" width="3.42857142857143" style="1" customWidth="1"/>
    <col min="1017" max="1017" width="25.8571428571429" style="1" customWidth="1"/>
    <col min="1018" max="1018" width="15.1428571428571" style="1" customWidth="1"/>
    <col min="1019" max="1019" width="15.4285714285714" style="1" customWidth="1"/>
    <col min="1020" max="1020" width="15" style="1" customWidth="1"/>
    <col min="1021" max="1021" width="12.8571428571429" style="1" customWidth="1"/>
    <col min="1022" max="1022" width="23.2857142857143" style="1" customWidth="1"/>
    <col min="1023" max="1025" width="9.14285714285714" style="1" hidden="1" customWidth="1"/>
    <col min="1026" max="1027" width="9.14285714285714" style="1"/>
    <col min="1028" max="1028" width="9.71428571428571" style="1" customWidth="1"/>
    <col min="1029" max="1029" width="9.14285714285714" style="1"/>
    <col min="1030" max="1030" width="10.2857142857143" style="1" customWidth="1"/>
    <col min="1031" max="1271" width="9.14285714285714" style="1"/>
    <col min="1272" max="1272" width="3.42857142857143" style="1" customWidth="1"/>
    <col min="1273" max="1273" width="25.8571428571429" style="1" customWidth="1"/>
    <col min="1274" max="1274" width="15.1428571428571" style="1" customWidth="1"/>
    <col min="1275" max="1275" width="15.4285714285714" style="1" customWidth="1"/>
    <col min="1276" max="1276" width="15" style="1" customWidth="1"/>
    <col min="1277" max="1277" width="12.8571428571429" style="1" customWidth="1"/>
    <col min="1278" max="1278" width="23.2857142857143" style="1" customWidth="1"/>
    <col min="1279" max="1281" width="9.14285714285714" style="1" hidden="1" customWidth="1"/>
    <col min="1282" max="1283" width="9.14285714285714" style="1"/>
    <col min="1284" max="1284" width="9.71428571428571" style="1" customWidth="1"/>
    <col min="1285" max="1285" width="9.14285714285714" style="1"/>
    <col min="1286" max="1286" width="10.2857142857143" style="1" customWidth="1"/>
    <col min="1287" max="1527" width="9.14285714285714" style="1"/>
    <col min="1528" max="1528" width="3.42857142857143" style="1" customWidth="1"/>
    <col min="1529" max="1529" width="25.8571428571429" style="1" customWidth="1"/>
    <col min="1530" max="1530" width="15.1428571428571" style="1" customWidth="1"/>
    <col min="1531" max="1531" width="15.4285714285714" style="1" customWidth="1"/>
    <col min="1532" max="1532" width="15" style="1" customWidth="1"/>
    <col min="1533" max="1533" width="12.8571428571429" style="1" customWidth="1"/>
    <col min="1534" max="1534" width="23.2857142857143" style="1" customWidth="1"/>
    <col min="1535" max="1537" width="9.14285714285714" style="1" hidden="1" customWidth="1"/>
    <col min="1538" max="1539" width="9.14285714285714" style="1"/>
    <col min="1540" max="1540" width="9.71428571428571" style="1" customWidth="1"/>
    <col min="1541" max="1541" width="9.14285714285714" style="1"/>
    <col min="1542" max="1542" width="10.2857142857143" style="1" customWidth="1"/>
    <col min="1543" max="1783" width="9.14285714285714" style="1"/>
    <col min="1784" max="1784" width="3.42857142857143" style="1" customWidth="1"/>
    <col min="1785" max="1785" width="25.8571428571429" style="1" customWidth="1"/>
    <col min="1786" max="1786" width="15.1428571428571" style="1" customWidth="1"/>
    <col min="1787" max="1787" width="15.4285714285714" style="1" customWidth="1"/>
    <col min="1788" max="1788" width="15" style="1" customWidth="1"/>
    <col min="1789" max="1789" width="12.8571428571429" style="1" customWidth="1"/>
    <col min="1790" max="1790" width="23.2857142857143" style="1" customWidth="1"/>
    <col min="1791" max="1793" width="9.14285714285714" style="1" hidden="1" customWidth="1"/>
    <col min="1794" max="1795" width="9.14285714285714" style="1"/>
    <col min="1796" max="1796" width="9.71428571428571" style="1" customWidth="1"/>
    <col min="1797" max="1797" width="9.14285714285714" style="1"/>
    <col min="1798" max="1798" width="10.2857142857143" style="1" customWidth="1"/>
    <col min="1799" max="2039" width="9.14285714285714" style="1"/>
    <col min="2040" max="2040" width="3.42857142857143" style="1" customWidth="1"/>
    <col min="2041" max="2041" width="25.8571428571429" style="1" customWidth="1"/>
    <col min="2042" max="2042" width="15.1428571428571" style="1" customWidth="1"/>
    <col min="2043" max="2043" width="15.4285714285714" style="1" customWidth="1"/>
    <col min="2044" max="2044" width="15" style="1" customWidth="1"/>
    <col min="2045" max="2045" width="12.8571428571429" style="1" customWidth="1"/>
    <col min="2046" max="2046" width="23.2857142857143" style="1" customWidth="1"/>
    <col min="2047" max="2049" width="9.14285714285714" style="1" hidden="1" customWidth="1"/>
    <col min="2050" max="2051" width="9.14285714285714" style="1"/>
    <col min="2052" max="2052" width="9.71428571428571" style="1" customWidth="1"/>
    <col min="2053" max="2053" width="9.14285714285714" style="1"/>
    <col min="2054" max="2054" width="10.2857142857143" style="1" customWidth="1"/>
    <col min="2055" max="2295" width="9.14285714285714" style="1"/>
    <col min="2296" max="2296" width="3.42857142857143" style="1" customWidth="1"/>
    <col min="2297" max="2297" width="25.8571428571429" style="1" customWidth="1"/>
    <col min="2298" max="2298" width="15.1428571428571" style="1" customWidth="1"/>
    <col min="2299" max="2299" width="15.4285714285714" style="1" customWidth="1"/>
    <col min="2300" max="2300" width="15" style="1" customWidth="1"/>
    <col min="2301" max="2301" width="12.8571428571429" style="1" customWidth="1"/>
    <col min="2302" max="2302" width="23.2857142857143" style="1" customWidth="1"/>
    <col min="2303" max="2305" width="9.14285714285714" style="1" hidden="1" customWidth="1"/>
    <col min="2306" max="2307" width="9.14285714285714" style="1"/>
    <col min="2308" max="2308" width="9.71428571428571" style="1" customWidth="1"/>
    <col min="2309" max="2309" width="9.14285714285714" style="1"/>
    <col min="2310" max="2310" width="10.2857142857143" style="1" customWidth="1"/>
    <col min="2311" max="2551" width="9.14285714285714" style="1"/>
    <col min="2552" max="2552" width="3.42857142857143" style="1" customWidth="1"/>
    <col min="2553" max="2553" width="25.8571428571429" style="1" customWidth="1"/>
    <col min="2554" max="2554" width="15.1428571428571" style="1" customWidth="1"/>
    <col min="2555" max="2555" width="15.4285714285714" style="1" customWidth="1"/>
    <col min="2556" max="2556" width="15" style="1" customWidth="1"/>
    <col min="2557" max="2557" width="12.8571428571429" style="1" customWidth="1"/>
    <col min="2558" max="2558" width="23.2857142857143" style="1" customWidth="1"/>
    <col min="2559" max="2561" width="9.14285714285714" style="1" hidden="1" customWidth="1"/>
    <col min="2562" max="2563" width="9.14285714285714" style="1"/>
    <col min="2564" max="2564" width="9.71428571428571" style="1" customWidth="1"/>
    <col min="2565" max="2565" width="9.14285714285714" style="1"/>
    <col min="2566" max="2566" width="10.2857142857143" style="1" customWidth="1"/>
    <col min="2567" max="2807" width="9.14285714285714" style="1"/>
    <col min="2808" max="2808" width="3.42857142857143" style="1" customWidth="1"/>
    <col min="2809" max="2809" width="25.8571428571429" style="1" customWidth="1"/>
    <col min="2810" max="2810" width="15.1428571428571" style="1" customWidth="1"/>
    <col min="2811" max="2811" width="15.4285714285714" style="1" customWidth="1"/>
    <col min="2812" max="2812" width="15" style="1" customWidth="1"/>
    <col min="2813" max="2813" width="12.8571428571429" style="1" customWidth="1"/>
    <col min="2814" max="2814" width="23.2857142857143" style="1" customWidth="1"/>
    <col min="2815" max="2817" width="9.14285714285714" style="1" hidden="1" customWidth="1"/>
    <col min="2818" max="2819" width="9.14285714285714" style="1"/>
    <col min="2820" max="2820" width="9.71428571428571" style="1" customWidth="1"/>
    <col min="2821" max="2821" width="9.14285714285714" style="1"/>
    <col min="2822" max="2822" width="10.2857142857143" style="1" customWidth="1"/>
    <col min="2823" max="3063" width="9.14285714285714" style="1"/>
    <col min="3064" max="3064" width="3.42857142857143" style="1" customWidth="1"/>
    <col min="3065" max="3065" width="25.8571428571429" style="1" customWidth="1"/>
    <col min="3066" max="3066" width="15.1428571428571" style="1" customWidth="1"/>
    <col min="3067" max="3067" width="15.4285714285714" style="1" customWidth="1"/>
    <col min="3068" max="3068" width="15" style="1" customWidth="1"/>
    <col min="3069" max="3069" width="12.8571428571429" style="1" customWidth="1"/>
    <col min="3070" max="3070" width="23.2857142857143" style="1" customWidth="1"/>
    <col min="3071" max="3073" width="9.14285714285714" style="1" hidden="1" customWidth="1"/>
    <col min="3074" max="3075" width="9.14285714285714" style="1"/>
    <col min="3076" max="3076" width="9.71428571428571" style="1" customWidth="1"/>
    <col min="3077" max="3077" width="9.14285714285714" style="1"/>
    <col min="3078" max="3078" width="10.2857142857143" style="1" customWidth="1"/>
    <col min="3079" max="3319" width="9.14285714285714" style="1"/>
    <col min="3320" max="3320" width="3.42857142857143" style="1" customWidth="1"/>
    <col min="3321" max="3321" width="25.8571428571429" style="1" customWidth="1"/>
    <col min="3322" max="3322" width="15.1428571428571" style="1" customWidth="1"/>
    <col min="3323" max="3323" width="15.4285714285714" style="1" customWidth="1"/>
    <col min="3324" max="3324" width="15" style="1" customWidth="1"/>
    <col min="3325" max="3325" width="12.8571428571429" style="1" customWidth="1"/>
    <col min="3326" max="3326" width="23.2857142857143" style="1" customWidth="1"/>
    <col min="3327" max="3329" width="9.14285714285714" style="1" hidden="1" customWidth="1"/>
    <col min="3330" max="3331" width="9.14285714285714" style="1"/>
    <col min="3332" max="3332" width="9.71428571428571" style="1" customWidth="1"/>
    <col min="3333" max="3333" width="9.14285714285714" style="1"/>
    <col min="3334" max="3334" width="10.2857142857143" style="1" customWidth="1"/>
    <col min="3335" max="3575" width="9.14285714285714" style="1"/>
    <col min="3576" max="3576" width="3.42857142857143" style="1" customWidth="1"/>
    <col min="3577" max="3577" width="25.8571428571429" style="1" customWidth="1"/>
    <col min="3578" max="3578" width="15.1428571428571" style="1" customWidth="1"/>
    <col min="3579" max="3579" width="15.4285714285714" style="1" customWidth="1"/>
    <col min="3580" max="3580" width="15" style="1" customWidth="1"/>
    <col min="3581" max="3581" width="12.8571428571429" style="1" customWidth="1"/>
    <col min="3582" max="3582" width="23.2857142857143" style="1" customWidth="1"/>
    <col min="3583" max="3585" width="9.14285714285714" style="1" hidden="1" customWidth="1"/>
    <col min="3586" max="3587" width="9.14285714285714" style="1"/>
    <col min="3588" max="3588" width="9.71428571428571" style="1" customWidth="1"/>
    <col min="3589" max="3589" width="9.14285714285714" style="1"/>
    <col min="3590" max="3590" width="10.2857142857143" style="1" customWidth="1"/>
    <col min="3591" max="3831" width="9.14285714285714" style="1"/>
    <col min="3832" max="3832" width="3.42857142857143" style="1" customWidth="1"/>
    <col min="3833" max="3833" width="25.8571428571429" style="1" customWidth="1"/>
    <col min="3834" max="3834" width="15.1428571428571" style="1" customWidth="1"/>
    <col min="3835" max="3835" width="15.4285714285714" style="1" customWidth="1"/>
    <col min="3836" max="3836" width="15" style="1" customWidth="1"/>
    <col min="3837" max="3837" width="12.8571428571429" style="1" customWidth="1"/>
    <col min="3838" max="3838" width="23.2857142857143" style="1" customWidth="1"/>
    <col min="3839" max="3841" width="9.14285714285714" style="1" hidden="1" customWidth="1"/>
    <col min="3842" max="3843" width="9.14285714285714" style="1"/>
    <col min="3844" max="3844" width="9.71428571428571" style="1" customWidth="1"/>
    <col min="3845" max="3845" width="9.14285714285714" style="1"/>
    <col min="3846" max="3846" width="10.2857142857143" style="1" customWidth="1"/>
    <col min="3847" max="4087" width="9.14285714285714" style="1"/>
    <col min="4088" max="4088" width="3.42857142857143" style="1" customWidth="1"/>
    <col min="4089" max="4089" width="25.8571428571429" style="1" customWidth="1"/>
    <col min="4090" max="4090" width="15.1428571428571" style="1" customWidth="1"/>
    <col min="4091" max="4091" width="15.4285714285714" style="1" customWidth="1"/>
    <col min="4092" max="4092" width="15" style="1" customWidth="1"/>
    <col min="4093" max="4093" width="12.8571428571429" style="1" customWidth="1"/>
    <col min="4094" max="4094" width="23.2857142857143" style="1" customWidth="1"/>
    <col min="4095" max="4097" width="9.14285714285714" style="1" hidden="1" customWidth="1"/>
    <col min="4098" max="4099" width="9.14285714285714" style="1"/>
    <col min="4100" max="4100" width="9.71428571428571" style="1" customWidth="1"/>
    <col min="4101" max="4101" width="9.14285714285714" style="1"/>
    <col min="4102" max="4102" width="10.2857142857143" style="1" customWidth="1"/>
    <col min="4103" max="4343" width="9.14285714285714" style="1"/>
    <col min="4344" max="4344" width="3.42857142857143" style="1" customWidth="1"/>
    <col min="4345" max="4345" width="25.8571428571429" style="1" customWidth="1"/>
    <col min="4346" max="4346" width="15.1428571428571" style="1" customWidth="1"/>
    <col min="4347" max="4347" width="15.4285714285714" style="1" customWidth="1"/>
    <col min="4348" max="4348" width="15" style="1" customWidth="1"/>
    <col min="4349" max="4349" width="12.8571428571429" style="1" customWidth="1"/>
    <col min="4350" max="4350" width="23.2857142857143" style="1" customWidth="1"/>
    <col min="4351" max="4353" width="9.14285714285714" style="1" hidden="1" customWidth="1"/>
    <col min="4354" max="4355" width="9.14285714285714" style="1"/>
    <col min="4356" max="4356" width="9.71428571428571" style="1" customWidth="1"/>
    <col min="4357" max="4357" width="9.14285714285714" style="1"/>
    <col min="4358" max="4358" width="10.2857142857143" style="1" customWidth="1"/>
    <col min="4359" max="4599" width="9.14285714285714" style="1"/>
    <col min="4600" max="4600" width="3.42857142857143" style="1" customWidth="1"/>
    <col min="4601" max="4601" width="25.8571428571429" style="1" customWidth="1"/>
    <col min="4602" max="4602" width="15.1428571428571" style="1" customWidth="1"/>
    <col min="4603" max="4603" width="15.4285714285714" style="1" customWidth="1"/>
    <col min="4604" max="4604" width="15" style="1" customWidth="1"/>
    <col min="4605" max="4605" width="12.8571428571429" style="1" customWidth="1"/>
    <col min="4606" max="4606" width="23.2857142857143" style="1" customWidth="1"/>
    <col min="4607" max="4609" width="9.14285714285714" style="1" hidden="1" customWidth="1"/>
    <col min="4610" max="4611" width="9.14285714285714" style="1"/>
    <col min="4612" max="4612" width="9.71428571428571" style="1" customWidth="1"/>
    <col min="4613" max="4613" width="9.14285714285714" style="1"/>
    <col min="4614" max="4614" width="10.2857142857143" style="1" customWidth="1"/>
    <col min="4615" max="4855" width="9.14285714285714" style="1"/>
    <col min="4856" max="4856" width="3.42857142857143" style="1" customWidth="1"/>
    <col min="4857" max="4857" width="25.8571428571429" style="1" customWidth="1"/>
    <col min="4858" max="4858" width="15.1428571428571" style="1" customWidth="1"/>
    <col min="4859" max="4859" width="15.4285714285714" style="1" customWidth="1"/>
    <col min="4860" max="4860" width="15" style="1" customWidth="1"/>
    <col min="4861" max="4861" width="12.8571428571429" style="1" customWidth="1"/>
    <col min="4862" max="4862" width="23.2857142857143" style="1" customWidth="1"/>
    <col min="4863" max="4865" width="9.14285714285714" style="1" hidden="1" customWidth="1"/>
    <col min="4866" max="4867" width="9.14285714285714" style="1"/>
    <col min="4868" max="4868" width="9.71428571428571" style="1" customWidth="1"/>
    <col min="4869" max="4869" width="9.14285714285714" style="1"/>
    <col min="4870" max="4870" width="10.2857142857143" style="1" customWidth="1"/>
    <col min="4871" max="5111" width="9.14285714285714" style="1"/>
    <col min="5112" max="5112" width="3.42857142857143" style="1" customWidth="1"/>
    <col min="5113" max="5113" width="25.8571428571429" style="1" customWidth="1"/>
    <col min="5114" max="5114" width="15.1428571428571" style="1" customWidth="1"/>
    <col min="5115" max="5115" width="15.4285714285714" style="1" customWidth="1"/>
    <col min="5116" max="5116" width="15" style="1" customWidth="1"/>
    <col min="5117" max="5117" width="12.8571428571429" style="1" customWidth="1"/>
    <col min="5118" max="5118" width="23.2857142857143" style="1" customWidth="1"/>
    <col min="5119" max="5121" width="9.14285714285714" style="1" hidden="1" customWidth="1"/>
    <col min="5122" max="5123" width="9.14285714285714" style="1"/>
    <col min="5124" max="5124" width="9.71428571428571" style="1" customWidth="1"/>
    <col min="5125" max="5125" width="9.14285714285714" style="1"/>
    <col min="5126" max="5126" width="10.2857142857143" style="1" customWidth="1"/>
    <col min="5127" max="5367" width="9.14285714285714" style="1"/>
    <col min="5368" max="5368" width="3.42857142857143" style="1" customWidth="1"/>
    <col min="5369" max="5369" width="25.8571428571429" style="1" customWidth="1"/>
    <col min="5370" max="5370" width="15.1428571428571" style="1" customWidth="1"/>
    <col min="5371" max="5371" width="15.4285714285714" style="1" customWidth="1"/>
    <col min="5372" max="5372" width="15" style="1" customWidth="1"/>
    <col min="5373" max="5373" width="12.8571428571429" style="1" customWidth="1"/>
    <col min="5374" max="5374" width="23.2857142857143" style="1" customWidth="1"/>
    <col min="5375" max="5377" width="9.14285714285714" style="1" hidden="1" customWidth="1"/>
    <col min="5378" max="5379" width="9.14285714285714" style="1"/>
    <col min="5380" max="5380" width="9.71428571428571" style="1" customWidth="1"/>
    <col min="5381" max="5381" width="9.14285714285714" style="1"/>
    <col min="5382" max="5382" width="10.2857142857143" style="1" customWidth="1"/>
    <col min="5383" max="5623" width="9.14285714285714" style="1"/>
    <col min="5624" max="5624" width="3.42857142857143" style="1" customWidth="1"/>
    <col min="5625" max="5625" width="25.8571428571429" style="1" customWidth="1"/>
    <col min="5626" max="5626" width="15.1428571428571" style="1" customWidth="1"/>
    <col min="5627" max="5627" width="15.4285714285714" style="1" customWidth="1"/>
    <col min="5628" max="5628" width="15" style="1" customWidth="1"/>
    <col min="5629" max="5629" width="12.8571428571429" style="1" customWidth="1"/>
    <col min="5630" max="5630" width="23.2857142857143" style="1" customWidth="1"/>
    <col min="5631" max="5633" width="9.14285714285714" style="1" hidden="1" customWidth="1"/>
    <col min="5634" max="5635" width="9.14285714285714" style="1"/>
    <col min="5636" max="5636" width="9.71428571428571" style="1" customWidth="1"/>
    <col min="5637" max="5637" width="9.14285714285714" style="1"/>
    <col min="5638" max="5638" width="10.2857142857143" style="1" customWidth="1"/>
    <col min="5639" max="5879" width="9.14285714285714" style="1"/>
    <col min="5880" max="5880" width="3.42857142857143" style="1" customWidth="1"/>
    <col min="5881" max="5881" width="25.8571428571429" style="1" customWidth="1"/>
    <col min="5882" max="5882" width="15.1428571428571" style="1" customWidth="1"/>
    <col min="5883" max="5883" width="15.4285714285714" style="1" customWidth="1"/>
    <col min="5884" max="5884" width="15" style="1" customWidth="1"/>
    <col min="5885" max="5885" width="12.8571428571429" style="1" customWidth="1"/>
    <col min="5886" max="5886" width="23.2857142857143" style="1" customWidth="1"/>
    <col min="5887" max="5889" width="9.14285714285714" style="1" hidden="1" customWidth="1"/>
    <col min="5890" max="5891" width="9.14285714285714" style="1"/>
    <col min="5892" max="5892" width="9.71428571428571" style="1" customWidth="1"/>
    <col min="5893" max="5893" width="9.14285714285714" style="1"/>
    <col min="5894" max="5894" width="10.2857142857143" style="1" customWidth="1"/>
    <col min="5895" max="6135" width="9.14285714285714" style="1"/>
    <col min="6136" max="6136" width="3.42857142857143" style="1" customWidth="1"/>
    <col min="6137" max="6137" width="25.8571428571429" style="1" customWidth="1"/>
    <col min="6138" max="6138" width="15.1428571428571" style="1" customWidth="1"/>
    <col min="6139" max="6139" width="15.4285714285714" style="1" customWidth="1"/>
    <col min="6140" max="6140" width="15" style="1" customWidth="1"/>
    <col min="6141" max="6141" width="12.8571428571429" style="1" customWidth="1"/>
    <col min="6142" max="6142" width="23.2857142857143" style="1" customWidth="1"/>
    <col min="6143" max="6145" width="9.14285714285714" style="1" hidden="1" customWidth="1"/>
    <col min="6146" max="6147" width="9.14285714285714" style="1"/>
    <col min="6148" max="6148" width="9.71428571428571" style="1" customWidth="1"/>
    <col min="6149" max="6149" width="9.14285714285714" style="1"/>
    <col min="6150" max="6150" width="10.2857142857143" style="1" customWidth="1"/>
    <col min="6151" max="6391" width="9.14285714285714" style="1"/>
    <col min="6392" max="6392" width="3.42857142857143" style="1" customWidth="1"/>
    <col min="6393" max="6393" width="25.8571428571429" style="1" customWidth="1"/>
    <col min="6394" max="6394" width="15.1428571428571" style="1" customWidth="1"/>
    <col min="6395" max="6395" width="15.4285714285714" style="1" customWidth="1"/>
    <col min="6396" max="6396" width="15" style="1" customWidth="1"/>
    <col min="6397" max="6397" width="12.8571428571429" style="1" customWidth="1"/>
    <col min="6398" max="6398" width="23.2857142857143" style="1" customWidth="1"/>
    <col min="6399" max="6401" width="9.14285714285714" style="1" hidden="1" customWidth="1"/>
    <col min="6402" max="6403" width="9.14285714285714" style="1"/>
    <col min="6404" max="6404" width="9.71428571428571" style="1" customWidth="1"/>
    <col min="6405" max="6405" width="9.14285714285714" style="1"/>
    <col min="6406" max="6406" width="10.2857142857143" style="1" customWidth="1"/>
    <col min="6407" max="6647" width="9.14285714285714" style="1"/>
    <col min="6648" max="6648" width="3.42857142857143" style="1" customWidth="1"/>
    <col min="6649" max="6649" width="25.8571428571429" style="1" customWidth="1"/>
    <col min="6650" max="6650" width="15.1428571428571" style="1" customWidth="1"/>
    <col min="6651" max="6651" width="15.4285714285714" style="1" customWidth="1"/>
    <col min="6652" max="6652" width="15" style="1" customWidth="1"/>
    <col min="6653" max="6653" width="12.8571428571429" style="1" customWidth="1"/>
    <col min="6654" max="6654" width="23.2857142857143" style="1" customWidth="1"/>
    <col min="6655" max="6657" width="9.14285714285714" style="1" hidden="1" customWidth="1"/>
    <col min="6658" max="6659" width="9.14285714285714" style="1"/>
    <col min="6660" max="6660" width="9.71428571428571" style="1" customWidth="1"/>
    <col min="6661" max="6661" width="9.14285714285714" style="1"/>
    <col min="6662" max="6662" width="10.2857142857143" style="1" customWidth="1"/>
    <col min="6663" max="6903" width="9.14285714285714" style="1"/>
    <col min="6904" max="6904" width="3.42857142857143" style="1" customWidth="1"/>
    <col min="6905" max="6905" width="25.8571428571429" style="1" customWidth="1"/>
    <col min="6906" max="6906" width="15.1428571428571" style="1" customWidth="1"/>
    <col min="6907" max="6907" width="15.4285714285714" style="1" customWidth="1"/>
    <col min="6908" max="6908" width="15" style="1" customWidth="1"/>
    <col min="6909" max="6909" width="12.8571428571429" style="1" customWidth="1"/>
    <col min="6910" max="6910" width="23.2857142857143" style="1" customWidth="1"/>
    <col min="6911" max="6913" width="9.14285714285714" style="1" hidden="1" customWidth="1"/>
    <col min="6914" max="6915" width="9.14285714285714" style="1"/>
    <col min="6916" max="6916" width="9.71428571428571" style="1" customWidth="1"/>
    <col min="6917" max="6917" width="9.14285714285714" style="1"/>
    <col min="6918" max="6918" width="10.2857142857143" style="1" customWidth="1"/>
    <col min="6919" max="7159" width="9.14285714285714" style="1"/>
    <col min="7160" max="7160" width="3.42857142857143" style="1" customWidth="1"/>
    <col min="7161" max="7161" width="25.8571428571429" style="1" customWidth="1"/>
    <col min="7162" max="7162" width="15.1428571428571" style="1" customWidth="1"/>
    <col min="7163" max="7163" width="15.4285714285714" style="1" customWidth="1"/>
    <col min="7164" max="7164" width="15" style="1" customWidth="1"/>
    <col min="7165" max="7165" width="12.8571428571429" style="1" customWidth="1"/>
    <col min="7166" max="7166" width="23.2857142857143" style="1" customWidth="1"/>
    <col min="7167" max="7169" width="9.14285714285714" style="1" hidden="1" customWidth="1"/>
    <col min="7170" max="7171" width="9.14285714285714" style="1"/>
    <col min="7172" max="7172" width="9.71428571428571" style="1" customWidth="1"/>
    <col min="7173" max="7173" width="9.14285714285714" style="1"/>
    <col min="7174" max="7174" width="10.2857142857143" style="1" customWidth="1"/>
    <col min="7175" max="7415" width="9.14285714285714" style="1"/>
    <col min="7416" max="7416" width="3.42857142857143" style="1" customWidth="1"/>
    <col min="7417" max="7417" width="25.8571428571429" style="1" customWidth="1"/>
    <col min="7418" max="7418" width="15.1428571428571" style="1" customWidth="1"/>
    <col min="7419" max="7419" width="15.4285714285714" style="1" customWidth="1"/>
    <col min="7420" max="7420" width="15" style="1" customWidth="1"/>
    <col min="7421" max="7421" width="12.8571428571429" style="1" customWidth="1"/>
    <col min="7422" max="7422" width="23.2857142857143" style="1" customWidth="1"/>
    <col min="7423" max="7425" width="9.14285714285714" style="1" hidden="1" customWidth="1"/>
    <col min="7426" max="7427" width="9.14285714285714" style="1"/>
    <col min="7428" max="7428" width="9.71428571428571" style="1" customWidth="1"/>
    <col min="7429" max="7429" width="9.14285714285714" style="1"/>
    <col min="7430" max="7430" width="10.2857142857143" style="1" customWidth="1"/>
    <col min="7431" max="7671" width="9.14285714285714" style="1"/>
    <col min="7672" max="7672" width="3.42857142857143" style="1" customWidth="1"/>
    <col min="7673" max="7673" width="25.8571428571429" style="1" customWidth="1"/>
    <col min="7674" max="7674" width="15.1428571428571" style="1" customWidth="1"/>
    <col min="7675" max="7675" width="15.4285714285714" style="1" customWidth="1"/>
    <col min="7676" max="7676" width="15" style="1" customWidth="1"/>
    <col min="7677" max="7677" width="12.8571428571429" style="1" customWidth="1"/>
    <col min="7678" max="7678" width="23.2857142857143" style="1" customWidth="1"/>
    <col min="7679" max="7681" width="9.14285714285714" style="1" hidden="1" customWidth="1"/>
    <col min="7682" max="7683" width="9.14285714285714" style="1"/>
    <col min="7684" max="7684" width="9.71428571428571" style="1" customWidth="1"/>
    <col min="7685" max="7685" width="9.14285714285714" style="1"/>
    <col min="7686" max="7686" width="10.2857142857143" style="1" customWidth="1"/>
    <col min="7687" max="7927" width="9.14285714285714" style="1"/>
    <col min="7928" max="7928" width="3.42857142857143" style="1" customWidth="1"/>
    <col min="7929" max="7929" width="25.8571428571429" style="1" customWidth="1"/>
    <col min="7930" max="7930" width="15.1428571428571" style="1" customWidth="1"/>
    <col min="7931" max="7931" width="15.4285714285714" style="1" customWidth="1"/>
    <col min="7932" max="7932" width="15" style="1" customWidth="1"/>
    <col min="7933" max="7933" width="12.8571428571429" style="1" customWidth="1"/>
    <col min="7934" max="7934" width="23.2857142857143" style="1" customWidth="1"/>
    <col min="7935" max="7937" width="9.14285714285714" style="1" hidden="1" customWidth="1"/>
    <col min="7938" max="7939" width="9.14285714285714" style="1"/>
    <col min="7940" max="7940" width="9.71428571428571" style="1" customWidth="1"/>
    <col min="7941" max="7941" width="9.14285714285714" style="1"/>
    <col min="7942" max="7942" width="10.2857142857143" style="1" customWidth="1"/>
    <col min="7943" max="8183" width="9.14285714285714" style="1"/>
    <col min="8184" max="8184" width="3.42857142857143" style="1" customWidth="1"/>
    <col min="8185" max="8185" width="25.8571428571429" style="1" customWidth="1"/>
    <col min="8186" max="8186" width="15.1428571428571" style="1" customWidth="1"/>
    <col min="8187" max="8187" width="15.4285714285714" style="1" customWidth="1"/>
    <col min="8188" max="8188" width="15" style="1" customWidth="1"/>
    <col min="8189" max="8189" width="12.8571428571429" style="1" customWidth="1"/>
    <col min="8190" max="8190" width="23.2857142857143" style="1" customWidth="1"/>
    <col min="8191" max="8193" width="9.14285714285714" style="1" hidden="1" customWidth="1"/>
    <col min="8194" max="8195" width="9.14285714285714" style="1"/>
    <col min="8196" max="8196" width="9.71428571428571" style="1" customWidth="1"/>
    <col min="8197" max="8197" width="9.14285714285714" style="1"/>
    <col min="8198" max="8198" width="10.2857142857143" style="1" customWidth="1"/>
    <col min="8199" max="8439" width="9.14285714285714" style="1"/>
    <col min="8440" max="8440" width="3.42857142857143" style="1" customWidth="1"/>
    <col min="8441" max="8441" width="25.8571428571429" style="1" customWidth="1"/>
    <col min="8442" max="8442" width="15.1428571428571" style="1" customWidth="1"/>
    <col min="8443" max="8443" width="15.4285714285714" style="1" customWidth="1"/>
    <col min="8444" max="8444" width="15" style="1" customWidth="1"/>
    <col min="8445" max="8445" width="12.8571428571429" style="1" customWidth="1"/>
    <col min="8446" max="8446" width="23.2857142857143" style="1" customWidth="1"/>
    <col min="8447" max="8449" width="9.14285714285714" style="1" hidden="1" customWidth="1"/>
    <col min="8450" max="8451" width="9.14285714285714" style="1"/>
    <col min="8452" max="8452" width="9.71428571428571" style="1" customWidth="1"/>
    <col min="8453" max="8453" width="9.14285714285714" style="1"/>
    <col min="8454" max="8454" width="10.2857142857143" style="1" customWidth="1"/>
    <col min="8455" max="8695" width="9.14285714285714" style="1"/>
    <col min="8696" max="8696" width="3.42857142857143" style="1" customWidth="1"/>
    <col min="8697" max="8697" width="25.8571428571429" style="1" customWidth="1"/>
    <col min="8698" max="8698" width="15.1428571428571" style="1" customWidth="1"/>
    <col min="8699" max="8699" width="15.4285714285714" style="1" customWidth="1"/>
    <col min="8700" max="8700" width="15" style="1" customWidth="1"/>
    <col min="8701" max="8701" width="12.8571428571429" style="1" customWidth="1"/>
    <col min="8702" max="8702" width="23.2857142857143" style="1" customWidth="1"/>
    <col min="8703" max="8705" width="9.14285714285714" style="1" hidden="1" customWidth="1"/>
    <col min="8706" max="8707" width="9.14285714285714" style="1"/>
    <col min="8708" max="8708" width="9.71428571428571" style="1" customWidth="1"/>
    <col min="8709" max="8709" width="9.14285714285714" style="1"/>
    <col min="8710" max="8710" width="10.2857142857143" style="1" customWidth="1"/>
    <col min="8711" max="8951" width="9.14285714285714" style="1"/>
    <col min="8952" max="8952" width="3.42857142857143" style="1" customWidth="1"/>
    <col min="8953" max="8953" width="25.8571428571429" style="1" customWidth="1"/>
    <col min="8954" max="8954" width="15.1428571428571" style="1" customWidth="1"/>
    <col min="8955" max="8955" width="15.4285714285714" style="1" customWidth="1"/>
    <col min="8956" max="8956" width="15" style="1" customWidth="1"/>
    <col min="8957" max="8957" width="12.8571428571429" style="1" customWidth="1"/>
    <col min="8958" max="8958" width="23.2857142857143" style="1" customWidth="1"/>
    <col min="8959" max="8961" width="9.14285714285714" style="1" hidden="1" customWidth="1"/>
    <col min="8962" max="8963" width="9.14285714285714" style="1"/>
    <col min="8964" max="8964" width="9.71428571428571" style="1" customWidth="1"/>
    <col min="8965" max="8965" width="9.14285714285714" style="1"/>
    <col min="8966" max="8966" width="10.2857142857143" style="1" customWidth="1"/>
    <col min="8967" max="9207" width="9.14285714285714" style="1"/>
    <col min="9208" max="9208" width="3.42857142857143" style="1" customWidth="1"/>
    <col min="9209" max="9209" width="25.8571428571429" style="1" customWidth="1"/>
    <col min="9210" max="9210" width="15.1428571428571" style="1" customWidth="1"/>
    <col min="9211" max="9211" width="15.4285714285714" style="1" customWidth="1"/>
    <col min="9212" max="9212" width="15" style="1" customWidth="1"/>
    <col min="9213" max="9213" width="12.8571428571429" style="1" customWidth="1"/>
    <col min="9214" max="9214" width="23.2857142857143" style="1" customWidth="1"/>
    <col min="9215" max="9217" width="9.14285714285714" style="1" hidden="1" customWidth="1"/>
    <col min="9218" max="9219" width="9.14285714285714" style="1"/>
    <col min="9220" max="9220" width="9.71428571428571" style="1" customWidth="1"/>
    <col min="9221" max="9221" width="9.14285714285714" style="1"/>
    <col min="9222" max="9222" width="10.2857142857143" style="1" customWidth="1"/>
    <col min="9223" max="9463" width="9.14285714285714" style="1"/>
    <col min="9464" max="9464" width="3.42857142857143" style="1" customWidth="1"/>
    <col min="9465" max="9465" width="25.8571428571429" style="1" customWidth="1"/>
    <col min="9466" max="9466" width="15.1428571428571" style="1" customWidth="1"/>
    <col min="9467" max="9467" width="15.4285714285714" style="1" customWidth="1"/>
    <col min="9468" max="9468" width="15" style="1" customWidth="1"/>
    <col min="9469" max="9469" width="12.8571428571429" style="1" customWidth="1"/>
    <col min="9470" max="9470" width="23.2857142857143" style="1" customWidth="1"/>
    <col min="9471" max="9473" width="9.14285714285714" style="1" hidden="1" customWidth="1"/>
    <col min="9474" max="9475" width="9.14285714285714" style="1"/>
    <col min="9476" max="9476" width="9.71428571428571" style="1" customWidth="1"/>
    <col min="9477" max="9477" width="9.14285714285714" style="1"/>
    <col min="9478" max="9478" width="10.2857142857143" style="1" customWidth="1"/>
    <col min="9479" max="9719" width="9.14285714285714" style="1"/>
    <col min="9720" max="9720" width="3.42857142857143" style="1" customWidth="1"/>
    <col min="9721" max="9721" width="25.8571428571429" style="1" customWidth="1"/>
    <col min="9722" max="9722" width="15.1428571428571" style="1" customWidth="1"/>
    <col min="9723" max="9723" width="15.4285714285714" style="1" customWidth="1"/>
    <col min="9724" max="9724" width="15" style="1" customWidth="1"/>
    <col min="9725" max="9725" width="12.8571428571429" style="1" customWidth="1"/>
    <col min="9726" max="9726" width="23.2857142857143" style="1" customWidth="1"/>
    <col min="9727" max="9729" width="9.14285714285714" style="1" hidden="1" customWidth="1"/>
    <col min="9730" max="9731" width="9.14285714285714" style="1"/>
    <col min="9732" max="9732" width="9.71428571428571" style="1" customWidth="1"/>
    <col min="9733" max="9733" width="9.14285714285714" style="1"/>
    <col min="9734" max="9734" width="10.2857142857143" style="1" customWidth="1"/>
    <col min="9735" max="9975" width="9.14285714285714" style="1"/>
    <col min="9976" max="9976" width="3.42857142857143" style="1" customWidth="1"/>
    <col min="9977" max="9977" width="25.8571428571429" style="1" customWidth="1"/>
    <col min="9978" max="9978" width="15.1428571428571" style="1" customWidth="1"/>
    <col min="9979" max="9979" width="15.4285714285714" style="1" customWidth="1"/>
    <col min="9980" max="9980" width="15" style="1" customWidth="1"/>
    <col min="9981" max="9981" width="12.8571428571429" style="1" customWidth="1"/>
    <col min="9982" max="9982" width="23.2857142857143" style="1" customWidth="1"/>
    <col min="9983" max="9985" width="9.14285714285714" style="1" hidden="1" customWidth="1"/>
    <col min="9986" max="9987" width="9.14285714285714" style="1"/>
    <col min="9988" max="9988" width="9.71428571428571" style="1" customWidth="1"/>
    <col min="9989" max="9989" width="9.14285714285714" style="1"/>
    <col min="9990" max="9990" width="10.2857142857143" style="1" customWidth="1"/>
    <col min="9991" max="10231" width="9.14285714285714" style="1"/>
    <col min="10232" max="10232" width="3.42857142857143" style="1" customWidth="1"/>
    <col min="10233" max="10233" width="25.8571428571429" style="1" customWidth="1"/>
    <col min="10234" max="10234" width="15.1428571428571" style="1" customWidth="1"/>
    <col min="10235" max="10235" width="15.4285714285714" style="1" customWidth="1"/>
    <col min="10236" max="10236" width="15" style="1" customWidth="1"/>
    <col min="10237" max="10237" width="12.8571428571429" style="1" customWidth="1"/>
    <col min="10238" max="10238" width="23.2857142857143" style="1" customWidth="1"/>
    <col min="10239" max="10241" width="9.14285714285714" style="1" hidden="1" customWidth="1"/>
    <col min="10242" max="10243" width="9.14285714285714" style="1"/>
    <col min="10244" max="10244" width="9.71428571428571" style="1" customWidth="1"/>
    <col min="10245" max="10245" width="9.14285714285714" style="1"/>
    <col min="10246" max="10246" width="10.2857142857143" style="1" customWidth="1"/>
    <col min="10247" max="10487" width="9.14285714285714" style="1"/>
    <col min="10488" max="10488" width="3.42857142857143" style="1" customWidth="1"/>
    <col min="10489" max="10489" width="25.8571428571429" style="1" customWidth="1"/>
    <col min="10490" max="10490" width="15.1428571428571" style="1" customWidth="1"/>
    <col min="10491" max="10491" width="15.4285714285714" style="1" customWidth="1"/>
    <col min="10492" max="10492" width="15" style="1" customWidth="1"/>
    <col min="10493" max="10493" width="12.8571428571429" style="1" customWidth="1"/>
    <col min="10494" max="10494" width="23.2857142857143" style="1" customWidth="1"/>
    <col min="10495" max="10497" width="9.14285714285714" style="1" hidden="1" customWidth="1"/>
    <col min="10498" max="10499" width="9.14285714285714" style="1"/>
    <col min="10500" max="10500" width="9.71428571428571" style="1" customWidth="1"/>
    <col min="10501" max="10501" width="9.14285714285714" style="1"/>
    <col min="10502" max="10502" width="10.2857142857143" style="1" customWidth="1"/>
    <col min="10503" max="10743" width="9.14285714285714" style="1"/>
    <col min="10744" max="10744" width="3.42857142857143" style="1" customWidth="1"/>
    <col min="10745" max="10745" width="25.8571428571429" style="1" customWidth="1"/>
    <col min="10746" max="10746" width="15.1428571428571" style="1" customWidth="1"/>
    <col min="10747" max="10747" width="15.4285714285714" style="1" customWidth="1"/>
    <col min="10748" max="10748" width="15" style="1" customWidth="1"/>
    <col min="10749" max="10749" width="12.8571428571429" style="1" customWidth="1"/>
    <col min="10750" max="10750" width="23.2857142857143" style="1" customWidth="1"/>
    <col min="10751" max="10753" width="9.14285714285714" style="1" hidden="1" customWidth="1"/>
    <col min="10754" max="10755" width="9.14285714285714" style="1"/>
    <col min="10756" max="10756" width="9.71428571428571" style="1" customWidth="1"/>
    <col min="10757" max="10757" width="9.14285714285714" style="1"/>
    <col min="10758" max="10758" width="10.2857142857143" style="1" customWidth="1"/>
    <col min="10759" max="10999" width="9.14285714285714" style="1"/>
    <col min="11000" max="11000" width="3.42857142857143" style="1" customWidth="1"/>
    <col min="11001" max="11001" width="25.8571428571429" style="1" customWidth="1"/>
    <col min="11002" max="11002" width="15.1428571428571" style="1" customWidth="1"/>
    <col min="11003" max="11003" width="15.4285714285714" style="1" customWidth="1"/>
    <col min="11004" max="11004" width="15" style="1" customWidth="1"/>
    <col min="11005" max="11005" width="12.8571428571429" style="1" customWidth="1"/>
    <col min="11006" max="11006" width="23.2857142857143" style="1" customWidth="1"/>
    <col min="11007" max="11009" width="9.14285714285714" style="1" hidden="1" customWidth="1"/>
    <col min="11010" max="11011" width="9.14285714285714" style="1"/>
    <col min="11012" max="11012" width="9.71428571428571" style="1" customWidth="1"/>
    <col min="11013" max="11013" width="9.14285714285714" style="1"/>
    <col min="11014" max="11014" width="10.2857142857143" style="1" customWidth="1"/>
    <col min="11015" max="11255" width="9.14285714285714" style="1"/>
    <col min="11256" max="11256" width="3.42857142857143" style="1" customWidth="1"/>
    <col min="11257" max="11257" width="25.8571428571429" style="1" customWidth="1"/>
    <col min="11258" max="11258" width="15.1428571428571" style="1" customWidth="1"/>
    <col min="11259" max="11259" width="15.4285714285714" style="1" customWidth="1"/>
    <col min="11260" max="11260" width="15" style="1" customWidth="1"/>
    <col min="11261" max="11261" width="12.8571428571429" style="1" customWidth="1"/>
    <col min="11262" max="11262" width="23.2857142857143" style="1" customWidth="1"/>
    <col min="11263" max="11265" width="9.14285714285714" style="1" hidden="1" customWidth="1"/>
    <col min="11266" max="11267" width="9.14285714285714" style="1"/>
    <col min="11268" max="11268" width="9.71428571428571" style="1" customWidth="1"/>
    <col min="11269" max="11269" width="9.14285714285714" style="1"/>
    <col min="11270" max="11270" width="10.2857142857143" style="1" customWidth="1"/>
    <col min="11271" max="11511" width="9.14285714285714" style="1"/>
    <col min="11512" max="11512" width="3.42857142857143" style="1" customWidth="1"/>
    <col min="11513" max="11513" width="25.8571428571429" style="1" customWidth="1"/>
    <col min="11514" max="11514" width="15.1428571428571" style="1" customWidth="1"/>
    <col min="11515" max="11515" width="15.4285714285714" style="1" customWidth="1"/>
    <col min="11516" max="11516" width="15" style="1" customWidth="1"/>
    <col min="11517" max="11517" width="12.8571428571429" style="1" customWidth="1"/>
    <col min="11518" max="11518" width="23.2857142857143" style="1" customWidth="1"/>
    <col min="11519" max="11521" width="9.14285714285714" style="1" hidden="1" customWidth="1"/>
    <col min="11522" max="11523" width="9.14285714285714" style="1"/>
    <col min="11524" max="11524" width="9.71428571428571" style="1" customWidth="1"/>
    <col min="11525" max="11525" width="9.14285714285714" style="1"/>
    <col min="11526" max="11526" width="10.2857142857143" style="1" customWidth="1"/>
    <col min="11527" max="11767" width="9.14285714285714" style="1"/>
    <col min="11768" max="11768" width="3.42857142857143" style="1" customWidth="1"/>
    <col min="11769" max="11769" width="25.8571428571429" style="1" customWidth="1"/>
    <col min="11770" max="11770" width="15.1428571428571" style="1" customWidth="1"/>
    <col min="11771" max="11771" width="15.4285714285714" style="1" customWidth="1"/>
    <col min="11772" max="11772" width="15" style="1" customWidth="1"/>
    <col min="11773" max="11773" width="12.8571428571429" style="1" customWidth="1"/>
    <col min="11774" max="11774" width="23.2857142857143" style="1" customWidth="1"/>
    <col min="11775" max="11777" width="9.14285714285714" style="1" hidden="1" customWidth="1"/>
    <col min="11778" max="11779" width="9.14285714285714" style="1"/>
    <col min="11780" max="11780" width="9.71428571428571" style="1" customWidth="1"/>
    <col min="11781" max="11781" width="9.14285714285714" style="1"/>
    <col min="11782" max="11782" width="10.2857142857143" style="1" customWidth="1"/>
    <col min="11783" max="12023" width="9.14285714285714" style="1"/>
    <col min="12024" max="12024" width="3.42857142857143" style="1" customWidth="1"/>
    <col min="12025" max="12025" width="25.8571428571429" style="1" customWidth="1"/>
    <col min="12026" max="12026" width="15.1428571428571" style="1" customWidth="1"/>
    <col min="12027" max="12027" width="15.4285714285714" style="1" customWidth="1"/>
    <col min="12028" max="12028" width="15" style="1" customWidth="1"/>
    <col min="12029" max="12029" width="12.8571428571429" style="1" customWidth="1"/>
    <col min="12030" max="12030" width="23.2857142857143" style="1" customWidth="1"/>
    <col min="12031" max="12033" width="9.14285714285714" style="1" hidden="1" customWidth="1"/>
    <col min="12034" max="12035" width="9.14285714285714" style="1"/>
    <col min="12036" max="12036" width="9.71428571428571" style="1" customWidth="1"/>
    <col min="12037" max="12037" width="9.14285714285714" style="1"/>
    <col min="12038" max="12038" width="10.2857142857143" style="1" customWidth="1"/>
    <col min="12039" max="12279" width="9.14285714285714" style="1"/>
    <col min="12280" max="12280" width="3.42857142857143" style="1" customWidth="1"/>
    <col min="12281" max="12281" width="25.8571428571429" style="1" customWidth="1"/>
    <col min="12282" max="12282" width="15.1428571428571" style="1" customWidth="1"/>
    <col min="12283" max="12283" width="15.4285714285714" style="1" customWidth="1"/>
    <col min="12284" max="12284" width="15" style="1" customWidth="1"/>
    <col min="12285" max="12285" width="12.8571428571429" style="1" customWidth="1"/>
    <col min="12286" max="12286" width="23.2857142857143" style="1" customWidth="1"/>
    <col min="12287" max="12289" width="9.14285714285714" style="1" hidden="1" customWidth="1"/>
    <col min="12290" max="12291" width="9.14285714285714" style="1"/>
    <col min="12292" max="12292" width="9.71428571428571" style="1" customWidth="1"/>
    <col min="12293" max="12293" width="9.14285714285714" style="1"/>
    <col min="12294" max="12294" width="10.2857142857143" style="1" customWidth="1"/>
    <col min="12295" max="12535" width="9.14285714285714" style="1"/>
    <col min="12536" max="12536" width="3.42857142857143" style="1" customWidth="1"/>
    <col min="12537" max="12537" width="25.8571428571429" style="1" customWidth="1"/>
    <col min="12538" max="12538" width="15.1428571428571" style="1" customWidth="1"/>
    <col min="12539" max="12539" width="15.4285714285714" style="1" customWidth="1"/>
    <col min="12540" max="12540" width="15" style="1" customWidth="1"/>
    <col min="12541" max="12541" width="12.8571428571429" style="1" customWidth="1"/>
    <col min="12542" max="12542" width="23.2857142857143" style="1" customWidth="1"/>
    <col min="12543" max="12545" width="9.14285714285714" style="1" hidden="1" customWidth="1"/>
    <col min="12546" max="12547" width="9.14285714285714" style="1"/>
    <col min="12548" max="12548" width="9.71428571428571" style="1" customWidth="1"/>
    <col min="12549" max="12549" width="9.14285714285714" style="1"/>
    <col min="12550" max="12550" width="10.2857142857143" style="1" customWidth="1"/>
    <col min="12551" max="12791" width="9.14285714285714" style="1"/>
    <col min="12792" max="12792" width="3.42857142857143" style="1" customWidth="1"/>
    <col min="12793" max="12793" width="25.8571428571429" style="1" customWidth="1"/>
    <col min="12794" max="12794" width="15.1428571428571" style="1" customWidth="1"/>
    <col min="12795" max="12795" width="15.4285714285714" style="1" customWidth="1"/>
    <col min="12796" max="12796" width="15" style="1" customWidth="1"/>
    <col min="12797" max="12797" width="12.8571428571429" style="1" customWidth="1"/>
    <col min="12798" max="12798" width="23.2857142857143" style="1" customWidth="1"/>
    <col min="12799" max="12801" width="9.14285714285714" style="1" hidden="1" customWidth="1"/>
    <col min="12802" max="12803" width="9.14285714285714" style="1"/>
    <col min="12804" max="12804" width="9.71428571428571" style="1" customWidth="1"/>
    <col min="12805" max="12805" width="9.14285714285714" style="1"/>
    <col min="12806" max="12806" width="10.2857142857143" style="1" customWidth="1"/>
    <col min="12807" max="13047" width="9.14285714285714" style="1"/>
    <col min="13048" max="13048" width="3.42857142857143" style="1" customWidth="1"/>
    <col min="13049" max="13049" width="25.8571428571429" style="1" customWidth="1"/>
    <col min="13050" max="13050" width="15.1428571428571" style="1" customWidth="1"/>
    <col min="13051" max="13051" width="15.4285714285714" style="1" customWidth="1"/>
    <col min="13052" max="13052" width="15" style="1" customWidth="1"/>
    <col min="13053" max="13053" width="12.8571428571429" style="1" customWidth="1"/>
    <col min="13054" max="13054" width="23.2857142857143" style="1" customWidth="1"/>
    <col min="13055" max="13057" width="9.14285714285714" style="1" hidden="1" customWidth="1"/>
    <col min="13058" max="13059" width="9.14285714285714" style="1"/>
    <col min="13060" max="13060" width="9.71428571428571" style="1" customWidth="1"/>
    <col min="13061" max="13061" width="9.14285714285714" style="1"/>
    <col min="13062" max="13062" width="10.2857142857143" style="1" customWidth="1"/>
    <col min="13063" max="13303" width="9.14285714285714" style="1"/>
    <col min="13304" max="13304" width="3.42857142857143" style="1" customWidth="1"/>
    <col min="13305" max="13305" width="25.8571428571429" style="1" customWidth="1"/>
    <col min="13306" max="13306" width="15.1428571428571" style="1" customWidth="1"/>
    <col min="13307" max="13307" width="15.4285714285714" style="1" customWidth="1"/>
    <col min="13308" max="13308" width="15" style="1" customWidth="1"/>
    <col min="13309" max="13309" width="12.8571428571429" style="1" customWidth="1"/>
    <col min="13310" max="13310" width="23.2857142857143" style="1" customWidth="1"/>
    <col min="13311" max="13313" width="9.14285714285714" style="1" hidden="1" customWidth="1"/>
    <col min="13314" max="13315" width="9.14285714285714" style="1"/>
    <col min="13316" max="13316" width="9.71428571428571" style="1" customWidth="1"/>
    <col min="13317" max="13317" width="9.14285714285714" style="1"/>
    <col min="13318" max="13318" width="10.2857142857143" style="1" customWidth="1"/>
    <col min="13319" max="13559" width="9.14285714285714" style="1"/>
    <col min="13560" max="13560" width="3.42857142857143" style="1" customWidth="1"/>
    <col min="13561" max="13561" width="25.8571428571429" style="1" customWidth="1"/>
    <col min="13562" max="13562" width="15.1428571428571" style="1" customWidth="1"/>
    <col min="13563" max="13563" width="15.4285714285714" style="1" customWidth="1"/>
    <col min="13564" max="13564" width="15" style="1" customWidth="1"/>
    <col min="13565" max="13565" width="12.8571428571429" style="1" customWidth="1"/>
    <col min="13566" max="13566" width="23.2857142857143" style="1" customWidth="1"/>
    <col min="13567" max="13569" width="9.14285714285714" style="1" hidden="1" customWidth="1"/>
    <col min="13570" max="13571" width="9.14285714285714" style="1"/>
    <col min="13572" max="13572" width="9.71428571428571" style="1" customWidth="1"/>
    <col min="13573" max="13573" width="9.14285714285714" style="1"/>
    <col min="13574" max="13574" width="10.2857142857143" style="1" customWidth="1"/>
    <col min="13575" max="13815" width="9.14285714285714" style="1"/>
    <col min="13816" max="13816" width="3.42857142857143" style="1" customWidth="1"/>
    <col min="13817" max="13817" width="25.8571428571429" style="1" customWidth="1"/>
    <col min="13818" max="13818" width="15.1428571428571" style="1" customWidth="1"/>
    <col min="13819" max="13819" width="15.4285714285714" style="1" customWidth="1"/>
    <col min="13820" max="13820" width="15" style="1" customWidth="1"/>
    <col min="13821" max="13821" width="12.8571428571429" style="1" customWidth="1"/>
    <col min="13822" max="13822" width="23.2857142857143" style="1" customWidth="1"/>
    <col min="13823" max="13825" width="9.14285714285714" style="1" hidden="1" customWidth="1"/>
    <col min="13826" max="13827" width="9.14285714285714" style="1"/>
    <col min="13828" max="13828" width="9.71428571428571" style="1" customWidth="1"/>
    <col min="13829" max="13829" width="9.14285714285714" style="1"/>
    <col min="13830" max="13830" width="10.2857142857143" style="1" customWidth="1"/>
    <col min="13831" max="14071" width="9.14285714285714" style="1"/>
    <col min="14072" max="14072" width="3.42857142857143" style="1" customWidth="1"/>
    <col min="14073" max="14073" width="25.8571428571429" style="1" customWidth="1"/>
    <col min="14074" max="14074" width="15.1428571428571" style="1" customWidth="1"/>
    <col min="14075" max="14075" width="15.4285714285714" style="1" customWidth="1"/>
    <col min="14076" max="14076" width="15" style="1" customWidth="1"/>
    <col min="14077" max="14077" width="12.8571428571429" style="1" customWidth="1"/>
    <col min="14078" max="14078" width="23.2857142857143" style="1" customWidth="1"/>
    <col min="14079" max="14081" width="9.14285714285714" style="1" hidden="1" customWidth="1"/>
    <col min="14082" max="14083" width="9.14285714285714" style="1"/>
    <col min="14084" max="14084" width="9.71428571428571" style="1" customWidth="1"/>
    <col min="14085" max="14085" width="9.14285714285714" style="1"/>
    <col min="14086" max="14086" width="10.2857142857143" style="1" customWidth="1"/>
    <col min="14087" max="14327" width="9.14285714285714" style="1"/>
    <col min="14328" max="14328" width="3.42857142857143" style="1" customWidth="1"/>
    <col min="14329" max="14329" width="25.8571428571429" style="1" customWidth="1"/>
    <col min="14330" max="14330" width="15.1428571428571" style="1" customWidth="1"/>
    <col min="14331" max="14331" width="15.4285714285714" style="1" customWidth="1"/>
    <col min="14332" max="14332" width="15" style="1" customWidth="1"/>
    <col min="14333" max="14333" width="12.8571428571429" style="1" customWidth="1"/>
    <col min="14334" max="14334" width="23.2857142857143" style="1" customWidth="1"/>
    <col min="14335" max="14337" width="9.14285714285714" style="1" hidden="1" customWidth="1"/>
    <col min="14338" max="14339" width="9.14285714285714" style="1"/>
    <col min="14340" max="14340" width="9.71428571428571" style="1" customWidth="1"/>
    <col min="14341" max="14341" width="9.14285714285714" style="1"/>
    <col min="14342" max="14342" width="10.2857142857143" style="1" customWidth="1"/>
    <col min="14343" max="14583" width="9.14285714285714" style="1"/>
    <col min="14584" max="14584" width="3.42857142857143" style="1" customWidth="1"/>
    <col min="14585" max="14585" width="25.8571428571429" style="1" customWidth="1"/>
    <col min="14586" max="14586" width="15.1428571428571" style="1" customWidth="1"/>
    <col min="14587" max="14587" width="15.4285714285714" style="1" customWidth="1"/>
    <col min="14588" max="14588" width="15" style="1" customWidth="1"/>
    <col min="14589" max="14589" width="12.8571428571429" style="1" customWidth="1"/>
    <col min="14590" max="14590" width="23.2857142857143" style="1" customWidth="1"/>
    <col min="14591" max="14593" width="9.14285714285714" style="1" hidden="1" customWidth="1"/>
    <col min="14594" max="14595" width="9.14285714285714" style="1"/>
    <col min="14596" max="14596" width="9.71428571428571" style="1" customWidth="1"/>
    <col min="14597" max="14597" width="9.14285714285714" style="1"/>
    <col min="14598" max="14598" width="10.2857142857143" style="1" customWidth="1"/>
    <col min="14599" max="14839" width="9.14285714285714" style="1"/>
    <col min="14840" max="14840" width="3.42857142857143" style="1" customWidth="1"/>
    <col min="14841" max="14841" width="25.8571428571429" style="1" customWidth="1"/>
    <col min="14842" max="14842" width="15.1428571428571" style="1" customWidth="1"/>
    <col min="14843" max="14843" width="15.4285714285714" style="1" customWidth="1"/>
    <col min="14844" max="14844" width="15" style="1" customWidth="1"/>
    <col min="14845" max="14845" width="12.8571428571429" style="1" customWidth="1"/>
    <col min="14846" max="14846" width="23.2857142857143" style="1" customWidth="1"/>
    <col min="14847" max="14849" width="9.14285714285714" style="1" hidden="1" customWidth="1"/>
    <col min="14850" max="14851" width="9.14285714285714" style="1"/>
    <col min="14852" max="14852" width="9.71428571428571" style="1" customWidth="1"/>
    <col min="14853" max="14853" width="9.14285714285714" style="1"/>
    <col min="14854" max="14854" width="10.2857142857143" style="1" customWidth="1"/>
    <col min="14855" max="15095" width="9.14285714285714" style="1"/>
    <col min="15096" max="15096" width="3.42857142857143" style="1" customWidth="1"/>
    <col min="15097" max="15097" width="25.8571428571429" style="1" customWidth="1"/>
    <col min="15098" max="15098" width="15.1428571428571" style="1" customWidth="1"/>
    <col min="15099" max="15099" width="15.4285714285714" style="1" customWidth="1"/>
    <col min="15100" max="15100" width="15" style="1" customWidth="1"/>
    <col min="15101" max="15101" width="12.8571428571429" style="1" customWidth="1"/>
    <col min="15102" max="15102" width="23.2857142857143" style="1" customWidth="1"/>
    <col min="15103" max="15105" width="9.14285714285714" style="1" hidden="1" customWidth="1"/>
    <col min="15106" max="15107" width="9.14285714285714" style="1"/>
    <col min="15108" max="15108" width="9.71428571428571" style="1" customWidth="1"/>
    <col min="15109" max="15109" width="9.14285714285714" style="1"/>
    <col min="15110" max="15110" width="10.2857142857143" style="1" customWidth="1"/>
    <col min="15111" max="15351" width="9.14285714285714" style="1"/>
    <col min="15352" max="15352" width="3.42857142857143" style="1" customWidth="1"/>
    <col min="15353" max="15353" width="25.8571428571429" style="1" customWidth="1"/>
    <col min="15354" max="15354" width="15.1428571428571" style="1" customWidth="1"/>
    <col min="15355" max="15355" width="15.4285714285714" style="1" customWidth="1"/>
    <col min="15356" max="15356" width="15" style="1" customWidth="1"/>
    <col min="15357" max="15357" width="12.8571428571429" style="1" customWidth="1"/>
    <col min="15358" max="15358" width="23.2857142857143" style="1" customWidth="1"/>
    <col min="15359" max="15361" width="9.14285714285714" style="1" hidden="1" customWidth="1"/>
    <col min="15362" max="15363" width="9.14285714285714" style="1"/>
    <col min="15364" max="15364" width="9.71428571428571" style="1" customWidth="1"/>
    <col min="15365" max="15365" width="9.14285714285714" style="1"/>
    <col min="15366" max="15366" width="10.2857142857143" style="1" customWidth="1"/>
    <col min="15367" max="15607" width="9.14285714285714" style="1"/>
    <col min="15608" max="15608" width="3.42857142857143" style="1" customWidth="1"/>
    <col min="15609" max="15609" width="25.8571428571429" style="1" customWidth="1"/>
    <col min="15610" max="15610" width="15.1428571428571" style="1" customWidth="1"/>
    <col min="15611" max="15611" width="15.4285714285714" style="1" customWidth="1"/>
    <col min="15612" max="15612" width="15" style="1" customWidth="1"/>
    <col min="15613" max="15613" width="12.8571428571429" style="1" customWidth="1"/>
    <col min="15614" max="15614" width="23.2857142857143" style="1" customWidth="1"/>
    <col min="15615" max="15617" width="9.14285714285714" style="1" hidden="1" customWidth="1"/>
    <col min="15618" max="15619" width="9.14285714285714" style="1"/>
    <col min="15620" max="15620" width="9.71428571428571" style="1" customWidth="1"/>
    <col min="15621" max="15621" width="9.14285714285714" style="1"/>
    <col min="15622" max="15622" width="10.2857142857143" style="1" customWidth="1"/>
    <col min="15623" max="15863" width="9.14285714285714" style="1"/>
    <col min="15864" max="15864" width="3.42857142857143" style="1" customWidth="1"/>
    <col min="15865" max="15865" width="25.8571428571429" style="1" customWidth="1"/>
    <col min="15866" max="15866" width="15.1428571428571" style="1" customWidth="1"/>
    <col min="15867" max="15867" width="15.4285714285714" style="1" customWidth="1"/>
    <col min="15868" max="15868" width="15" style="1" customWidth="1"/>
    <col min="15869" max="15869" width="12.8571428571429" style="1" customWidth="1"/>
    <col min="15870" max="15870" width="23.2857142857143" style="1" customWidth="1"/>
    <col min="15871" max="15873" width="9.14285714285714" style="1" hidden="1" customWidth="1"/>
    <col min="15874" max="15875" width="9.14285714285714" style="1"/>
    <col min="15876" max="15876" width="9.71428571428571" style="1" customWidth="1"/>
    <col min="15877" max="15877" width="9.14285714285714" style="1"/>
    <col min="15878" max="15878" width="10.2857142857143" style="1" customWidth="1"/>
    <col min="15879" max="16119" width="9.14285714285714" style="1"/>
    <col min="16120" max="16120" width="3.42857142857143" style="1" customWidth="1"/>
    <col min="16121" max="16121" width="25.8571428571429" style="1" customWidth="1"/>
    <col min="16122" max="16122" width="15.1428571428571" style="1" customWidth="1"/>
    <col min="16123" max="16123" width="15.4285714285714" style="1" customWidth="1"/>
    <col min="16124" max="16124" width="15" style="1" customWidth="1"/>
    <col min="16125" max="16125" width="12.8571428571429" style="1" customWidth="1"/>
    <col min="16126" max="16126" width="23.2857142857143" style="1" customWidth="1"/>
    <col min="16127" max="16129" width="9.14285714285714" style="1" hidden="1" customWidth="1"/>
    <col min="16130" max="16131" width="9.14285714285714" style="1"/>
    <col min="16132" max="16132" width="9.71428571428571" style="1" customWidth="1"/>
    <col min="16133" max="16133" width="9.14285714285714" style="1"/>
    <col min="16134" max="16134" width="10.2857142857143" style="1" customWidth="1"/>
    <col min="16135" max="16384" width="9.14285714285714" style="1"/>
  </cols>
  <sheetData>
    <row r="1" ht="15" customHeight="1"/>
    <row r="2" ht="6" customHeight="1" spans="4:7">
      <c r="D2" s="2"/>
      <c r="G2" s="2"/>
    </row>
    <row r="3" ht="15" customHeight="1" spans="1:7">
      <c r="A3" s="3"/>
      <c r="D3" s="4"/>
      <c r="G3" s="3"/>
    </row>
    <row r="4" ht="5.25" customHeight="1" spans="1:7">
      <c r="A4" s="2"/>
      <c r="D4" s="4"/>
      <c r="G4" s="2"/>
    </row>
    <row r="5" s="219" customFormat="1" spans="1:9">
      <c r="A5" s="220"/>
      <c r="B5" s="220"/>
      <c r="C5" s="220"/>
      <c r="D5" s="220"/>
      <c r="E5" s="220"/>
      <c r="F5" s="220"/>
      <c r="G5" s="220"/>
      <c r="H5" s="52"/>
      <c r="I5" s="52"/>
    </row>
    <row r="6" customHeight="1" spans="1:7">
      <c r="A6" s="3" t="s">
        <v>46</v>
      </c>
      <c r="B6" s="3"/>
      <c r="C6" s="3"/>
      <c r="D6" s="3"/>
      <c r="E6" s="3"/>
      <c r="F6" s="3"/>
      <c r="G6" s="3"/>
    </row>
    <row r="7" customHeight="1" spans="1:7">
      <c r="A7" s="3"/>
      <c r="B7" s="3"/>
      <c r="C7" s="3"/>
      <c r="D7" s="3"/>
      <c r="E7" s="3"/>
      <c r="F7" s="3"/>
      <c r="G7" s="3"/>
    </row>
    <row r="8" customHeight="1" spans="1:9">
      <c r="A8" s="5"/>
      <c r="B8" s="6" t="s">
        <v>47</v>
      </c>
      <c r="C8" s="7"/>
      <c r="D8" s="7"/>
      <c r="E8" s="43" t="str">
        <f>Recepcionista!E8</f>
        <v>59501.000246/2024-69</v>
      </c>
      <c r="F8" s="221"/>
      <c r="G8" s="222"/>
      <c r="H8" s="113"/>
      <c r="I8" s="113"/>
    </row>
    <row r="9" customHeight="1" spans="1:9">
      <c r="A9" s="12"/>
      <c r="B9" s="223" t="s">
        <v>48</v>
      </c>
      <c r="C9" s="224"/>
      <c r="D9" s="224"/>
      <c r="E9" s="225"/>
      <c r="F9" s="226"/>
      <c r="G9" s="227"/>
      <c r="H9" s="113"/>
      <c r="I9" s="113"/>
    </row>
    <row r="10" customHeight="1" spans="1:9">
      <c r="A10" s="18" t="s">
        <v>49</v>
      </c>
      <c r="B10" s="18"/>
      <c r="C10" s="18"/>
      <c r="D10" s="18"/>
      <c r="E10" s="18"/>
      <c r="F10" s="3"/>
      <c r="G10" s="18"/>
      <c r="H10" s="113"/>
      <c r="I10" s="113"/>
    </row>
    <row r="11" customHeight="1" spans="1:9">
      <c r="A11" s="19"/>
      <c r="B11" s="19"/>
      <c r="C11" s="19"/>
      <c r="D11" s="19"/>
      <c r="E11" s="19"/>
      <c r="F11" s="19"/>
      <c r="G11" s="19"/>
      <c r="H11" s="113"/>
      <c r="I11" s="113"/>
    </row>
    <row r="12" customHeight="1" spans="1:9">
      <c r="A12" s="20" t="s">
        <v>50</v>
      </c>
      <c r="B12" s="21" t="s">
        <v>51</v>
      </c>
      <c r="C12" s="21"/>
      <c r="D12" s="21"/>
      <c r="E12" s="21"/>
      <c r="F12" s="228" t="s">
        <v>52</v>
      </c>
      <c r="G12" s="229"/>
      <c r="H12" s="113"/>
      <c r="I12" s="113"/>
    </row>
    <row r="13" customHeight="1" spans="1:9">
      <c r="A13" s="20" t="s">
        <v>53</v>
      </c>
      <c r="B13" s="21" t="s">
        <v>54</v>
      </c>
      <c r="C13" s="21"/>
      <c r="D13" s="21"/>
      <c r="E13" s="21"/>
      <c r="F13" s="20" t="s">
        <v>55</v>
      </c>
      <c r="G13" s="20"/>
      <c r="H13" s="113"/>
      <c r="I13" s="113"/>
    </row>
    <row r="14" customHeight="1" spans="1:9">
      <c r="A14" s="25" t="s">
        <v>56</v>
      </c>
      <c r="B14" s="21" t="s">
        <v>57</v>
      </c>
      <c r="C14" s="21"/>
      <c r="D14" s="21"/>
      <c r="E14" s="21"/>
      <c r="F14" s="33" t="s">
        <v>58</v>
      </c>
      <c r="G14" s="230"/>
      <c r="H14" s="113"/>
      <c r="I14" s="113"/>
    </row>
    <row r="15" customHeight="1" spans="1:9">
      <c r="A15" s="25" t="s">
        <v>59</v>
      </c>
      <c r="B15" s="26" t="s">
        <v>60</v>
      </c>
      <c r="C15" s="26"/>
      <c r="D15" s="26"/>
      <c r="E15" s="26"/>
      <c r="F15" s="20" t="s">
        <v>61</v>
      </c>
      <c r="G15" s="20"/>
      <c r="H15" s="113"/>
      <c r="I15" s="113"/>
    </row>
    <row r="16" customHeight="1" spans="1:9">
      <c r="A16" s="27"/>
      <c r="B16" s="28"/>
      <c r="C16" s="29"/>
      <c r="D16" s="29"/>
      <c r="E16" s="19"/>
      <c r="F16" s="19"/>
      <c r="G16" s="19"/>
      <c r="H16" s="113"/>
      <c r="I16" s="113"/>
    </row>
    <row r="17" customHeight="1" spans="1:9">
      <c r="A17" s="30" t="s">
        <v>62</v>
      </c>
      <c r="B17" s="30"/>
      <c r="C17" s="30"/>
      <c r="D17" s="30"/>
      <c r="E17" s="30"/>
      <c r="F17" s="30"/>
      <c r="G17" s="30"/>
      <c r="H17" s="113"/>
      <c r="I17" s="113"/>
    </row>
    <row r="18" customHeight="1" spans="1:9">
      <c r="A18" s="27"/>
      <c r="B18" s="28"/>
      <c r="C18" s="29"/>
      <c r="D18" s="29"/>
      <c r="E18" s="19"/>
      <c r="F18" s="19"/>
      <c r="G18" s="19"/>
      <c r="H18" s="113"/>
      <c r="I18" s="113"/>
    </row>
    <row r="19" customHeight="1" spans="1:9">
      <c r="A19" s="31" t="s">
        <v>63</v>
      </c>
      <c r="B19" s="32"/>
      <c r="C19" s="33" t="s">
        <v>64</v>
      </c>
      <c r="D19" s="34"/>
      <c r="E19" s="33" t="s">
        <v>65</v>
      </c>
      <c r="F19" s="35"/>
      <c r="G19" s="34"/>
      <c r="H19" s="113"/>
      <c r="I19" s="113"/>
    </row>
    <row r="20" customHeight="1" spans="1:9">
      <c r="A20" s="209" t="s">
        <v>188</v>
      </c>
      <c r="B20" s="210"/>
      <c r="C20" s="33" t="s">
        <v>66</v>
      </c>
      <c r="D20" s="34"/>
      <c r="E20" s="36">
        <v>1</v>
      </c>
      <c r="F20" s="37"/>
      <c r="G20" s="38"/>
      <c r="H20" s="113"/>
      <c r="I20" s="113"/>
    </row>
    <row r="21" customHeight="1" spans="1:9">
      <c r="A21" s="27"/>
      <c r="B21" s="27"/>
      <c r="C21" s="29"/>
      <c r="D21" s="29"/>
      <c r="E21" s="39"/>
      <c r="F21" s="39"/>
      <c r="G21" s="39"/>
      <c r="H21" s="113"/>
      <c r="I21" s="113"/>
    </row>
    <row r="22" customHeight="1" spans="1:9">
      <c r="A22" s="30" t="s">
        <v>67</v>
      </c>
      <c r="B22" s="30"/>
      <c r="C22" s="30"/>
      <c r="D22" s="30"/>
      <c r="E22" s="30"/>
      <c r="F22" s="30"/>
      <c r="G22" s="30"/>
      <c r="H22" s="113"/>
      <c r="I22" s="113"/>
    </row>
    <row r="23" customHeight="1" spans="1:9">
      <c r="A23" s="40"/>
      <c r="B23" s="40"/>
      <c r="C23" s="40"/>
      <c r="D23" s="40"/>
      <c r="E23" s="40"/>
      <c r="F23" s="40"/>
      <c r="G23" s="40"/>
      <c r="H23" s="113"/>
      <c r="I23" s="113"/>
    </row>
    <row r="24" customHeight="1" spans="1:9">
      <c r="A24" s="40" t="s">
        <v>68</v>
      </c>
      <c r="B24" s="40"/>
      <c r="C24" s="40"/>
      <c r="D24" s="40"/>
      <c r="E24" s="40"/>
      <c r="F24" s="40"/>
      <c r="G24" s="40"/>
      <c r="H24" s="113"/>
      <c r="I24" s="113"/>
    </row>
    <row r="25" customHeight="1" spans="1:9">
      <c r="A25" s="40" t="s">
        <v>69</v>
      </c>
      <c r="B25" s="40"/>
      <c r="C25" s="40"/>
      <c r="D25" s="40"/>
      <c r="E25" s="40"/>
      <c r="F25" s="40"/>
      <c r="G25" s="40"/>
      <c r="H25" s="113"/>
      <c r="I25" s="113"/>
    </row>
    <row r="26" customHeight="1" spans="1:9">
      <c r="A26" s="41"/>
      <c r="B26" s="41"/>
      <c r="C26" s="41"/>
      <c r="D26" s="41"/>
      <c r="E26" s="41"/>
      <c r="F26" s="41"/>
      <c r="G26" s="41"/>
      <c r="H26" s="113"/>
      <c r="I26" s="113"/>
    </row>
    <row r="27" customHeight="1" spans="1:9">
      <c r="A27" s="42" t="s">
        <v>70</v>
      </c>
      <c r="B27" s="42"/>
      <c r="C27" s="42"/>
      <c r="D27" s="42"/>
      <c r="E27" s="42"/>
      <c r="F27" s="42"/>
      <c r="G27" s="42"/>
      <c r="H27" s="113"/>
      <c r="I27" s="113"/>
    </row>
    <row r="28" spans="1:9">
      <c r="A28" s="43">
        <v>1</v>
      </c>
      <c r="B28" s="44" t="s">
        <v>71</v>
      </c>
      <c r="C28" s="45"/>
      <c r="D28" s="46"/>
      <c r="E28" s="46"/>
      <c r="F28" s="46"/>
      <c r="G28" s="196" t="s">
        <v>72</v>
      </c>
      <c r="H28" s="113"/>
      <c r="I28" s="113"/>
    </row>
    <row r="29" customHeight="1" spans="1:9">
      <c r="A29" s="48">
        <v>2</v>
      </c>
      <c r="B29" s="49" t="s">
        <v>73</v>
      </c>
      <c r="C29" s="50"/>
      <c r="D29" s="50"/>
      <c r="E29" s="50"/>
      <c r="F29" s="50"/>
      <c r="G29" s="51" t="s">
        <v>189</v>
      </c>
      <c r="I29" s="113"/>
    </row>
    <row r="30" customHeight="1" spans="1:11">
      <c r="A30" s="48">
        <v>3</v>
      </c>
      <c r="B30" s="53" t="s">
        <v>75</v>
      </c>
      <c r="C30" s="54"/>
      <c r="D30" s="55"/>
      <c r="E30" s="55"/>
      <c r="F30" s="55"/>
      <c r="G30" s="56">
        <f>I31</f>
        <v>1570.37</v>
      </c>
      <c r="H30" s="198" t="s">
        <v>190</v>
      </c>
      <c r="I30" s="233">
        <v>3140.74</v>
      </c>
      <c r="J30" s="1" t="s">
        <v>191</v>
      </c>
      <c r="K30" s="234"/>
    </row>
    <row r="31" customHeight="1" spans="1:11">
      <c r="A31" s="58">
        <v>4</v>
      </c>
      <c r="B31" s="59" t="s">
        <v>76</v>
      </c>
      <c r="C31" s="60"/>
      <c r="D31" s="61"/>
      <c r="E31" s="61"/>
      <c r="F31" s="61"/>
      <c r="G31" s="62" t="s">
        <v>77</v>
      </c>
      <c r="H31" s="198" t="s">
        <v>192</v>
      </c>
      <c r="I31" s="235">
        <f>I30*0.5</f>
        <v>1570.37</v>
      </c>
      <c r="K31" s="236"/>
    </row>
    <row r="32" customHeight="1" spans="1:7">
      <c r="A32" s="63">
        <v>5</v>
      </c>
      <c r="B32" s="64" t="s">
        <v>78</v>
      </c>
      <c r="C32" s="65"/>
      <c r="D32" s="66"/>
      <c r="E32" s="66"/>
      <c r="F32" s="66"/>
      <c r="G32" s="67" t="str">
        <f>Recepcionista!G32</f>
        <v>1º/01/2024</v>
      </c>
    </row>
    <row r="33" customHeight="1" spans="1:7">
      <c r="A33" s="68"/>
      <c r="B33" s="69"/>
      <c r="C33" s="69"/>
      <c r="D33" s="11"/>
      <c r="E33" s="11"/>
      <c r="F33" s="11"/>
      <c r="G33" s="70"/>
    </row>
    <row r="34" customHeight="1" spans="1:7">
      <c r="A34" s="68"/>
      <c r="B34" s="69"/>
      <c r="C34" s="69"/>
      <c r="D34" s="11"/>
      <c r="E34" s="11"/>
      <c r="F34" s="11"/>
      <c r="G34" s="70"/>
    </row>
    <row r="35" customHeight="1" spans="1:12">
      <c r="A35" s="71" t="s">
        <v>79</v>
      </c>
      <c r="B35" s="71"/>
      <c r="C35" s="71"/>
      <c r="D35" s="71"/>
      <c r="E35" s="71"/>
      <c r="F35" s="71"/>
      <c r="G35" s="71"/>
      <c r="I35" s="237"/>
      <c r="J35" s="52"/>
      <c r="L35" s="236"/>
    </row>
    <row r="36" customHeight="1" spans="1:7">
      <c r="A36" s="69"/>
      <c r="B36" s="69"/>
      <c r="C36" s="69"/>
      <c r="D36" s="69"/>
      <c r="E36" s="69"/>
      <c r="F36" s="69"/>
      <c r="G36" s="69"/>
    </row>
    <row r="37" customHeight="1" spans="1:9">
      <c r="A37" s="72">
        <v>1</v>
      </c>
      <c r="B37" s="73" t="s">
        <v>80</v>
      </c>
      <c r="C37" s="74"/>
      <c r="D37" s="74"/>
      <c r="E37" s="74"/>
      <c r="F37" s="75"/>
      <c r="G37" s="76" t="s">
        <v>81</v>
      </c>
      <c r="I37" s="200"/>
    </row>
    <row r="38" customHeight="1" spans="1:7">
      <c r="A38" s="48" t="s">
        <v>50</v>
      </c>
      <c r="B38" s="53" t="s">
        <v>82</v>
      </c>
      <c r="C38" s="54"/>
      <c r="D38" s="54"/>
      <c r="E38" s="54"/>
      <c r="F38" s="77"/>
      <c r="G38" s="78">
        <f>G30</f>
        <v>1570.37</v>
      </c>
    </row>
    <row r="39" customHeight="1" spans="1:7">
      <c r="A39" s="79"/>
      <c r="B39" s="80" t="s">
        <v>83</v>
      </c>
      <c r="C39" s="81"/>
      <c r="D39" s="81"/>
      <c r="E39" s="81"/>
      <c r="F39" s="82"/>
      <c r="G39" s="83">
        <f>G38</f>
        <v>1570.37</v>
      </c>
    </row>
    <row r="40" customHeight="1" spans="1:7">
      <c r="A40" s="69"/>
      <c r="B40" s="69"/>
      <c r="C40" s="69"/>
      <c r="D40" s="69"/>
      <c r="E40" s="69"/>
      <c r="F40" s="84"/>
      <c r="G40" s="85"/>
    </row>
    <row r="41" customHeight="1" spans="1:7">
      <c r="A41" s="231" t="s">
        <v>84</v>
      </c>
      <c r="B41" s="231"/>
      <c r="C41" s="231"/>
      <c r="D41" s="231"/>
      <c r="E41" s="231"/>
      <c r="F41" s="231"/>
      <c r="G41" s="231"/>
    </row>
    <row r="42" customHeight="1" spans="1:7">
      <c r="A42" s="86"/>
      <c r="B42" s="69"/>
      <c r="C42" s="69"/>
      <c r="D42" s="69"/>
      <c r="E42" s="69"/>
      <c r="F42" s="84"/>
      <c r="G42" s="85"/>
    </row>
    <row r="43" customHeight="1" spans="1:7">
      <c r="A43" s="86" t="s">
        <v>85</v>
      </c>
      <c r="B43" s="86"/>
      <c r="C43" s="86"/>
      <c r="D43" s="86"/>
      <c r="E43" s="86"/>
      <c r="F43" s="86"/>
      <c r="G43" s="86"/>
    </row>
    <row r="44" customHeight="1" spans="1:7">
      <c r="A44" s="69"/>
      <c r="B44" s="69"/>
      <c r="C44" s="69"/>
      <c r="D44" s="69"/>
      <c r="E44" s="69"/>
      <c r="F44" s="69"/>
      <c r="G44" s="69"/>
    </row>
    <row r="45" customHeight="1" spans="1:7">
      <c r="A45" s="87" t="s">
        <v>86</v>
      </c>
      <c r="B45" s="88" t="s">
        <v>87</v>
      </c>
      <c r="C45" s="89"/>
      <c r="D45" s="89"/>
      <c r="E45" s="89"/>
      <c r="F45" s="90" t="s">
        <v>88</v>
      </c>
      <c r="G45" s="91" t="s">
        <v>81</v>
      </c>
    </row>
    <row r="46" customHeight="1" spans="1:7">
      <c r="A46" s="92" t="s">
        <v>50</v>
      </c>
      <c r="B46" s="93" t="s">
        <v>89</v>
      </c>
      <c r="C46" s="93"/>
      <c r="D46" s="93"/>
      <c r="E46" s="93"/>
      <c r="F46" s="94">
        <f>Recepcionista!F46</f>
        <v>0.0833</v>
      </c>
      <c r="G46" s="95">
        <f>G39*F46</f>
        <v>130.81</v>
      </c>
    </row>
    <row r="47" customHeight="1" spans="1:7">
      <c r="A47" s="96" t="s">
        <v>53</v>
      </c>
      <c r="B47" s="54" t="s">
        <v>90</v>
      </c>
      <c r="C47" s="54"/>
      <c r="D47" s="54"/>
      <c r="E47" s="54"/>
      <c r="F47" s="97">
        <f>Recepcionista!F47</f>
        <v>0.1111</v>
      </c>
      <c r="G47" s="232">
        <f>G39*F47</f>
        <v>174.47</v>
      </c>
    </row>
    <row r="48" customHeight="1" spans="1:7">
      <c r="A48" s="99" t="s">
        <v>10</v>
      </c>
      <c r="B48" s="89"/>
      <c r="C48" s="89"/>
      <c r="D48" s="89"/>
      <c r="E48" s="89"/>
      <c r="F48" s="100">
        <f>Recepcionista!F48</f>
        <v>0.1944</v>
      </c>
      <c r="G48" s="101">
        <f>SUM(G46:G47)</f>
        <v>305.28</v>
      </c>
    </row>
    <row r="49" customHeight="1" spans="1:7">
      <c r="A49" s="86"/>
      <c r="B49" s="69"/>
      <c r="C49" s="69"/>
      <c r="D49" s="69"/>
      <c r="E49" s="69"/>
      <c r="F49" s="84"/>
      <c r="G49" s="85"/>
    </row>
    <row r="50" customHeight="1" spans="1:7">
      <c r="A50" s="86" t="s">
        <v>91</v>
      </c>
      <c r="B50" s="69"/>
      <c r="C50" s="69"/>
      <c r="D50" s="69"/>
      <c r="E50" s="69"/>
      <c r="F50" s="84"/>
      <c r="G50" s="85"/>
    </row>
    <row r="51" customHeight="1" spans="1:7">
      <c r="A51" s="19"/>
      <c r="B51" s="19"/>
      <c r="C51" s="19"/>
      <c r="D51" s="19"/>
      <c r="E51" s="19"/>
      <c r="F51" s="19"/>
      <c r="G51" s="19"/>
    </row>
    <row r="52" customHeight="1" spans="1:7">
      <c r="A52" s="102" t="s">
        <v>26</v>
      </c>
      <c r="B52" s="99" t="s">
        <v>92</v>
      </c>
      <c r="C52" s="89"/>
      <c r="D52" s="89"/>
      <c r="E52" s="89"/>
      <c r="F52" s="90" t="s">
        <v>88</v>
      </c>
      <c r="G52" s="90" t="s">
        <v>81</v>
      </c>
    </row>
    <row r="53" customHeight="1" spans="1:7">
      <c r="A53" s="48" t="s">
        <v>50</v>
      </c>
      <c r="B53" s="53" t="s">
        <v>93</v>
      </c>
      <c r="C53" s="54"/>
      <c r="D53" s="54"/>
      <c r="E53" s="54"/>
      <c r="F53" s="94">
        <f>Recepcionista!F53</f>
        <v>0.2</v>
      </c>
      <c r="G53" s="103">
        <f>($G$39+$G$48)*F53</f>
        <v>375.13</v>
      </c>
    </row>
    <row r="54" customHeight="1" spans="1:7">
      <c r="A54" s="104" t="s">
        <v>53</v>
      </c>
      <c r="B54" s="105" t="s">
        <v>94</v>
      </c>
      <c r="C54" s="60"/>
      <c r="D54" s="60"/>
      <c r="E54" s="60"/>
      <c r="F54" s="106">
        <f>Recepcionista!F54</f>
        <v>0.025</v>
      </c>
      <c r="G54" s="107">
        <f t="shared" ref="G54:G60" si="0">($G$39+$G$48)*F54</f>
        <v>46.89</v>
      </c>
    </row>
    <row r="55" customHeight="1" spans="1:7">
      <c r="A55" s="104" t="s">
        <v>56</v>
      </c>
      <c r="B55" s="105" t="s">
        <v>95</v>
      </c>
      <c r="C55" s="60"/>
      <c r="D55" s="60"/>
      <c r="E55" s="60"/>
      <c r="F55" s="106">
        <f>Recepcionista!F55</f>
        <v>0.03</v>
      </c>
      <c r="G55" s="107">
        <f t="shared" si="0"/>
        <v>56.27</v>
      </c>
    </row>
    <row r="56" customHeight="1" spans="1:7">
      <c r="A56" s="104" t="s">
        <v>59</v>
      </c>
      <c r="B56" s="105" t="s">
        <v>96</v>
      </c>
      <c r="C56" s="60"/>
      <c r="D56" s="60"/>
      <c r="E56" s="60"/>
      <c r="F56" s="106">
        <f>Recepcionista!F56</f>
        <v>0.015</v>
      </c>
      <c r="G56" s="107">
        <f t="shared" si="0"/>
        <v>28.13</v>
      </c>
    </row>
    <row r="57" customHeight="1" spans="1:7">
      <c r="A57" s="104" t="s">
        <v>97</v>
      </c>
      <c r="B57" s="105" t="s">
        <v>98</v>
      </c>
      <c r="C57" s="60"/>
      <c r="D57" s="60"/>
      <c r="E57" s="60"/>
      <c r="F57" s="106">
        <f>Recepcionista!F57</f>
        <v>0.01</v>
      </c>
      <c r="G57" s="107">
        <f t="shared" si="0"/>
        <v>18.76</v>
      </c>
    </row>
    <row r="58" customHeight="1" spans="1:7">
      <c r="A58" s="104" t="s">
        <v>99</v>
      </c>
      <c r="B58" s="105" t="s">
        <v>100</v>
      </c>
      <c r="C58" s="60"/>
      <c r="D58" s="60"/>
      <c r="E58" s="60"/>
      <c r="F58" s="106">
        <f>Recepcionista!F58</f>
        <v>0.002</v>
      </c>
      <c r="G58" s="107">
        <f t="shared" si="0"/>
        <v>3.75</v>
      </c>
    </row>
    <row r="59" customHeight="1" spans="1:7">
      <c r="A59" s="104" t="s">
        <v>101</v>
      </c>
      <c r="B59" s="105" t="s">
        <v>102</v>
      </c>
      <c r="C59" s="60"/>
      <c r="D59" s="60"/>
      <c r="E59" s="60"/>
      <c r="F59" s="106">
        <f>Recepcionista!F59</f>
        <v>0.08</v>
      </c>
      <c r="G59" s="107">
        <f t="shared" si="0"/>
        <v>150.05</v>
      </c>
    </row>
    <row r="60" customHeight="1" spans="1:7">
      <c r="A60" s="108" t="s">
        <v>103</v>
      </c>
      <c r="B60" s="109" t="s">
        <v>104</v>
      </c>
      <c r="C60" s="110"/>
      <c r="D60" s="110"/>
      <c r="E60" s="110"/>
      <c r="F60" s="97">
        <f>Recepcionista!F60</f>
        <v>0.006</v>
      </c>
      <c r="G60" s="111">
        <f t="shared" si="0"/>
        <v>11.25</v>
      </c>
    </row>
    <row r="61" customHeight="1" spans="1:7">
      <c r="A61" s="99" t="s">
        <v>10</v>
      </c>
      <c r="B61" s="89"/>
      <c r="C61" s="89"/>
      <c r="D61" s="89"/>
      <c r="E61" s="89"/>
      <c r="F61" s="100">
        <f>Recepcionista!F61</f>
        <v>0.368</v>
      </c>
      <c r="G61" s="112">
        <f>SUM(G53:G60)</f>
        <v>690.23</v>
      </c>
    </row>
    <row r="62" customHeight="1" spans="1:7">
      <c r="A62" s="86"/>
      <c r="B62" s="69"/>
      <c r="C62" s="69"/>
      <c r="D62" s="69"/>
      <c r="E62" s="69"/>
      <c r="F62" s="84"/>
      <c r="G62" s="85"/>
    </row>
    <row r="63" customHeight="1" spans="1:7">
      <c r="A63" s="86" t="s">
        <v>105</v>
      </c>
      <c r="B63" s="69"/>
      <c r="C63" s="69"/>
      <c r="D63" s="69"/>
      <c r="E63" s="69"/>
      <c r="F63" s="84"/>
      <c r="G63" s="85"/>
    </row>
    <row r="64" customHeight="1" spans="1:9">
      <c r="A64" s="86"/>
      <c r="B64" s="69"/>
      <c r="C64" s="69"/>
      <c r="D64" s="69"/>
      <c r="E64" s="69"/>
      <c r="F64" s="84"/>
      <c r="G64" s="85"/>
      <c r="I64" s="200"/>
    </row>
    <row r="65" customHeight="1" spans="1:9">
      <c r="A65" s="115" t="s">
        <v>106</v>
      </c>
      <c r="B65" s="213" t="s">
        <v>107</v>
      </c>
      <c r="C65" s="213"/>
      <c r="D65" s="213"/>
      <c r="E65" s="213"/>
      <c r="F65" s="214"/>
      <c r="G65" s="117" t="s">
        <v>81</v>
      </c>
      <c r="I65" s="113"/>
    </row>
    <row r="66" customHeight="1" spans="1:10">
      <c r="A66" s="118" t="s">
        <v>50</v>
      </c>
      <c r="B66" s="119" t="s">
        <v>108</v>
      </c>
      <c r="C66" s="120"/>
      <c r="D66" s="120"/>
      <c r="E66" s="54"/>
      <c r="F66" s="77"/>
      <c r="G66" s="121">
        <f>J68</f>
        <v>77.98</v>
      </c>
      <c r="H66" s="201"/>
      <c r="I66" s="164">
        <f>6%*G38</f>
        <v>94.22</v>
      </c>
      <c r="J66" s="339" t="s">
        <v>109</v>
      </c>
    </row>
    <row r="67" customHeight="1" spans="1:10">
      <c r="A67" s="51" t="s">
        <v>53</v>
      </c>
      <c r="B67" s="60" t="s">
        <v>110</v>
      </c>
      <c r="C67" s="60"/>
      <c r="D67" s="60"/>
      <c r="E67" s="60"/>
      <c r="F67" s="123"/>
      <c r="G67" s="124">
        <f>Recepcionista!G67</f>
        <v>231</v>
      </c>
      <c r="H67" s="202"/>
      <c r="I67" s="113" t="s">
        <v>111</v>
      </c>
      <c r="J67" s="1">
        <f>4.1*2*21</f>
        <v>172.2</v>
      </c>
    </row>
    <row r="68" customHeight="1" spans="1:10">
      <c r="A68" s="51" t="s">
        <v>56</v>
      </c>
      <c r="B68" s="127" t="s">
        <v>193</v>
      </c>
      <c r="C68" s="128"/>
      <c r="D68" s="128"/>
      <c r="E68" s="128"/>
      <c r="F68" s="123"/>
      <c r="G68" s="107">
        <v>74.85</v>
      </c>
      <c r="I68" s="207"/>
      <c r="J68" s="114">
        <f>J67-I66</f>
        <v>77.98</v>
      </c>
    </row>
    <row r="69" customHeight="1" spans="1:9">
      <c r="A69" s="156"/>
      <c r="B69" s="157" t="s">
        <v>114</v>
      </c>
      <c r="C69" s="157"/>
      <c r="D69" s="157"/>
      <c r="E69" s="157"/>
      <c r="F69" s="203"/>
      <c r="G69" s="204">
        <f>SUM(G66:G68)</f>
        <v>383.83</v>
      </c>
      <c r="H69" s="205"/>
      <c r="I69" s="205"/>
    </row>
    <row r="70" customHeight="1" spans="1:9">
      <c r="A70" s="69"/>
      <c r="B70" s="69"/>
      <c r="C70" s="69"/>
      <c r="D70" s="69"/>
      <c r="E70" s="69"/>
      <c r="F70" s="84"/>
      <c r="G70" s="85"/>
      <c r="H70" s="205"/>
      <c r="I70" s="205"/>
    </row>
    <row r="71" customHeight="1" spans="1:9">
      <c r="A71" s="132" t="s">
        <v>115</v>
      </c>
      <c r="B71" s="132"/>
      <c r="C71" s="132"/>
      <c r="D71" s="132"/>
      <c r="E71" s="132"/>
      <c r="F71" s="132"/>
      <c r="G71" s="132"/>
      <c r="H71" s="205"/>
      <c r="I71" s="205"/>
    </row>
    <row r="72" customHeight="1" spans="1:9">
      <c r="A72" s="69"/>
      <c r="B72" s="69"/>
      <c r="C72" s="69"/>
      <c r="D72" s="69"/>
      <c r="E72" s="69"/>
      <c r="F72" s="69"/>
      <c r="G72" s="69"/>
      <c r="H72" s="205"/>
      <c r="I72" s="205"/>
    </row>
    <row r="73" customHeight="1" spans="1:7">
      <c r="A73" s="115">
        <v>2</v>
      </c>
      <c r="B73" s="89" t="s">
        <v>116</v>
      </c>
      <c r="C73" s="89"/>
      <c r="D73" s="89"/>
      <c r="E73" s="89"/>
      <c r="F73" s="89"/>
      <c r="G73" s="91" t="s">
        <v>81</v>
      </c>
    </row>
    <row r="74" customHeight="1" spans="1:7">
      <c r="A74" s="92" t="s">
        <v>86</v>
      </c>
      <c r="B74" s="93" t="s">
        <v>117</v>
      </c>
      <c r="C74" s="93"/>
      <c r="D74" s="93"/>
      <c r="E74" s="93"/>
      <c r="F74" s="93"/>
      <c r="G74" s="95">
        <f>G48</f>
        <v>305.28</v>
      </c>
    </row>
    <row r="75" customHeight="1" spans="1:7">
      <c r="A75" s="51" t="s">
        <v>26</v>
      </c>
      <c r="B75" s="60" t="s">
        <v>92</v>
      </c>
      <c r="C75" s="60"/>
      <c r="D75" s="60"/>
      <c r="E75" s="60"/>
      <c r="F75" s="60"/>
      <c r="G75" s="133">
        <f>G61</f>
        <v>690.23</v>
      </c>
    </row>
    <row r="76" customHeight="1" spans="1:9">
      <c r="A76" s="51" t="s">
        <v>106</v>
      </c>
      <c r="B76" s="60" t="s">
        <v>107</v>
      </c>
      <c r="C76" s="60"/>
      <c r="D76" s="60"/>
      <c r="E76" s="60"/>
      <c r="F76" s="60"/>
      <c r="G76" s="133">
        <f>G69</f>
        <v>383.83</v>
      </c>
      <c r="H76" s="113"/>
      <c r="I76" s="113"/>
    </row>
    <row r="77" customHeight="1" spans="1:9">
      <c r="A77" s="99" t="s">
        <v>10</v>
      </c>
      <c r="B77" s="89"/>
      <c r="C77" s="89"/>
      <c r="D77" s="89"/>
      <c r="E77" s="89"/>
      <c r="F77" s="89"/>
      <c r="G77" s="101">
        <f>SUM(G74:G76)</f>
        <v>1379.34</v>
      </c>
      <c r="H77" s="113"/>
      <c r="I77" s="113"/>
    </row>
    <row r="78" customHeight="1" spans="1:9">
      <c r="A78" s="69"/>
      <c r="B78" s="69"/>
      <c r="C78" s="69"/>
      <c r="D78" s="69"/>
      <c r="E78" s="69"/>
      <c r="F78" s="84"/>
      <c r="G78" s="85"/>
      <c r="H78" s="113"/>
      <c r="I78" s="113"/>
    </row>
    <row r="79" customHeight="1" spans="1:9">
      <c r="A79" s="18" t="s">
        <v>118</v>
      </c>
      <c r="B79" s="18"/>
      <c r="C79" s="18"/>
      <c r="D79" s="18"/>
      <c r="E79" s="18"/>
      <c r="F79" s="18"/>
      <c r="G79" s="18"/>
      <c r="H79" s="113"/>
      <c r="I79" s="113"/>
    </row>
    <row r="80" customHeight="1" spans="1:11">
      <c r="A80" s="19"/>
      <c r="B80" s="19"/>
      <c r="C80" s="19"/>
      <c r="D80" s="19"/>
      <c r="E80" s="19"/>
      <c r="F80" s="19"/>
      <c r="G80" s="19"/>
      <c r="H80" s="135"/>
      <c r="I80" s="166" t="s">
        <v>119</v>
      </c>
      <c r="J80" s="135"/>
      <c r="K80" s="135"/>
    </row>
    <row r="81" customHeight="1" spans="1:11">
      <c r="A81" s="115">
        <v>3</v>
      </c>
      <c r="B81" s="89" t="s">
        <v>120</v>
      </c>
      <c r="C81" s="89"/>
      <c r="D81" s="89"/>
      <c r="E81" s="89"/>
      <c r="F81" s="89"/>
      <c r="G81" s="91" t="s">
        <v>81</v>
      </c>
      <c r="H81" s="135"/>
      <c r="I81" s="135"/>
      <c r="J81" s="135"/>
      <c r="K81" s="135"/>
    </row>
    <row r="82" customHeight="1" spans="1:11">
      <c r="A82" s="92" t="s">
        <v>50</v>
      </c>
      <c r="B82" s="93" t="s">
        <v>121</v>
      </c>
      <c r="C82" s="93"/>
      <c r="D82" s="93"/>
      <c r="E82" s="93"/>
      <c r="F82" s="60"/>
      <c r="G82" s="98">
        <f>J82</f>
        <v>82.45</v>
      </c>
      <c r="H82" s="136">
        <f>G39+G77-I82</f>
        <v>2409.52</v>
      </c>
      <c r="I82" s="167">
        <f>(G39+G48)*0.288</f>
        <v>540.19</v>
      </c>
      <c r="J82" s="148">
        <f>H82/12*0.4106</f>
        <v>82.45</v>
      </c>
      <c r="K82" s="135"/>
    </row>
    <row r="83" customHeight="1" spans="1:11">
      <c r="A83" s="51" t="s">
        <v>53</v>
      </c>
      <c r="B83" s="60" t="s">
        <v>122</v>
      </c>
      <c r="C83" s="60"/>
      <c r="D83" s="60"/>
      <c r="E83" s="60"/>
      <c r="F83" s="60"/>
      <c r="G83" s="133">
        <f t="shared" ref="G83:G85" si="1">I83</f>
        <v>30.81</v>
      </c>
      <c r="H83" s="137">
        <f>G59</f>
        <v>150.05</v>
      </c>
      <c r="I83" s="168">
        <f>(H83*0.4+H83*0.1)*0.4106</f>
        <v>30.81</v>
      </c>
      <c r="J83" s="169">
        <f>H83*0.5*0.4106</f>
        <v>30.81</v>
      </c>
      <c r="K83" s="169"/>
    </row>
    <row r="84" customHeight="1" spans="1:11">
      <c r="A84" s="51" t="s">
        <v>56</v>
      </c>
      <c r="B84" s="60" t="s">
        <v>123</v>
      </c>
      <c r="C84" s="60"/>
      <c r="D84" s="60"/>
      <c r="E84" s="138"/>
      <c r="F84" s="60"/>
      <c r="G84" s="133">
        <f t="shared" si="1"/>
        <v>100.93</v>
      </c>
      <c r="H84" s="139">
        <f>G39+G77</f>
        <v>2949.71</v>
      </c>
      <c r="I84" s="170">
        <f>H84/12*0.4106</f>
        <v>100.93</v>
      </c>
      <c r="J84" s="135"/>
      <c r="K84" s="135"/>
    </row>
    <row r="85" customHeight="1" spans="1:11">
      <c r="A85" s="51" t="s">
        <v>59</v>
      </c>
      <c r="B85" s="60" t="s">
        <v>124</v>
      </c>
      <c r="C85" s="60"/>
      <c r="D85" s="60"/>
      <c r="E85" s="60"/>
      <c r="F85" s="60"/>
      <c r="G85" s="140">
        <f t="shared" si="1"/>
        <v>30.81</v>
      </c>
      <c r="H85" s="136">
        <f>G59</f>
        <v>150.05</v>
      </c>
      <c r="I85" s="168">
        <f>(H85*0.4+H85*0.1)*0.4106</f>
        <v>30.81</v>
      </c>
      <c r="J85" s="169">
        <f>H85*0.5*0.4106</f>
        <v>30.81</v>
      </c>
      <c r="K85" s="135"/>
    </row>
    <row r="86" customHeight="1" spans="1:11">
      <c r="A86" s="51" t="s">
        <v>97</v>
      </c>
      <c r="B86" s="60" t="s">
        <v>125</v>
      </c>
      <c r="C86" s="60"/>
      <c r="D86" s="60"/>
      <c r="E86" s="60"/>
      <c r="F86" s="60"/>
      <c r="G86" s="141">
        <f>K86</f>
        <v>-3.82</v>
      </c>
      <c r="H86" s="136">
        <f>G46</f>
        <v>130.81</v>
      </c>
      <c r="I86" s="168">
        <f>G47</f>
        <v>174.47</v>
      </c>
      <c r="J86" s="169">
        <f>H86+I86</f>
        <v>305.28</v>
      </c>
      <c r="K86" s="148">
        <f>-J86*0.0125</f>
        <v>-3.82</v>
      </c>
    </row>
    <row r="87" customHeight="1" spans="1:9">
      <c r="A87" s="99" t="s">
        <v>10</v>
      </c>
      <c r="B87" s="89"/>
      <c r="C87" s="89"/>
      <c r="D87" s="89"/>
      <c r="E87" s="89"/>
      <c r="F87" s="89"/>
      <c r="G87" s="101">
        <f>SUM(G82:G86)</f>
        <v>241.18</v>
      </c>
      <c r="H87" s="142"/>
      <c r="I87" s="113"/>
    </row>
    <row r="88" customHeight="1" spans="1:9">
      <c r="A88" s="143"/>
      <c r="B88" s="143"/>
      <c r="C88" s="143"/>
      <c r="D88" s="143"/>
      <c r="E88" s="143"/>
      <c r="F88" s="143"/>
      <c r="G88" s="144"/>
      <c r="H88" s="113"/>
      <c r="I88" s="113"/>
    </row>
    <row r="89" customHeight="1" spans="1:9">
      <c r="A89" s="18" t="s">
        <v>126</v>
      </c>
      <c r="B89" s="18"/>
      <c r="C89" s="18"/>
      <c r="D89" s="18"/>
      <c r="E89" s="18"/>
      <c r="F89" s="18"/>
      <c r="G89" s="18"/>
      <c r="H89" s="113"/>
      <c r="I89" s="113"/>
    </row>
    <row r="90" customHeight="1" spans="1:9">
      <c r="A90" s="145"/>
      <c r="B90" s="19"/>
      <c r="C90" s="19"/>
      <c r="D90" s="19"/>
      <c r="E90" s="19"/>
      <c r="F90" s="19"/>
      <c r="G90" s="19"/>
      <c r="H90" s="113"/>
      <c r="I90" s="113"/>
    </row>
    <row r="91" customHeight="1" spans="1:9">
      <c r="A91" s="145" t="s">
        <v>127</v>
      </c>
      <c r="B91" s="19"/>
      <c r="C91" s="19"/>
      <c r="D91" s="19"/>
      <c r="E91" s="19"/>
      <c r="F91" s="19"/>
      <c r="G91" s="19"/>
      <c r="H91" s="113"/>
      <c r="I91" s="113"/>
    </row>
    <row r="92" customHeight="1" spans="1:9">
      <c r="A92" s="87" t="s">
        <v>128</v>
      </c>
      <c r="B92" s="89" t="s">
        <v>129</v>
      </c>
      <c r="C92" s="89"/>
      <c r="D92" s="89"/>
      <c r="E92" s="89"/>
      <c r="F92" s="146" t="s">
        <v>130</v>
      </c>
      <c r="G92" s="90" t="s">
        <v>81</v>
      </c>
      <c r="H92" s="113"/>
      <c r="I92" s="113"/>
    </row>
    <row r="93" customHeight="1" spans="1:11">
      <c r="A93" s="92" t="s">
        <v>50</v>
      </c>
      <c r="B93" s="93" t="s">
        <v>131</v>
      </c>
      <c r="C93" s="93"/>
      <c r="D93" s="93"/>
      <c r="E93" s="93"/>
      <c r="F93" s="147">
        <f>Recepcionista!F93</f>
        <v>20.9589</v>
      </c>
      <c r="G93" s="133">
        <f>$I$93*F93/12-0.01</f>
        <v>185.76</v>
      </c>
      <c r="H93" s="148">
        <f>G39+G77+G87</f>
        <v>3190.89</v>
      </c>
      <c r="I93" s="148">
        <f>H93/30</f>
        <v>106.36</v>
      </c>
      <c r="J93" s="171">
        <f>I93*F105</f>
        <v>3134.83</v>
      </c>
      <c r="K93" s="148">
        <f>J93/12</f>
        <v>261.24</v>
      </c>
    </row>
    <row r="94" customHeight="1" spans="1:7">
      <c r="A94" s="118" t="s">
        <v>53</v>
      </c>
      <c r="B94" s="60" t="s">
        <v>132</v>
      </c>
      <c r="C94" s="54"/>
      <c r="D94" s="54"/>
      <c r="E94" s="60"/>
      <c r="F94" s="149">
        <f>Recepcionista!F94</f>
        <v>1</v>
      </c>
      <c r="G94" s="133">
        <f t="shared" ref="G94:G104" si="2">$I$93*F94/12</f>
        <v>8.86</v>
      </c>
    </row>
    <row r="95" customHeight="1" spans="1:7">
      <c r="A95" s="118" t="s">
        <v>56</v>
      </c>
      <c r="B95" s="60" t="s">
        <v>133</v>
      </c>
      <c r="C95" s="54"/>
      <c r="D95" s="54"/>
      <c r="E95" s="60"/>
      <c r="F95" s="149">
        <f>Recepcionista!F95</f>
        <v>0.9659</v>
      </c>
      <c r="G95" s="133">
        <f t="shared" si="2"/>
        <v>8.56</v>
      </c>
    </row>
    <row r="96" customHeight="1" spans="1:7">
      <c r="A96" s="51" t="s">
        <v>59</v>
      </c>
      <c r="B96" s="60" t="s">
        <v>134</v>
      </c>
      <c r="C96" s="60"/>
      <c r="D96" s="60"/>
      <c r="E96" s="60"/>
      <c r="F96" s="149">
        <f>Recepcionista!F96</f>
        <v>3.4932</v>
      </c>
      <c r="G96" s="133">
        <f t="shared" si="2"/>
        <v>30.96</v>
      </c>
    </row>
    <row r="97" customHeight="1" spans="1:7">
      <c r="A97" s="51" t="s">
        <v>97</v>
      </c>
      <c r="B97" s="60" t="s">
        <v>135</v>
      </c>
      <c r="C97" s="60"/>
      <c r="D97" s="60"/>
      <c r="E97" s="60"/>
      <c r="F97" s="149">
        <f>Recepcionista!F97</f>
        <v>0.2688</v>
      </c>
      <c r="G97" s="133">
        <f t="shared" si="2"/>
        <v>2.38</v>
      </c>
    </row>
    <row r="98" customHeight="1" spans="1:7">
      <c r="A98" s="51" t="s">
        <v>99</v>
      </c>
      <c r="B98" s="110" t="s">
        <v>136</v>
      </c>
      <c r="C98" s="60"/>
      <c r="D98" s="60"/>
      <c r="E98" s="60"/>
      <c r="F98" s="149">
        <f>Recepcionista!F98</f>
        <v>0.0427</v>
      </c>
      <c r="G98" s="133">
        <f t="shared" si="2"/>
        <v>0.38</v>
      </c>
    </row>
    <row r="99" customHeight="1" spans="1:7">
      <c r="A99" s="51" t="s">
        <v>101</v>
      </c>
      <c r="B99" s="110" t="s">
        <v>137</v>
      </c>
      <c r="C99" s="60"/>
      <c r="D99" s="60"/>
      <c r="E99" s="60"/>
      <c r="F99" s="149">
        <f>Recepcionista!F99</f>
        <v>0.0355</v>
      </c>
      <c r="G99" s="133">
        <f t="shared" si="2"/>
        <v>0.31</v>
      </c>
    </row>
    <row r="100" customHeight="1" spans="1:7">
      <c r="A100" s="51" t="s">
        <v>103</v>
      </c>
      <c r="B100" s="110" t="s">
        <v>138</v>
      </c>
      <c r="C100" s="60"/>
      <c r="D100" s="60"/>
      <c r="E100" s="60"/>
      <c r="F100" s="149">
        <f>Recepcionista!F100</f>
        <v>0.02</v>
      </c>
      <c r="G100" s="133">
        <f t="shared" si="2"/>
        <v>0.18</v>
      </c>
    </row>
    <row r="101" customHeight="1" spans="1:7">
      <c r="A101" s="51" t="s">
        <v>139</v>
      </c>
      <c r="B101" s="110" t="s">
        <v>140</v>
      </c>
      <c r="C101" s="60"/>
      <c r="D101" s="60"/>
      <c r="E101" s="60"/>
      <c r="F101" s="149">
        <f>Recepcionista!F101</f>
        <v>0.004</v>
      </c>
      <c r="G101" s="133">
        <f t="shared" si="2"/>
        <v>0.04</v>
      </c>
    </row>
    <row r="102" customHeight="1" spans="1:7">
      <c r="A102" s="51" t="s">
        <v>141</v>
      </c>
      <c r="B102" s="110" t="s">
        <v>142</v>
      </c>
      <c r="C102" s="60"/>
      <c r="D102" s="60"/>
      <c r="E102" s="60"/>
      <c r="F102" s="149">
        <f>Recepcionista!F102</f>
        <v>0.1997</v>
      </c>
      <c r="G102" s="133">
        <f t="shared" si="2"/>
        <v>1.77</v>
      </c>
    </row>
    <row r="103" customHeight="1" spans="1:7">
      <c r="A103" s="51" t="s">
        <v>143</v>
      </c>
      <c r="B103" s="110" t="s">
        <v>144</v>
      </c>
      <c r="C103" s="60"/>
      <c r="D103" s="60"/>
      <c r="E103" s="60"/>
      <c r="F103" s="149">
        <f>Recepcionista!F103</f>
        <v>2.4753</v>
      </c>
      <c r="G103" s="133">
        <f t="shared" si="2"/>
        <v>21.94</v>
      </c>
    </row>
    <row r="104" customHeight="1" spans="1:7">
      <c r="A104" s="51" t="s">
        <v>145</v>
      </c>
      <c r="B104" s="65" t="s">
        <v>146</v>
      </c>
      <c r="C104" s="65"/>
      <c r="D104" s="65"/>
      <c r="E104" s="65"/>
      <c r="F104" s="149">
        <f>Recepcionista!F104</f>
        <v>0.0098</v>
      </c>
      <c r="G104" s="133">
        <f t="shared" si="2"/>
        <v>0.09</v>
      </c>
    </row>
    <row r="105" customHeight="1" spans="1:7">
      <c r="A105" s="99" t="s">
        <v>10</v>
      </c>
      <c r="B105" s="89"/>
      <c r="C105" s="89"/>
      <c r="D105" s="89"/>
      <c r="E105" s="89"/>
      <c r="F105" s="150">
        <f>Recepcionista!F105</f>
        <v>29.4738</v>
      </c>
      <c r="G105" s="101">
        <f>SUM(G93:G104)</f>
        <v>261.23</v>
      </c>
    </row>
    <row r="106" customHeight="1" spans="1:7">
      <c r="A106" s="145"/>
      <c r="B106" s="19"/>
      <c r="C106" s="19"/>
      <c r="D106" s="19"/>
      <c r="E106" s="19"/>
      <c r="F106" s="19"/>
      <c r="G106" s="19"/>
    </row>
    <row r="107" customHeight="1" spans="1:7">
      <c r="A107" s="86"/>
      <c r="B107" s="86"/>
      <c r="C107" s="86"/>
      <c r="D107" s="86"/>
      <c r="E107" s="86"/>
      <c r="F107" s="86"/>
      <c r="G107" s="151"/>
    </row>
    <row r="108" customHeight="1" spans="1:7">
      <c r="A108" s="132" t="s">
        <v>147</v>
      </c>
      <c r="B108" s="132"/>
      <c r="C108" s="132"/>
      <c r="D108" s="132"/>
      <c r="E108" s="132"/>
      <c r="F108" s="132"/>
      <c r="G108" s="132"/>
    </row>
    <row r="109" customHeight="1" spans="1:7">
      <c r="A109" s="69"/>
      <c r="B109" s="69"/>
      <c r="C109" s="69"/>
      <c r="D109" s="69"/>
      <c r="E109" s="69"/>
      <c r="F109" s="69"/>
      <c r="G109" s="69"/>
    </row>
    <row r="110" customHeight="1" spans="1:7">
      <c r="A110" s="115">
        <v>4</v>
      </c>
      <c r="B110" s="89" t="s">
        <v>148</v>
      </c>
      <c r="C110" s="89"/>
      <c r="D110" s="89"/>
      <c r="E110" s="89"/>
      <c r="F110" s="89"/>
      <c r="G110" s="91" t="s">
        <v>81</v>
      </c>
    </row>
    <row r="111" customHeight="1" spans="1:7">
      <c r="A111" s="92" t="s">
        <v>128</v>
      </c>
      <c r="B111" s="60" t="s">
        <v>129</v>
      </c>
      <c r="C111" s="93"/>
      <c r="D111" s="93"/>
      <c r="E111" s="93"/>
      <c r="F111" s="93"/>
      <c r="G111" s="95">
        <f>G105</f>
        <v>261.23</v>
      </c>
    </row>
    <row r="112" customHeight="1" spans="1:7">
      <c r="A112" s="99" t="s">
        <v>10</v>
      </c>
      <c r="B112" s="89"/>
      <c r="C112" s="89"/>
      <c r="D112" s="89"/>
      <c r="E112" s="89"/>
      <c r="F112" s="89"/>
      <c r="G112" s="101">
        <f>G111</f>
        <v>261.23</v>
      </c>
    </row>
    <row r="113" customHeight="1" spans="1:7">
      <c r="A113" s="86"/>
      <c r="B113" s="86"/>
      <c r="C113" s="86"/>
      <c r="D113" s="86"/>
      <c r="E113" s="86"/>
      <c r="F113" s="86"/>
      <c r="G113" s="151"/>
    </row>
    <row r="114" customHeight="1" spans="1:7">
      <c r="A114" s="18" t="s">
        <v>149</v>
      </c>
      <c r="B114" s="18"/>
      <c r="C114" s="18"/>
      <c r="D114" s="18"/>
      <c r="E114" s="18"/>
      <c r="F114" s="18"/>
      <c r="G114" s="18"/>
    </row>
    <row r="115" customHeight="1" spans="1:7">
      <c r="A115" s="81"/>
      <c r="B115" s="81"/>
      <c r="C115" s="81"/>
      <c r="D115" s="81"/>
      <c r="E115" s="81"/>
      <c r="F115" s="81"/>
      <c r="G115" s="152"/>
    </row>
    <row r="116" customHeight="1" spans="1:7">
      <c r="A116" s="115">
        <v>5</v>
      </c>
      <c r="B116" s="89" t="s">
        <v>150</v>
      </c>
      <c r="C116" s="89"/>
      <c r="D116" s="89"/>
      <c r="E116" s="89"/>
      <c r="F116" s="153"/>
      <c r="G116" s="117" t="s">
        <v>81</v>
      </c>
    </row>
    <row r="117" customHeight="1" spans="1:9">
      <c r="A117" s="118" t="s">
        <v>50</v>
      </c>
      <c r="B117" s="54" t="s">
        <v>151</v>
      </c>
      <c r="C117" s="54"/>
      <c r="D117" s="54"/>
      <c r="E117" s="54"/>
      <c r="F117" s="154"/>
      <c r="G117" s="155">
        <v>0</v>
      </c>
      <c r="H117" s="205"/>
      <c r="I117" s="200"/>
    </row>
    <row r="118" customHeight="1" spans="1:7">
      <c r="A118" s="156"/>
      <c r="B118" s="157" t="s">
        <v>83</v>
      </c>
      <c r="C118" s="157"/>
      <c r="D118" s="157"/>
      <c r="E118" s="157"/>
      <c r="F118" s="158"/>
      <c r="G118" s="159">
        <f>SUM(G117)</f>
        <v>0</v>
      </c>
    </row>
    <row r="119" customHeight="1" spans="1:7">
      <c r="A119" s="69"/>
      <c r="B119" s="69"/>
      <c r="C119" s="69"/>
      <c r="D119" s="69"/>
      <c r="E119" s="69"/>
      <c r="F119" s="69"/>
      <c r="G119" s="69"/>
    </row>
    <row r="120" customHeight="1" spans="1:7">
      <c r="A120" s="71" t="s">
        <v>152</v>
      </c>
      <c r="B120" s="71"/>
      <c r="C120" s="71"/>
      <c r="D120" s="71"/>
      <c r="E120" s="71"/>
      <c r="F120" s="71"/>
      <c r="G120" s="71"/>
    </row>
    <row r="121" customHeight="1" spans="1:7">
      <c r="A121" s="69"/>
      <c r="B121" s="69"/>
      <c r="C121" s="69"/>
      <c r="D121" s="69"/>
      <c r="E121" s="69"/>
      <c r="F121" s="69"/>
      <c r="G121" s="69"/>
    </row>
    <row r="122" customHeight="1" spans="1:7">
      <c r="A122" s="115">
        <v>6</v>
      </c>
      <c r="B122" s="89" t="s">
        <v>153</v>
      </c>
      <c r="C122" s="89"/>
      <c r="D122" s="89"/>
      <c r="E122" s="89"/>
      <c r="F122" s="115" t="s">
        <v>88</v>
      </c>
      <c r="G122" s="91" t="s">
        <v>81</v>
      </c>
    </row>
    <row r="123" customHeight="1" spans="1:8">
      <c r="A123" s="92" t="s">
        <v>50</v>
      </c>
      <c r="B123" s="160" t="s">
        <v>154</v>
      </c>
      <c r="C123" s="93"/>
      <c r="D123" s="93"/>
      <c r="E123" s="93"/>
      <c r="F123" s="94">
        <f>Recepcionista!F123</f>
        <v>0.025</v>
      </c>
      <c r="G123" s="95">
        <f>G139*F123</f>
        <v>86.3</v>
      </c>
      <c r="H123" s="200"/>
    </row>
    <row r="124" customHeight="1" spans="1:8">
      <c r="A124" s="51" t="s">
        <v>53</v>
      </c>
      <c r="B124" s="105" t="s">
        <v>155</v>
      </c>
      <c r="C124" s="60"/>
      <c r="D124" s="60"/>
      <c r="E124" s="60"/>
      <c r="F124" s="106">
        <f>Recepcionista!F124</f>
        <v>0.05</v>
      </c>
      <c r="G124" s="133">
        <f>(G139+G123)*F124</f>
        <v>176.92</v>
      </c>
      <c r="H124" s="200"/>
    </row>
    <row r="125" customHeight="1" spans="1:8">
      <c r="A125" s="51" t="s">
        <v>56</v>
      </c>
      <c r="B125" s="60" t="s">
        <v>156</v>
      </c>
      <c r="C125" s="60"/>
      <c r="D125" s="60"/>
      <c r="E125" s="60"/>
      <c r="F125" s="106"/>
      <c r="G125" s="133"/>
      <c r="H125" s="200"/>
    </row>
    <row r="126" customHeight="1" spans="1:8">
      <c r="A126" s="51" t="s">
        <v>157</v>
      </c>
      <c r="B126" s="60" t="s">
        <v>158</v>
      </c>
      <c r="C126" s="60"/>
      <c r="D126" s="60"/>
      <c r="E126" s="60"/>
      <c r="F126" s="106">
        <f>Recepcionista!F126</f>
        <v>0.03</v>
      </c>
      <c r="G126" s="238">
        <f>E146</f>
        <v>122.02</v>
      </c>
      <c r="H126" s="202"/>
    </row>
    <row r="127" customHeight="1" spans="1:7">
      <c r="A127" s="51" t="s">
        <v>159</v>
      </c>
      <c r="B127" s="60" t="s">
        <v>160</v>
      </c>
      <c r="C127" s="60"/>
      <c r="D127" s="60"/>
      <c r="E127" s="60"/>
      <c r="F127" s="106">
        <f>Recepcionista!F127</f>
        <v>0.0065</v>
      </c>
      <c r="G127" s="238">
        <f>E147</f>
        <v>26.44</v>
      </c>
    </row>
    <row r="128" customHeight="1" spans="1:7">
      <c r="A128" s="51" t="s">
        <v>161</v>
      </c>
      <c r="B128" s="60" t="s">
        <v>162</v>
      </c>
      <c r="C128" s="60"/>
      <c r="D128" s="60"/>
      <c r="E128" s="60"/>
      <c r="F128" s="97">
        <f>Recepcionista!F128</f>
        <v>0.05</v>
      </c>
      <c r="G128" s="133">
        <f>E148</f>
        <v>203.36</v>
      </c>
    </row>
    <row r="129" customHeight="1" spans="1:7">
      <c r="A129" s="172"/>
      <c r="B129" s="89" t="s">
        <v>163</v>
      </c>
      <c r="C129" s="89"/>
      <c r="D129" s="89"/>
      <c r="E129" s="89"/>
      <c r="F129" s="100">
        <f>Recepcionista!F129</f>
        <v>0.1615</v>
      </c>
      <c r="G129" s="101">
        <f>SUM(G123:G128)</f>
        <v>615.04</v>
      </c>
    </row>
    <row r="130" customHeight="1" spans="1:7">
      <c r="A130" s="69"/>
      <c r="B130" s="69"/>
      <c r="C130" s="69"/>
      <c r="D130" s="69"/>
      <c r="E130" s="69"/>
      <c r="F130" s="173"/>
      <c r="G130" s="69"/>
    </row>
    <row r="131" customHeight="1" spans="1:7">
      <c r="A131" s="71" t="s">
        <v>164</v>
      </c>
      <c r="B131" s="71"/>
      <c r="C131" s="71"/>
      <c r="D131" s="71"/>
      <c r="E131" s="71"/>
      <c r="F131" s="71"/>
      <c r="G131" s="71"/>
    </row>
    <row r="132" customHeight="1" spans="1:7">
      <c r="A132" s="69"/>
      <c r="B132" s="69"/>
      <c r="C132" s="69"/>
      <c r="D132" s="69"/>
      <c r="E132" s="69"/>
      <c r="F132" s="69"/>
      <c r="G132" s="69"/>
    </row>
    <row r="133" customHeight="1" spans="1:18">
      <c r="A133" s="87"/>
      <c r="B133" s="89" t="s">
        <v>165</v>
      </c>
      <c r="C133" s="89"/>
      <c r="D133" s="89"/>
      <c r="E133" s="89"/>
      <c r="F133" s="89"/>
      <c r="G133" s="91" t="s">
        <v>81</v>
      </c>
      <c r="P133" s="185"/>
      <c r="R133" s="163"/>
    </row>
    <row r="134" customHeight="1" spans="1:16">
      <c r="A134" s="92" t="s">
        <v>50</v>
      </c>
      <c r="B134" s="93" t="s">
        <v>166</v>
      </c>
      <c r="C134" s="93"/>
      <c r="D134" s="93"/>
      <c r="E134" s="93"/>
      <c r="F134" s="93"/>
      <c r="G134" s="95">
        <f>G39</f>
        <v>1570.37</v>
      </c>
      <c r="K134" s="186"/>
      <c r="L134" s="186"/>
      <c r="M134" s="185"/>
      <c r="P134" s="187"/>
    </row>
    <row r="135" customHeight="1" spans="1:18">
      <c r="A135" s="51" t="s">
        <v>53</v>
      </c>
      <c r="B135" s="60" t="s">
        <v>167</v>
      </c>
      <c r="C135" s="60"/>
      <c r="D135" s="60"/>
      <c r="E135" s="60"/>
      <c r="F135" s="60"/>
      <c r="G135" s="133">
        <f>G77</f>
        <v>1379.34</v>
      </c>
      <c r="K135" s="186"/>
      <c r="L135" s="186"/>
      <c r="P135" s="185"/>
      <c r="R135" s="191"/>
    </row>
    <row r="136" customHeight="1" spans="1:7">
      <c r="A136" s="51" t="s">
        <v>56</v>
      </c>
      <c r="B136" s="60" t="s">
        <v>168</v>
      </c>
      <c r="C136" s="60"/>
      <c r="D136" s="60"/>
      <c r="E136" s="60"/>
      <c r="F136" s="60"/>
      <c r="G136" s="133">
        <f>G87</f>
        <v>241.18</v>
      </c>
    </row>
    <row r="137" customHeight="1" spans="1:13">
      <c r="A137" s="126" t="s">
        <v>59</v>
      </c>
      <c r="B137" s="110" t="s">
        <v>169</v>
      </c>
      <c r="C137" s="110"/>
      <c r="D137" s="110"/>
      <c r="E137" s="110"/>
      <c r="F137" s="110"/>
      <c r="G137" s="140">
        <f>G112</f>
        <v>261.23</v>
      </c>
      <c r="M137" s="188"/>
    </row>
    <row r="138" customHeight="1" spans="1:13">
      <c r="A138" s="126" t="s">
        <v>97</v>
      </c>
      <c r="B138" s="110" t="s">
        <v>170</v>
      </c>
      <c r="C138" s="110"/>
      <c r="D138" s="110"/>
      <c r="E138" s="110"/>
      <c r="F138" s="110"/>
      <c r="G138" s="140">
        <f>G118</f>
        <v>0</v>
      </c>
      <c r="M138" s="189"/>
    </row>
    <row r="139" customHeight="1" spans="1:9">
      <c r="A139" s="99" t="s">
        <v>171</v>
      </c>
      <c r="B139" s="89"/>
      <c r="C139" s="89"/>
      <c r="D139" s="89"/>
      <c r="E139" s="89"/>
      <c r="F139" s="89"/>
      <c r="G139" s="101">
        <f>SUM(G134:G138)</f>
        <v>3452.12</v>
      </c>
      <c r="H139" s="200"/>
      <c r="I139" s="200"/>
    </row>
    <row r="140" customHeight="1" spans="1:7">
      <c r="A140" s="130" t="s">
        <v>97</v>
      </c>
      <c r="B140" s="174" t="s">
        <v>172</v>
      </c>
      <c r="C140" s="174"/>
      <c r="D140" s="174"/>
      <c r="E140" s="174"/>
      <c r="F140" s="174"/>
      <c r="G140" s="175">
        <f>G129</f>
        <v>615.04</v>
      </c>
    </row>
    <row r="141" customHeight="1" spans="1:13">
      <c r="A141" s="102" t="s">
        <v>173</v>
      </c>
      <c r="B141" s="176"/>
      <c r="C141" s="176"/>
      <c r="D141" s="176"/>
      <c r="E141" s="176"/>
      <c r="F141" s="177"/>
      <c r="G141" s="101">
        <f>G139+G140</f>
        <v>4067.16</v>
      </c>
      <c r="L141" s="190"/>
      <c r="M141" s="191"/>
    </row>
    <row r="142" customHeight="1" spans="1:7">
      <c r="A142" s="69"/>
      <c r="B142" s="69"/>
      <c r="C142" s="69"/>
      <c r="D142" s="69"/>
      <c r="E142" s="69"/>
      <c r="F142" s="69"/>
      <c r="G142" s="69"/>
    </row>
    <row r="143" customHeight="1" spans="1:13">
      <c r="A143" s="178" t="s">
        <v>174</v>
      </c>
      <c r="B143" s="178"/>
      <c r="C143" s="178"/>
      <c r="D143" s="179"/>
      <c r="E143" s="180">
        <f>G39+G77+G87+G112+G118+G123+G124</f>
        <v>3715.34</v>
      </c>
      <c r="F143" s="114"/>
      <c r="M143" s="189"/>
    </row>
    <row r="144" customHeight="1" spans="1:13">
      <c r="A144" s="179" t="s">
        <v>175</v>
      </c>
      <c r="B144" s="179"/>
      <c r="C144" s="179"/>
      <c r="D144" s="179"/>
      <c r="E144" s="181">
        <f>E143/(1-(F126+F127+F128))</f>
        <v>4067.15</v>
      </c>
      <c r="M144" s="192"/>
    </row>
    <row r="145" customHeight="1" spans="1:13">
      <c r="A145" s="179" t="s">
        <v>176</v>
      </c>
      <c r="B145" s="179"/>
      <c r="C145" s="179"/>
      <c r="D145" s="179"/>
      <c r="E145" s="181">
        <f>E144-E143</f>
        <v>351.81</v>
      </c>
      <c r="M145" s="189"/>
    </row>
    <row r="146" customHeight="1" spans="1:13">
      <c r="A146" s="182" t="s">
        <v>177</v>
      </c>
      <c r="B146" s="182"/>
      <c r="C146" s="182"/>
      <c r="D146" s="182"/>
      <c r="E146" s="183">
        <f>((F126)/(F126+F127+F128))*E145</f>
        <v>122.02</v>
      </c>
      <c r="M146" s="192"/>
    </row>
    <row r="147" customHeight="1" spans="1:13">
      <c r="A147" s="182" t="s">
        <v>178</v>
      </c>
      <c r="B147" s="182"/>
      <c r="C147" s="182"/>
      <c r="D147" s="182"/>
      <c r="E147" s="183">
        <f>((F127)/(F126+F127+F128))*E145</f>
        <v>26.44</v>
      </c>
      <c r="M147" s="189"/>
    </row>
    <row r="148" customHeight="1" spans="1:13">
      <c r="A148" s="182" t="s">
        <v>179</v>
      </c>
      <c r="B148" s="182"/>
      <c r="C148" s="182"/>
      <c r="D148" s="182"/>
      <c r="E148" s="184">
        <f>((F128/(F126+F127+F128))*E145)</f>
        <v>203.36</v>
      </c>
      <c r="M148" s="192"/>
    </row>
    <row r="149" spans="1:13">
      <c r="A149" s="19"/>
      <c r="B149" s="19"/>
      <c r="C149" s="19"/>
      <c r="M149" s="189"/>
    </row>
    <row r="150" spans="1:3">
      <c r="A150" s="19"/>
      <c r="B150" s="19"/>
      <c r="C150" s="19"/>
    </row>
    <row r="151" spans="1:18">
      <c r="A151" s="19"/>
      <c r="B151" s="19"/>
      <c r="C151" s="19"/>
      <c r="R151" s="190"/>
    </row>
    <row r="152" spans="1:20">
      <c r="A152" s="19"/>
      <c r="B152" s="19"/>
      <c r="C152" s="19"/>
      <c r="M152" s="190"/>
      <c r="N152" s="193"/>
      <c r="P152" s="191"/>
      <c r="R152" s="194"/>
      <c r="T152" s="193"/>
    </row>
    <row r="153" spans="1:20">
      <c r="A153" s="19"/>
      <c r="B153" s="19"/>
      <c r="C153" s="19"/>
      <c r="M153" s="190"/>
      <c r="N153" s="193"/>
      <c r="P153" s="191"/>
      <c r="R153" s="194"/>
      <c r="T153" s="193"/>
    </row>
    <row r="154" spans="1:20">
      <c r="A154" s="19"/>
      <c r="B154" s="19"/>
      <c r="C154" s="19"/>
      <c r="M154" s="190"/>
      <c r="N154" s="193"/>
      <c r="P154" s="191"/>
      <c r="R154" s="194"/>
      <c r="T154" s="193"/>
    </row>
    <row r="155" spans="1:20">
      <c r="A155" s="19"/>
      <c r="B155" s="19"/>
      <c r="C155" s="19"/>
      <c r="M155" s="190"/>
      <c r="N155" s="193"/>
      <c r="P155" s="191"/>
      <c r="R155" s="194"/>
      <c r="T155" s="193"/>
    </row>
    <row r="156" spans="1:20">
      <c r="A156" s="19"/>
      <c r="B156" s="19"/>
      <c r="C156" s="19"/>
      <c r="M156" s="190"/>
      <c r="N156" s="193"/>
      <c r="P156" s="191"/>
      <c r="R156" s="194"/>
      <c r="T156" s="193"/>
    </row>
    <row r="157" spans="1:3">
      <c r="A157" s="19"/>
      <c r="B157" s="19"/>
      <c r="C157" s="19"/>
    </row>
    <row r="158" spans="1:20">
      <c r="A158" s="19"/>
      <c r="B158" s="19"/>
      <c r="C158" s="19"/>
      <c r="M158" s="190"/>
      <c r="N158" s="193"/>
      <c r="P158" s="193"/>
      <c r="R158" s="195"/>
      <c r="T158" s="195"/>
    </row>
    <row r="159" spans="1:3">
      <c r="A159" s="19"/>
      <c r="B159" s="19"/>
      <c r="C159" s="19"/>
    </row>
    <row r="160" spans="1:3">
      <c r="A160" s="19"/>
      <c r="B160" s="19"/>
      <c r="C160" s="19"/>
    </row>
    <row r="161" spans="1:3">
      <c r="A161" s="19"/>
      <c r="B161" s="19"/>
      <c r="C161" s="19"/>
    </row>
    <row r="162" spans="1:3">
      <c r="A162" s="19"/>
      <c r="B162" s="19"/>
      <c r="C162" s="19"/>
    </row>
    <row r="163" spans="1:3">
      <c r="A163" s="19"/>
      <c r="B163" s="19"/>
      <c r="C163" s="19"/>
    </row>
    <row r="164" spans="1:3">
      <c r="A164" s="19"/>
      <c r="B164" s="19"/>
      <c r="C164" s="19"/>
    </row>
    <row r="165" spans="1:3">
      <c r="A165" s="19"/>
      <c r="B165" s="19"/>
      <c r="C165" s="19"/>
    </row>
    <row r="166" spans="1:3">
      <c r="A166" s="19"/>
      <c r="B166" s="19"/>
      <c r="C166" s="19"/>
    </row>
    <row r="167" spans="1:3">
      <c r="A167" s="19"/>
      <c r="B167" s="19"/>
      <c r="C167" s="19"/>
    </row>
    <row r="168" spans="1:3">
      <c r="A168" s="19"/>
      <c r="B168" s="19"/>
      <c r="C168" s="19"/>
    </row>
    <row r="169" spans="1:3">
      <c r="A169" s="19"/>
      <c r="B169" s="19"/>
      <c r="C169" s="19"/>
    </row>
    <row r="170" spans="1:3">
      <c r="A170" s="19"/>
      <c r="B170" s="19"/>
      <c r="C170" s="19"/>
    </row>
    <row r="171" spans="1:3">
      <c r="A171" s="19"/>
      <c r="B171" s="19"/>
      <c r="C171" s="19"/>
    </row>
    <row r="172" spans="1:3">
      <c r="A172" s="19"/>
      <c r="B172" s="19"/>
      <c r="C172" s="19"/>
    </row>
    <row r="173" spans="1:3">
      <c r="A173" s="19"/>
      <c r="B173" s="19"/>
      <c r="C173" s="19"/>
    </row>
    <row r="174" spans="1:3">
      <c r="A174" s="19"/>
      <c r="B174" s="19"/>
      <c r="C174" s="19"/>
    </row>
    <row r="175" spans="1:3">
      <c r="A175" s="19"/>
      <c r="B175" s="19"/>
      <c r="C175" s="19"/>
    </row>
    <row r="176" spans="1:3">
      <c r="A176" s="19"/>
      <c r="B176" s="19"/>
      <c r="C176" s="19"/>
    </row>
    <row r="177" spans="1:3">
      <c r="A177" s="19"/>
      <c r="B177" s="19"/>
      <c r="C177" s="19"/>
    </row>
    <row r="178" spans="1:3">
      <c r="A178" s="19"/>
      <c r="B178" s="19"/>
      <c r="C178" s="19"/>
    </row>
    <row r="179" spans="1:3">
      <c r="A179" s="19"/>
      <c r="B179" s="19"/>
      <c r="C179" s="19"/>
    </row>
    <row r="180" spans="1:3">
      <c r="A180" s="19"/>
      <c r="B180" s="19"/>
      <c r="C180" s="19"/>
    </row>
    <row r="181" spans="1:3">
      <c r="A181" s="19"/>
      <c r="B181" s="19"/>
      <c r="C181" s="19"/>
    </row>
    <row r="182" spans="1:3">
      <c r="A182" s="19"/>
      <c r="B182" s="19"/>
      <c r="C182" s="19"/>
    </row>
    <row r="183" spans="1:3">
      <c r="A183" s="19"/>
      <c r="B183" s="19"/>
      <c r="C183" s="19"/>
    </row>
    <row r="184" spans="1:3">
      <c r="A184" s="19"/>
      <c r="B184" s="19"/>
      <c r="C184" s="19"/>
    </row>
    <row r="185" spans="1:3">
      <c r="A185" s="19"/>
      <c r="B185" s="19"/>
      <c r="C185" s="19"/>
    </row>
    <row r="186" spans="1:3">
      <c r="A186" s="19"/>
      <c r="B186" s="19"/>
      <c r="C186" s="19"/>
    </row>
    <row r="187" spans="1:3">
      <c r="A187" s="19"/>
      <c r="B187" s="19"/>
      <c r="C187" s="19"/>
    </row>
    <row r="188" spans="1:3">
      <c r="A188" s="19"/>
      <c r="B188" s="19"/>
      <c r="C188" s="19"/>
    </row>
    <row r="189" spans="1:3">
      <c r="A189" s="19"/>
      <c r="B189" s="19"/>
      <c r="C189" s="19"/>
    </row>
    <row r="190" spans="1:3">
      <c r="A190" s="19"/>
      <c r="B190" s="19"/>
      <c r="C190" s="19"/>
    </row>
    <row r="191" spans="1:3">
      <c r="A191" s="19"/>
      <c r="B191" s="19"/>
      <c r="C191" s="19"/>
    </row>
    <row r="192" spans="1:3">
      <c r="A192" s="19"/>
      <c r="B192" s="19"/>
      <c r="C192" s="19"/>
    </row>
    <row r="193" spans="1:3">
      <c r="A193" s="19"/>
      <c r="B193" s="19"/>
      <c r="C193" s="19"/>
    </row>
    <row r="194" spans="1:3">
      <c r="A194" s="19"/>
      <c r="B194" s="19"/>
      <c r="C194" s="19"/>
    </row>
    <row r="195" spans="1:3">
      <c r="A195" s="19"/>
      <c r="B195" s="19"/>
      <c r="C195" s="19"/>
    </row>
    <row r="196" spans="1:3">
      <c r="A196" s="19"/>
      <c r="B196" s="19"/>
      <c r="C196" s="19"/>
    </row>
    <row r="197" spans="1:3">
      <c r="A197" s="19"/>
      <c r="B197" s="19"/>
      <c r="C197" s="19"/>
    </row>
    <row r="198" spans="1:3">
      <c r="A198" s="19"/>
      <c r="B198" s="19"/>
      <c r="C198" s="19"/>
    </row>
    <row r="199" spans="1:3">
      <c r="A199" s="19"/>
      <c r="B199" s="19"/>
      <c r="C199" s="19"/>
    </row>
    <row r="200" spans="1:3">
      <c r="A200" s="19"/>
      <c r="B200" s="19"/>
      <c r="C200" s="19"/>
    </row>
    <row r="201" spans="1:3">
      <c r="A201" s="19"/>
      <c r="B201" s="19"/>
      <c r="C201" s="19"/>
    </row>
    <row r="202" spans="1:3">
      <c r="A202" s="19"/>
      <c r="B202" s="19"/>
      <c r="C202" s="19"/>
    </row>
    <row r="203" spans="1:3">
      <c r="A203" s="19"/>
      <c r="B203" s="19"/>
      <c r="C203" s="19"/>
    </row>
    <row r="204" spans="1:3">
      <c r="A204" s="19"/>
      <c r="B204" s="19"/>
      <c r="C204" s="19"/>
    </row>
    <row r="205" spans="1:3">
      <c r="A205" s="19"/>
      <c r="B205" s="19"/>
      <c r="C205" s="19"/>
    </row>
    <row r="206" spans="1:3">
      <c r="A206" s="19"/>
      <c r="B206" s="19"/>
      <c r="C206" s="19"/>
    </row>
    <row r="207" spans="1:3">
      <c r="A207" s="19"/>
      <c r="B207" s="19"/>
      <c r="C207" s="19"/>
    </row>
    <row r="208" spans="1:3">
      <c r="A208" s="19"/>
      <c r="B208" s="19"/>
      <c r="C208" s="19"/>
    </row>
    <row r="209" spans="1:3">
      <c r="A209" s="19"/>
      <c r="B209" s="19"/>
      <c r="C209" s="19"/>
    </row>
    <row r="210" spans="1:3">
      <c r="A210" s="19"/>
      <c r="B210" s="19"/>
      <c r="C210" s="19"/>
    </row>
    <row r="211" spans="1:3">
      <c r="A211" s="19"/>
      <c r="B211" s="19"/>
      <c r="C211" s="19"/>
    </row>
    <row r="212" spans="1:3">
      <c r="A212" s="19"/>
      <c r="B212" s="19"/>
      <c r="C212" s="19"/>
    </row>
    <row r="213" spans="1:3">
      <c r="A213" s="19"/>
      <c r="B213" s="19"/>
      <c r="C213" s="19"/>
    </row>
    <row r="214" spans="1:3">
      <c r="A214" s="19"/>
      <c r="B214" s="19"/>
      <c r="C214" s="19"/>
    </row>
    <row r="215" spans="1:3">
      <c r="A215" s="19"/>
      <c r="B215" s="19"/>
      <c r="C215" s="19"/>
    </row>
    <row r="216" spans="1:3">
      <c r="A216" s="19"/>
      <c r="B216" s="19"/>
      <c r="C216" s="19"/>
    </row>
    <row r="217" spans="1:3">
      <c r="A217" s="19"/>
      <c r="B217" s="19"/>
      <c r="C217" s="19"/>
    </row>
    <row r="218" spans="1:3">
      <c r="A218" s="19"/>
      <c r="B218" s="19"/>
      <c r="C218" s="19"/>
    </row>
    <row r="219" spans="1:3">
      <c r="A219" s="19"/>
      <c r="B219" s="19"/>
      <c r="C219" s="19"/>
    </row>
    <row r="220" spans="1:3">
      <c r="A220" s="19"/>
      <c r="B220" s="19"/>
      <c r="C220" s="19"/>
    </row>
    <row r="221" spans="1:3">
      <c r="A221" s="19"/>
      <c r="B221" s="19"/>
      <c r="C221" s="19"/>
    </row>
    <row r="222" spans="1:3">
      <c r="A222" s="19"/>
      <c r="B222" s="19"/>
      <c r="C222" s="19"/>
    </row>
    <row r="223" spans="1:3">
      <c r="A223" s="19"/>
      <c r="B223" s="19"/>
      <c r="C223" s="19"/>
    </row>
    <row r="224" spans="1:3">
      <c r="A224" s="19"/>
      <c r="B224" s="19"/>
      <c r="C224" s="19"/>
    </row>
    <row r="225" spans="1:3">
      <c r="A225" s="19"/>
      <c r="B225" s="19"/>
      <c r="C225" s="19"/>
    </row>
    <row r="226" spans="1:3">
      <c r="A226" s="19"/>
      <c r="B226" s="19"/>
      <c r="C226" s="19"/>
    </row>
    <row r="227" spans="1:3">
      <c r="A227" s="19"/>
      <c r="B227" s="19"/>
      <c r="C227" s="19"/>
    </row>
    <row r="228" spans="1:3">
      <c r="A228" s="19"/>
      <c r="B228" s="19"/>
      <c r="C228" s="19"/>
    </row>
    <row r="229" spans="1:3">
      <c r="A229" s="19"/>
      <c r="B229" s="19"/>
      <c r="C229" s="19"/>
    </row>
    <row r="230" spans="1:3">
      <c r="A230" s="19"/>
      <c r="B230" s="19"/>
      <c r="C230" s="19"/>
    </row>
    <row r="231" spans="1:3">
      <c r="A231" s="19"/>
      <c r="B231" s="19"/>
      <c r="C231" s="19"/>
    </row>
    <row r="232" spans="1:3">
      <c r="A232" s="19"/>
      <c r="B232" s="19"/>
      <c r="C232" s="19"/>
    </row>
    <row r="233" spans="1:3">
      <c r="A233" s="19"/>
      <c r="B233" s="19"/>
      <c r="C233" s="19"/>
    </row>
    <row r="234" spans="1:3">
      <c r="A234" s="19"/>
      <c r="B234" s="19"/>
      <c r="C234" s="19"/>
    </row>
    <row r="235" spans="1:3">
      <c r="A235" s="19"/>
      <c r="B235" s="19"/>
      <c r="C235" s="19"/>
    </row>
    <row r="236" spans="1:3">
      <c r="A236" s="19"/>
      <c r="B236" s="19"/>
      <c r="C236" s="19"/>
    </row>
    <row r="237" spans="1:3">
      <c r="A237" s="19"/>
      <c r="B237" s="19"/>
      <c r="C237" s="19"/>
    </row>
    <row r="238" spans="1:3">
      <c r="A238" s="19"/>
      <c r="B238" s="19"/>
      <c r="C238" s="19"/>
    </row>
    <row r="239" spans="1:3">
      <c r="A239" s="19"/>
      <c r="B239" s="19"/>
      <c r="C239" s="19"/>
    </row>
    <row r="240" spans="1:3">
      <c r="A240" s="19"/>
      <c r="B240" s="19"/>
      <c r="C240" s="19"/>
    </row>
    <row r="241" spans="1:3">
      <c r="A241" s="19"/>
      <c r="B241" s="19"/>
      <c r="C241" s="19"/>
    </row>
    <row r="242" spans="1:3">
      <c r="A242" s="19"/>
      <c r="B242" s="19"/>
      <c r="C242" s="19"/>
    </row>
    <row r="243" spans="1:3">
      <c r="A243" s="19"/>
      <c r="B243" s="19"/>
      <c r="C243" s="19"/>
    </row>
    <row r="244" spans="1:3">
      <c r="A244" s="19"/>
      <c r="B244" s="19"/>
      <c r="C244" s="19"/>
    </row>
    <row r="245" spans="1:3">
      <c r="A245" s="19"/>
      <c r="B245" s="19"/>
      <c r="C245" s="19"/>
    </row>
    <row r="246" spans="1:3">
      <c r="A246" s="19"/>
      <c r="B246" s="19"/>
      <c r="C246" s="19"/>
    </row>
    <row r="247" spans="1:3">
      <c r="A247" s="19"/>
      <c r="B247" s="19"/>
      <c r="C247" s="19"/>
    </row>
    <row r="248" spans="1:3">
      <c r="A248" s="19"/>
      <c r="B248" s="19"/>
      <c r="C248" s="19"/>
    </row>
    <row r="249" spans="1:3">
      <c r="A249" s="19"/>
      <c r="B249" s="19"/>
      <c r="C249" s="19"/>
    </row>
    <row r="250" spans="1:3">
      <c r="A250" s="19"/>
      <c r="B250" s="19"/>
      <c r="C250" s="19"/>
    </row>
    <row r="251" spans="1:3">
      <c r="A251" s="19"/>
      <c r="B251" s="19"/>
      <c r="C251" s="19"/>
    </row>
    <row r="252" spans="1:3">
      <c r="A252" s="19"/>
      <c r="B252" s="19"/>
      <c r="C252" s="19"/>
    </row>
    <row r="253" spans="1:3">
      <c r="A253" s="19"/>
      <c r="B253" s="19"/>
      <c r="C253" s="19"/>
    </row>
    <row r="254" spans="1:3">
      <c r="A254" s="19"/>
      <c r="B254" s="19"/>
      <c r="C254" s="19"/>
    </row>
    <row r="255" spans="1:3">
      <c r="A255" s="19"/>
      <c r="B255" s="19"/>
      <c r="C255" s="19"/>
    </row>
    <row r="256" spans="1:3">
      <c r="A256" s="19"/>
      <c r="B256" s="19"/>
      <c r="C256" s="19"/>
    </row>
    <row r="257" spans="1:3">
      <c r="A257" s="19"/>
      <c r="B257" s="19"/>
      <c r="C257" s="19"/>
    </row>
    <row r="258" spans="1:3">
      <c r="A258" s="19"/>
      <c r="B258" s="19"/>
      <c r="C258" s="19"/>
    </row>
    <row r="259" spans="1:3">
      <c r="A259" s="19"/>
      <c r="B259" s="19"/>
      <c r="C259" s="19"/>
    </row>
    <row r="260" spans="1:3">
      <c r="A260" s="19"/>
      <c r="B260" s="19"/>
      <c r="C260" s="19"/>
    </row>
    <row r="261" spans="1:3">
      <c r="A261" s="19"/>
      <c r="B261" s="19"/>
      <c r="C261" s="19"/>
    </row>
    <row r="262" spans="1:3">
      <c r="A262" s="19"/>
      <c r="B262" s="19"/>
      <c r="C262" s="19"/>
    </row>
    <row r="263" spans="1:3">
      <c r="A263" s="19"/>
      <c r="B263" s="19"/>
      <c r="C263" s="19"/>
    </row>
    <row r="264" spans="1:3">
      <c r="A264" s="19"/>
      <c r="B264" s="19"/>
      <c r="C264" s="19"/>
    </row>
    <row r="265" spans="1:3">
      <c r="A265" s="19"/>
      <c r="B265" s="19"/>
      <c r="C265" s="19"/>
    </row>
    <row r="266" spans="1:3">
      <c r="A266" s="19"/>
      <c r="B266" s="19"/>
      <c r="C266" s="19"/>
    </row>
    <row r="267" spans="1:3">
      <c r="A267" s="19"/>
      <c r="B267" s="19"/>
      <c r="C267" s="19"/>
    </row>
    <row r="268" spans="1:3">
      <c r="A268" s="19"/>
      <c r="B268" s="19"/>
      <c r="C268" s="19"/>
    </row>
    <row r="269" spans="1:3">
      <c r="A269" s="19"/>
      <c r="B269" s="19"/>
      <c r="C269" s="19"/>
    </row>
    <row r="270" spans="1:3">
      <c r="A270" s="19"/>
      <c r="B270" s="19"/>
      <c r="C270" s="19"/>
    </row>
    <row r="271" spans="1:3">
      <c r="A271" s="19"/>
      <c r="B271" s="19"/>
      <c r="C271" s="19"/>
    </row>
    <row r="272" spans="1:3">
      <c r="A272" s="19"/>
      <c r="B272" s="19"/>
      <c r="C272" s="19"/>
    </row>
    <row r="273" spans="1:3">
      <c r="A273" s="19"/>
      <c r="B273" s="19"/>
      <c r="C273" s="19"/>
    </row>
    <row r="274" spans="1:3">
      <c r="A274" s="19"/>
      <c r="B274" s="19"/>
      <c r="C274" s="19"/>
    </row>
    <row r="275" spans="1:3">
      <c r="A275" s="19"/>
      <c r="B275" s="19"/>
      <c r="C275" s="19"/>
    </row>
    <row r="276" spans="1:3">
      <c r="A276" s="19"/>
      <c r="B276" s="19"/>
      <c r="C276" s="19"/>
    </row>
    <row r="277" spans="1:3">
      <c r="A277" s="19"/>
      <c r="B277" s="19"/>
      <c r="C277" s="19"/>
    </row>
    <row r="278" spans="1:3">
      <c r="A278" s="19"/>
      <c r="B278" s="19"/>
      <c r="C278" s="19"/>
    </row>
    <row r="279" spans="1:3">
      <c r="A279" s="19"/>
      <c r="B279" s="19"/>
      <c r="C279" s="19"/>
    </row>
    <row r="280" spans="1:3">
      <c r="A280" s="19"/>
      <c r="B280" s="19"/>
      <c r="C280" s="19"/>
    </row>
    <row r="281" spans="1:3">
      <c r="A281" s="19"/>
      <c r="B281" s="19"/>
      <c r="C281" s="19"/>
    </row>
    <row r="282" spans="1:3">
      <c r="A282" s="19"/>
      <c r="B282" s="19"/>
      <c r="C282" s="19"/>
    </row>
    <row r="283" spans="1:3">
      <c r="A283" s="19"/>
      <c r="B283" s="19"/>
      <c r="C283" s="19"/>
    </row>
    <row r="284" spans="1:3">
      <c r="A284" s="19"/>
      <c r="B284" s="19"/>
      <c r="C284" s="19"/>
    </row>
    <row r="285" spans="1:3">
      <c r="A285" s="19"/>
      <c r="B285" s="19"/>
      <c r="C285" s="19"/>
    </row>
    <row r="286" spans="1:3">
      <c r="A286" s="19"/>
      <c r="B286" s="19"/>
      <c r="C286" s="19"/>
    </row>
    <row r="287" spans="1:3">
      <c r="A287" s="19"/>
      <c r="B287" s="19"/>
      <c r="C287" s="19"/>
    </row>
    <row r="288" spans="1:3">
      <c r="A288" s="19"/>
      <c r="B288" s="19"/>
      <c r="C288" s="19"/>
    </row>
    <row r="289" spans="1:3">
      <c r="A289" s="19"/>
      <c r="B289" s="19"/>
      <c r="C289" s="19"/>
    </row>
  </sheetData>
  <mergeCells count="45">
    <mergeCell ref="A5:G5"/>
    <mergeCell ref="A6:G6"/>
    <mergeCell ref="B8:D8"/>
    <mergeCell ref="E8:G8"/>
    <mergeCell ref="B9:D9"/>
    <mergeCell ref="E9:G9"/>
    <mergeCell ref="A10:G10"/>
    <mergeCell ref="B12:E12"/>
    <mergeCell ref="F12:G12"/>
    <mergeCell ref="B13:E13"/>
    <mergeCell ref="F13:G13"/>
    <mergeCell ref="B14:E14"/>
    <mergeCell ref="F14:G14"/>
    <mergeCell ref="B15:E15"/>
    <mergeCell ref="F15:G15"/>
    <mergeCell ref="A17:G17"/>
    <mergeCell ref="A19:B19"/>
    <mergeCell ref="C19:D19"/>
    <mergeCell ref="E19:G19"/>
    <mergeCell ref="A20:B20"/>
    <mergeCell ref="C20:D20"/>
    <mergeCell ref="E20:G20"/>
    <mergeCell ref="A22:G22"/>
    <mergeCell ref="A24:G24"/>
    <mergeCell ref="A25:G25"/>
    <mergeCell ref="A27:G27"/>
    <mergeCell ref="A35:G35"/>
    <mergeCell ref="A41:G41"/>
    <mergeCell ref="B66:D66"/>
    <mergeCell ref="B68:E68"/>
    <mergeCell ref="A71:G71"/>
    <mergeCell ref="A79:G79"/>
    <mergeCell ref="A89:G89"/>
    <mergeCell ref="A108:G108"/>
    <mergeCell ref="A114:G114"/>
    <mergeCell ref="A120:G120"/>
    <mergeCell ref="A131:G131"/>
    <mergeCell ref="A141:F141"/>
    <mergeCell ref="A143:C143"/>
    <mergeCell ref="A144:C144"/>
    <mergeCell ref="A145:C145"/>
    <mergeCell ref="A146:C146"/>
    <mergeCell ref="A147:C147"/>
    <mergeCell ref="A148:C148"/>
    <mergeCell ref="K134:L135"/>
  </mergeCells>
  <printOptions horizontalCentered="1"/>
  <pageMargins left="0.251388888888889" right="0.251388888888889" top="0.751388888888889" bottom="0.751388888888889" header="0.298611111111111" footer="0.298611111111111"/>
  <pageSetup paperSize="9" scale="80" fitToHeight="0" orientation="portrait" horizontalDpi="600"/>
  <headerFooter>
    <oddFooter>&amp;R&amp;P de &amp;N</oddFooter>
  </headerFooter>
  <rowBreaks count="1" manualBreakCount="1">
    <brk id="68" max="6" man="1"/>
  </rowBreaks>
  <colBreaks count="1" manualBreakCount="1">
    <brk id="7" max="1048575" man="1"/>
  </colBreaks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Q289"/>
  <sheetViews>
    <sheetView view="pageBreakPreview" zoomScaleNormal="100" topLeftCell="A41" workbookViewId="0">
      <selection activeCell="G67" sqref="G67"/>
    </sheetView>
  </sheetViews>
  <sheetFormatPr defaultColWidth="9.14285714285714" defaultRowHeight="12.75"/>
  <cols>
    <col min="1" max="1" width="3.42857142857143" style="1" customWidth="1"/>
    <col min="2" max="2" width="25.8571428571429" style="1" customWidth="1"/>
    <col min="3" max="3" width="15.1428571428571" style="1" customWidth="1"/>
    <col min="4" max="4" width="15.4285714285714" style="1" customWidth="1"/>
    <col min="5" max="5" width="15" style="1" customWidth="1"/>
    <col min="6" max="6" width="12.8571428571429" style="1" customWidth="1"/>
    <col min="7" max="7" width="24.2857142857143" style="1" customWidth="1"/>
    <col min="8" max="8" width="10.1428571428571" style="1" customWidth="1"/>
    <col min="9" max="9" width="12.1428571428571" style="1" customWidth="1"/>
    <col min="10" max="10" width="14.5714285714286" style="1" customWidth="1"/>
    <col min="11" max="244" width="9.14285714285714" style="1"/>
    <col min="245" max="245" width="3.42857142857143" style="1" customWidth="1"/>
    <col min="246" max="246" width="25.8571428571429" style="1" customWidth="1"/>
    <col min="247" max="247" width="15.1428571428571" style="1" customWidth="1"/>
    <col min="248" max="248" width="15.4285714285714" style="1" customWidth="1"/>
    <col min="249" max="249" width="15" style="1" customWidth="1"/>
    <col min="250" max="250" width="12.8571428571429" style="1" customWidth="1"/>
    <col min="251" max="251" width="23.2857142857143" style="1" customWidth="1"/>
    <col min="252" max="254" width="9.14285714285714" style="1" hidden="1" customWidth="1"/>
    <col min="255" max="256" width="9.14285714285714" style="1"/>
    <col min="257" max="257" width="9.71428571428571" style="1" customWidth="1"/>
    <col min="258" max="258" width="9.14285714285714" style="1"/>
    <col min="259" max="259" width="10.2857142857143" style="1" customWidth="1"/>
    <col min="260" max="500" width="9.14285714285714" style="1"/>
    <col min="501" max="501" width="3.42857142857143" style="1" customWidth="1"/>
    <col min="502" max="502" width="25.8571428571429" style="1" customWidth="1"/>
    <col min="503" max="503" width="15.1428571428571" style="1" customWidth="1"/>
    <col min="504" max="504" width="15.4285714285714" style="1" customWidth="1"/>
    <col min="505" max="505" width="15" style="1" customWidth="1"/>
    <col min="506" max="506" width="12.8571428571429" style="1" customWidth="1"/>
    <col min="507" max="507" width="23.2857142857143" style="1" customWidth="1"/>
    <col min="508" max="510" width="9.14285714285714" style="1" hidden="1" customWidth="1"/>
    <col min="511" max="512" width="9.14285714285714" style="1"/>
    <col min="513" max="513" width="9.71428571428571" style="1" customWidth="1"/>
    <col min="514" max="514" width="9.14285714285714" style="1"/>
    <col min="515" max="515" width="10.2857142857143" style="1" customWidth="1"/>
    <col min="516" max="756" width="9.14285714285714" style="1"/>
    <col min="757" max="757" width="3.42857142857143" style="1" customWidth="1"/>
    <col min="758" max="758" width="25.8571428571429" style="1" customWidth="1"/>
    <col min="759" max="759" width="15.1428571428571" style="1" customWidth="1"/>
    <col min="760" max="760" width="15.4285714285714" style="1" customWidth="1"/>
    <col min="761" max="761" width="15" style="1" customWidth="1"/>
    <col min="762" max="762" width="12.8571428571429" style="1" customWidth="1"/>
    <col min="763" max="763" width="23.2857142857143" style="1" customWidth="1"/>
    <col min="764" max="766" width="9.14285714285714" style="1" hidden="1" customWidth="1"/>
    <col min="767" max="768" width="9.14285714285714" style="1"/>
    <col min="769" max="769" width="9.71428571428571" style="1" customWidth="1"/>
    <col min="770" max="770" width="9.14285714285714" style="1"/>
    <col min="771" max="771" width="10.2857142857143" style="1" customWidth="1"/>
    <col min="772" max="1012" width="9.14285714285714" style="1"/>
    <col min="1013" max="1013" width="3.42857142857143" style="1" customWidth="1"/>
    <col min="1014" max="1014" width="25.8571428571429" style="1" customWidth="1"/>
    <col min="1015" max="1015" width="15.1428571428571" style="1" customWidth="1"/>
    <col min="1016" max="1016" width="15.4285714285714" style="1" customWidth="1"/>
    <col min="1017" max="1017" width="15" style="1" customWidth="1"/>
    <col min="1018" max="1018" width="12.8571428571429" style="1" customWidth="1"/>
    <col min="1019" max="1019" width="23.2857142857143" style="1" customWidth="1"/>
    <col min="1020" max="1022" width="9.14285714285714" style="1" hidden="1" customWidth="1"/>
    <col min="1023" max="1024" width="9.14285714285714" style="1"/>
    <col min="1025" max="1025" width="9.71428571428571" style="1" customWidth="1"/>
    <col min="1026" max="1026" width="9.14285714285714" style="1"/>
    <col min="1027" max="1027" width="10.2857142857143" style="1" customWidth="1"/>
    <col min="1028" max="1268" width="9.14285714285714" style="1"/>
    <col min="1269" max="1269" width="3.42857142857143" style="1" customWidth="1"/>
    <col min="1270" max="1270" width="25.8571428571429" style="1" customWidth="1"/>
    <col min="1271" max="1271" width="15.1428571428571" style="1" customWidth="1"/>
    <col min="1272" max="1272" width="15.4285714285714" style="1" customWidth="1"/>
    <col min="1273" max="1273" width="15" style="1" customWidth="1"/>
    <col min="1274" max="1274" width="12.8571428571429" style="1" customWidth="1"/>
    <col min="1275" max="1275" width="23.2857142857143" style="1" customWidth="1"/>
    <col min="1276" max="1278" width="9.14285714285714" style="1" hidden="1" customWidth="1"/>
    <col min="1279" max="1280" width="9.14285714285714" style="1"/>
    <col min="1281" max="1281" width="9.71428571428571" style="1" customWidth="1"/>
    <col min="1282" max="1282" width="9.14285714285714" style="1"/>
    <col min="1283" max="1283" width="10.2857142857143" style="1" customWidth="1"/>
    <col min="1284" max="1524" width="9.14285714285714" style="1"/>
    <col min="1525" max="1525" width="3.42857142857143" style="1" customWidth="1"/>
    <col min="1526" max="1526" width="25.8571428571429" style="1" customWidth="1"/>
    <col min="1527" max="1527" width="15.1428571428571" style="1" customWidth="1"/>
    <col min="1528" max="1528" width="15.4285714285714" style="1" customWidth="1"/>
    <col min="1529" max="1529" width="15" style="1" customWidth="1"/>
    <col min="1530" max="1530" width="12.8571428571429" style="1" customWidth="1"/>
    <col min="1531" max="1531" width="23.2857142857143" style="1" customWidth="1"/>
    <col min="1532" max="1534" width="9.14285714285714" style="1" hidden="1" customWidth="1"/>
    <col min="1535" max="1536" width="9.14285714285714" style="1"/>
    <col min="1537" max="1537" width="9.71428571428571" style="1" customWidth="1"/>
    <col min="1538" max="1538" width="9.14285714285714" style="1"/>
    <col min="1539" max="1539" width="10.2857142857143" style="1" customWidth="1"/>
    <col min="1540" max="1780" width="9.14285714285714" style="1"/>
    <col min="1781" max="1781" width="3.42857142857143" style="1" customWidth="1"/>
    <col min="1782" max="1782" width="25.8571428571429" style="1" customWidth="1"/>
    <col min="1783" max="1783" width="15.1428571428571" style="1" customWidth="1"/>
    <col min="1784" max="1784" width="15.4285714285714" style="1" customWidth="1"/>
    <col min="1785" max="1785" width="15" style="1" customWidth="1"/>
    <col min="1786" max="1786" width="12.8571428571429" style="1" customWidth="1"/>
    <col min="1787" max="1787" width="23.2857142857143" style="1" customWidth="1"/>
    <col min="1788" max="1790" width="9.14285714285714" style="1" hidden="1" customWidth="1"/>
    <col min="1791" max="1792" width="9.14285714285714" style="1"/>
    <col min="1793" max="1793" width="9.71428571428571" style="1" customWidth="1"/>
    <col min="1794" max="1794" width="9.14285714285714" style="1"/>
    <col min="1795" max="1795" width="10.2857142857143" style="1" customWidth="1"/>
    <col min="1796" max="2036" width="9.14285714285714" style="1"/>
    <col min="2037" max="2037" width="3.42857142857143" style="1" customWidth="1"/>
    <col min="2038" max="2038" width="25.8571428571429" style="1" customWidth="1"/>
    <col min="2039" max="2039" width="15.1428571428571" style="1" customWidth="1"/>
    <col min="2040" max="2040" width="15.4285714285714" style="1" customWidth="1"/>
    <col min="2041" max="2041" width="15" style="1" customWidth="1"/>
    <col min="2042" max="2042" width="12.8571428571429" style="1" customWidth="1"/>
    <col min="2043" max="2043" width="23.2857142857143" style="1" customWidth="1"/>
    <col min="2044" max="2046" width="9.14285714285714" style="1" hidden="1" customWidth="1"/>
    <col min="2047" max="2048" width="9.14285714285714" style="1"/>
    <col min="2049" max="2049" width="9.71428571428571" style="1" customWidth="1"/>
    <col min="2050" max="2050" width="9.14285714285714" style="1"/>
    <col min="2051" max="2051" width="10.2857142857143" style="1" customWidth="1"/>
    <col min="2052" max="2292" width="9.14285714285714" style="1"/>
    <col min="2293" max="2293" width="3.42857142857143" style="1" customWidth="1"/>
    <col min="2294" max="2294" width="25.8571428571429" style="1" customWidth="1"/>
    <col min="2295" max="2295" width="15.1428571428571" style="1" customWidth="1"/>
    <col min="2296" max="2296" width="15.4285714285714" style="1" customWidth="1"/>
    <col min="2297" max="2297" width="15" style="1" customWidth="1"/>
    <col min="2298" max="2298" width="12.8571428571429" style="1" customWidth="1"/>
    <col min="2299" max="2299" width="23.2857142857143" style="1" customWidth="1"/>
    <col min="2300" max="2302" width="9.14285714285714" style="1" hidden="1" customWidth="1"/>
    <col min="2303" max="2304" width="9.14285714285714" style="1"/>
    <col min="2305" max="2305" width="9.71428571428571" style="1" customWidth="1"/>
    <col min="2306" max="2306" width="9.14285714285714" style="1"/>
    <col min="2307" max="2307" width="10.2857142857143" style="1" customWidth="1"/>
    <col min="2308" max="2548" width="9.14285714285714" style="1"/>
    <col min="2549" max="2549" width="3.42857142857143" style="1" customWidth="1"/>
    <col min="2550" max="2550" width="25.8571428571429" style="1" customWidth="1"/>
    <col min="2551" max="2551" width="15.1428571428571" style="1" customWidth="1"/>
    <col min="2552" max="2552" width="15.4285714285714" style="1" customWidth="1"/>
    <col min="2553" max="2553" width="15" style="1" customWidth="1"/>
    <col min="2554" max="2554" width="12.8571428571429" style="1" customWidth="1"/>
    <col min="2555" max="2555" width="23.2857142857143" style="1" customWidth="1"/>
    <col min="2556" max="2558" width="9.14285714285714" style="1" hidden="1" customWidth="1"/>
    <col min="2559" max="2560" width="9.14285714285714" style="1"/>
    <col min="2561" max="2561" width="9.71428571428571" style="1" customWidth="1"/>
    <col min="2562" max="2562" width="9.14285714285714" style="1"/>
    <col min="2563" max="2563" width="10.2857142857143" style="1" customWidth="1"/>
    <col min="2564" max="2804" width="9.14285714285714" style="1"/>
    <col min="2805" max="2805" width="3.42857142857143" style="1" customWidth="1"/>
    <col min="2806" max="2806" width="25.8571428571429" style="1" customWidth="1"/>
    <col min="2807" max="2807" width="15.1428571428571" style="1" customWidth="1"/>
    <col min="2808" max="2808" width="15.4285714285714" style="1" customWidth="1"/>
    <col min="2809" max="2809" width="15" style="1" customWidth="1"/>
    <col min="2810" max="2810" width="12.8571428571429" style="1" customWidth="1"/>
    <col min="2811" max="2811" width="23.2857142857143" style="1" customWidth="1"/>
    <col min="2812" max="2814" width="9.14285714285714" style="1" hidden="1" customWidth="1"/>
    <col min="2815" max="2816" width="9.14285714285714" style="1"/>
    <col min="2817" max="2817" width="9.71428571428571" style="1" customWidth="1"/>
    <col min="2818" max="2818" width="9.14285714285714" style="1"/>
    <col min="2819" max="2819" width="10.2857142857143" style="1" customWidth="1"/>
    <col min="2820" max="3060" width="9.14285714285714" style="1"/>
    <col min="3061" max="3061" width="3.42857142857143" style="1" customWidth="1"/>
    <col min="3062" max="3062" width="25.8571428571429" style="1" customWidth="1"/>
    <col min="3063" max="3063" width="15.1428571428571" style="1" customWidth="1"/>
    <col min="3064" max="3064" width="15.4285714285714" style="1" customWidth="1"/>
    <col min="3065" max="3065" width="15" style="1" customWidth="1"/>
    <col min="3066" max="3066" width="12.8571428571429" style="1" customWidth="1"/>
    <col min="3067" max="3067" width="23.2857142857143" style="1" customWidth="1"/>
    <col min="3068" max="3070" width="9.14285714285714" style="1" hidden="1" customWidth="1"/>
    <col min="3071" max="3072" width="9.14285714285714" style="1"/>
    <col min="3073" max="3073" width="9.71428571428571" style="1" customWidth="1"/>
    <col min="3074" max="3074" width="9.14285714285714" style="1"/>
    <col min="3075" max="3075" width="10.2857142857143" style="1" customWidth="1"/>
    <col min="3076" max="3316" width="9.14285714285714" style="1"/>
    <col min="3317" max="3317" width="3.42857142857143" style="1" customWidth="1"/>
    <col min="3318" max="3318" width="25.8571428571429" style="1" customWidth="1"/>
    <col min="3319" max="3319" width="15.1428571428571" style="1" customWidth="1"/>
    <col min="3320" max="3320" width="15.4285714285714" style="1" customWidth="1"/>
    <col min="3321" max="3321" width="15" style="1" customWidth="1"/>
    <col min="3322" max="3322" width="12.8571428571429" style="1" customWidth="1"/>
    <col min="3323" max="3323" width="23.2857142857143" style="1" customWidth="1"/>
    <col min="3324" max="3326" width="9.14285714285714" style="1" hidden="1" customWidth="1"/>
    <col min="3327" max="3328" width="9.14285714285714" style="1"/>
    <col min="3329" max="3329" width="9.71428571428571" style="1" customWidth="1"/>
    <col min="3330" max="3330" width="9.14285714285714" style="1"/>
    <col min="3331" max="3331" width="10.2857142857143" style="1" customWidth="1"/>
    <col min="3332" max="3572" width="9.14285714285714" style="1"/>
    <col min="3573" max="3573" width="3.42857142857143" style="1" customWidth="1"/>
    <col min="3574" max="3574" width="25.8571428571429" style="1" customWidth="1"/>
    <col min="3575" max="3575" width="15.1428571428571" style="1" customWidth="1"/>
    <col min="3576" max="3576" width="15.4285714285714" style="1" customWidth="1"/>
    <col min="3577" max="3577" width="15" style="1" customWidth="1"/>
    <col min="3578" max="3578" width="12.8571428571429" style="1" customWidth="1"/>
    <col min="3579" max="3579" width="23.2857142857143" style="1" customWidth="1"/>
    <col min="3580" max="3582" width="9.14285714285714" style="1" hidden="1" customWidth="1"/>
    <col min="3583" max="3584" width="9.14285714285714" style="1"/>
    <col min="3585" max="3585" width="9.71428571428571" style="1" customWidth="1"/>
    <col min="3586" max="3586" width="9.14285714285714" style="1"/>
    <col min="3587" max="3587" width="10.2857142857143" style="1" customWidth="1"/>
    <col min="3588" max="3828" width="9.14285714285714" style="1"/>
    <col min="3829" max="3829" width="3.42857142857143" style="1" customWidth="1"/>
    <col min="3830" max="3830" width="25.8571428571429" style="1" customWidth="1"/>
    <col min="3831" max="3831" width="15.1428571428571" style="1" customWidth="1"/>
    <col min="3832" max="3832" width="15.4285714285714" style="1" customWidth="1"/>
    <col min="3833" max="3833" width="15" style="1" customWidth="1"/>
    <col min="3834" max="3834" width="12.8571428571429" style="1" customWidth="1"/>
    <col min="3835" max="3835" width="23.2857142857143" style="1" customWidth="1"/>
    <col min="3836" max="3838" width="9.14285714285714" style="1" hidden="1" customWidth="1"/>
    <col min="3839" max="3840" width="9.14285714285714" style="1"/>
    <col min="3841" max="3841" width="9.71428571428571" style="1" customWidth="1"/>
    <col min="3842" max="3842" width="9.14285714285714" style="1"/>
    <col min="3843" max="3843" width="10.2857142857143" style="1" customWidth="1"/>
    <col min="3844" max="4084" width="9.14285714285714" style="1"/>
    <col min="4085" max="4085" width="3.42857142857143" style="1" customWidth="1"/>
    <col min="4086" max="4086" width="25.8571428571429" style="1" customWidth="1"/>
    <col min="4087" max="4087" width="15.1428571428571" style="1" customWidth="1"/>
    <col min="4088" max="4088" width="15.4285714285714" style="1" customWidth="1"/>
    <col min="4089" max="4089" width="15" style="1" customWidth="1"/>
    <col min="4090" max="4090" width="12.8571428571429" style="1" customWidth="1"/>
    <col min="4091" max="4091" width="23.2857142857143" style="1" customWidth="1"/>
    <col min="4092" max="4094" width="9.14285714285714" style="1" hidden="1" customWidth="1"/>
    <col min="4095" max="4096" width="9.14285714285714" style="1"/>
    <col min="4097" max="4097" width="9.71428571428571" style="1" customWidth="1"/>
    <col min="4098" max="4098" width="9.14285714285714" style="1"/>
    <col min="4099" max="4099" width="10.2857142857143" style="1" customWidth="1"/>
    <col min="4100" max="4340" width="9.14285714285714" style="1"/>
    <col min="4341" max="4341" width="3.42857142857143" style="1" customWidth="1"/>
    <col min="4342" max="4342" width="25.8571428571429" style="1" customWidth="1"/>
    <col min="4343" max="4343" width="15.1428571428571" style="1" customWidth="1"/>
    <col min="4344" max="4344" width="15.4285714285714" style="1" customWidth="1"/>
    <col min="4345" max="4345" width="15" style="1" customWidth="1"/>
    <col min="4346" max="4346" width="12.8571428571429" style="1" customWidth="1"/>
    <col min="4347" max="4347" width="23.2857142857143" style="1" customWidth="1"/>
    <col min="4348" max="4350" width="9.14285714285714" style="1" hidden="1" customWidth="1"/>
    <col min="4351" max="4352" width="9.14285714285714" style="1"/>
    <col min="4353" max="4353" width="9.71428571428571" style="1" customWidth="1"/>
    <col min="4354" max="4354" width="9.14285714285714" style="1"/>
    <col min="4355" max="4355" width="10.2857142857143" style="1" customWidth="1"/>
    <col min="4356" max="4596" width="9.14285714285714" style="1"/>
    <col min="4597" max="4597" width="3.42857142857143" style="1" customWidth="1"/>
    <col min="4598" max="4598" width="25.8571428571429" style="1" customWidth="1"/>
    <col min="4599" max="4599" width="15.1428571428571" style="1" customWidth="1"/>
    <col min="4600" max="4600" width="15.4285714285714" style="1" customWidth="1"/>
    <col min="4601" max="4601" width="15" style="1" customWidth="1"/>
    <col min="4602" max="4602" width="12.8571428571429" style="1" customWidth="1"/>
    <col min="4603" max="4603" width="23.2857142857143" style="1" customWidth="1"/>
    <col min="4604" max="4606" width="9.14285714285714" style="1" hidden="1" customWidth="1"/>
    <col min="4607" max="4608" width="9.14285714285714" style="1"/>
    <col min="4609" max="4609" width="9.71428571428571" style="1" customWidth="1"/>
    <col min="4610" max="4610" width="9.14285714285714" style="1"/>
    <col min="4611" max="4611" width="10.2857142857143" style="1" customWidth="1"/>
    <col min="4612" max="4852" width="9.14285714285714" style="1"/>
    <col min="4853" max="4853" width="3.42857142857143" style="1" customWidth="1"/>
    <col min="4854" max="4854" width="25.8571428571429" style="1" customWidth="1"/>
    <col min="4855" max="4855" width="15.1428571428571" style="1" customWidth="1"/>
    <col min="4856" max="4856" width="15.4285714285714" style="1" customWidth="1"/>
    <col min="4857" max="4857" width="15" style="1" customWidth="1"/>
    <col min="4858" max="4858" width="12.8571428571429" style="1" customWidth="1"/>
    <col min="4859" max="4859" width="23.2857142857143" style="1" customWidth="1"/>
    <col min="4860" max="4862" width="9.14285714285714" style="1" hidden="1" customWidth="1"/>
    <col min="4863" max="4864" width="9.14285714285714" style="1"/>
    <col min="4865" max="4865" width="9.71428571428571" style="1" customWidth="1"/>
    <col min="4866" max="4866" width="9.14285714285714" style="1"/>
    <col min="4867" max="4867" width="10.2857142857143" style="1" customWidth="1"/>
    <col min="4868" max="5108" width="9.14285714285714" style="1"/>
    <col min="5109" max="5109" width="3.42857142857143" style="1" customWidth="1"/>
    <col min="5110" max="5110" width="25.8571428571429" style="1" customWidth="1"/>
    <col min="5111" max="5111" width="15.1428571428571" style="1" customWidth="1"/>
    <col min="5112" max="5112" width="15.4285714285714" style="1" customWidth="1"/>
    <col min="5113" max="5113" width="15" style="1" customWidth="1"/>
    <col min="5114" max="5114" width="12.8571428571429" style="1" customWidth="1"/>
    <col min="5115" max="5115" width="23.2857142857143" style="1" customWidth="1"/>
    <col min="5116" max="5118" width="9.14285714285714" style="1" hidden="1" customWidth="1"/>
    <col min="5119" max="5120" width="9.14285714285714" style="1"/>
    <col min="5121" max="5121" width="9.71428571428571" style="1" customWidth="1"/>
    <col min="5122" max="5122" width="9.14285714285714" style="1"/>
    <col min="5123" max="5123" width="10.2857142857143" style="1" customWidth="1"/>
    <col min="5124" max="5364" width="9.14285714285714" style="1"/>
    <col min="5365" max="5365" width="3.42857142857143" style="1" customWidth="1"/>
    <col min="5366" max="5366" width="25.8571428571429" style="1" customWidth="1"/>
    <col min="5367" max="5367" width="15.1428571428571" style="1" customWidth="1"/>
    <col min="5368" max="5368" width="15.4285714285714" style="1" customWidth="1"/>
    <col min="5369" max="5369" width="15" style="1" customWidth="1"/>
    <col min="5370" max="5370" width="12.8571428571429" style="1" customWidth="1"/>
    <col min="5371" max="5371" width="23.2857142857143" style="1" customWidth="1"/>
    <col min="5372" max="5374" width="9.14285714285714" style="1" hidden="1" customWidth="1"/>
    <col min="5375" max="5376" width="9.14285714285714" style="1"/>
    <col min="5377" max="5377" width="9.71428571428571" style="1" customWidth="1"/>
    <col min="5378" max="5378" width="9.14285714285714" style="1"/>
    <col min="5379" max="5379" width="10.2857142857143" style="1" customWidth="1"/>
    <col min="5380" max="5620" width="9.14285714285714" style="1"/>
    <col min="5621" max="5621" width="3.42857142857143" style="1" customWidth="1"/>
    <col min="5622" max="5622" width="25.8571428571429" style="1" customWidth="1"/>
    <col min="5623" max="5623" width="15.1428571428571" style="1" customWidth="1"/>
    <col min="5624" max="5624" width="15.4285714285714" style="1" customWidth="1"/>
    <col min="5625" max="5625" width="15" style="1" customWidth="1"/>
    <col min="5626" max="5626" width="12.8571428571429" style="1" customWidth="1"/>
    <col min="5627" max="5627" width="23.2857142857143" style="1" customWidth="1"/>
    <col min="5628" max="5630" width="9.14285714285714" style="1" hidden="1" customWidth="1"/>
    <col min="5631" max="5632" width="9.14285714285714" style="1"/>
    <col min="5633" max="5633" width="9.71428571428571" style="1" customWidth="1"/>
    <col min="5634" max="5634" width="9.14285714285714" style="1"/>
    <col min="5635" max="5635" width="10.2857142857143" style="1" customWidth="1"/>
    <col min="5636" max="5876" width="9.14285714285714" style="1"/>
    <col min="5877" max="5877" width="3.42857142857143" style="1" customWidth="1"/>
    <col min="5878" max="5878" width="25.8571428571429" style="1" customWidth="1"/>
    <col min="5879" max="5879" width="15.1428571428571" style="1" customWidth="1"/>
    <col min="5880" max="5880" width="15.4285714285714" style="1" customWidth="1"/>
    <col min="5881" max="5881" width="15" style="1" customWidth="1"/>
    <col min="5882" max="5882" width="12.8571428571429" style="1" customWidth="1"/>
    <col min="5883" max="5883" width="23.2857142857143" style="1" customWidth="1"/>
    <col min="5884" max="5886" width="9.14285714285714" style="1" hidden="1" customWidth="1"/>
    <col min="5887" max="5888" width="9.14285714285714" style="1"/>
    <col min="5889" max="5889" width="9.71428571428571" style="1" customWidth="1"/>
    <col min="5890" max="5890" width="9.14285714285714" style="1"/>
    <col min="5891" max="5891" width="10.2857142857143" style="1" customWidth="1"/>
    <col min="5892" max="6132" width="9.14285714285714" style="1"/>
    <col min="6133" max="6133" width="3.42857142857143" style="1" customWidth="1"/>
    <col min="6134" max="6134" width="25.8571428571429" style="1" customWidth="1"/>
    <col min="6135" max="6135" width="15.1428571428571" style="1" customWidth="1"/>
    <col min="6136" max="6136" width="15.4285714285714" style="1" customWidth="1"/>
    <col min="6137" max="6137" width="15" style="1" customWidth="1"/>
    <col min="6138" max="6138" width="12.8571428571429" style="1" customWidth="1"/>
    <col min="6139" max="6139" width="23.2857142857143" style="1" customWidth="1"/>
    <col min="6140" max="6142" width="9.14285714285714" style="1" hidden="1" customWidth="1"/>
    <col min="6143" max="6144" width="9.14285714285714" style="1"/>
    <col min="6145" max="6145" width="9.71428571428571" style="1" customWidth="1"/>
    <col min="6146" max="6146" width="9.14285714285714" style="1"/>
    <col min="6147" max="6147" width="10.2857142857143" style="1" customWidth="1"/>
    <col min="6148" max="6388" width="9.14285714285714" style="1"/>
    <col min="6389" max="6389" width="3.42857142857143" style="1" customWidth="1"/>
    <col min="6390" max="6390" width="25.8571428571429" style="1" customWidth="1"/>
    <col min="6391" max="6391" width="15.1428571428571" style="1" customWidth="1"/>
    <col min="6392" max="6392" width="15.4285714285714" style="1" customWidth="1"/>
    <col min="6393" max="6393" width="15" style="1" customWidth="1"/>
    <col min="6394" max="6394" width="12.8571428571429" style="1" customWidth="1"/>
    <col min="6395" max="6395" width="23.2857142857143" style="1" customWidth="1"/>
    <col min="6396" max="6398" width="9.14285714285714" style="1" hidden="1" customWidth="1"/>
    <col min="6399" max="6400" width="9.14285714285714" style="1"/>
    <col min="6401" max="6401" width="9.71428571428571" style="1" customWidth="1"/>
    <col min="6402" max="6402" width="9.14285714285714" style="1"/>
    <col min="6403" max="6403" width="10.2857142857143" style="1" customWidth="1"/>
    <col min="6404" max="6644" width="9.14285714285714" style="1"/>
    <col min="6645" max="6645" width="3.42857142857143" style="1" customWidth="1"/>
    <col min="6646" max="6646" width="25.8571428571429" style="1" customWidth="1"/>
    <col min="6647" max="6647" width="15.1428571428571" style="1" customWidth="1"/>
    <col min="6648" max="6648" width="15.4285714285714" style="1" customWidth="1"/>
    <col min="6649" max="6649" width="15" style="1" customWidth="1"/>
    <col min="6650" max="6650" width="12.8571428571429" style="1" customWidth="1"/>
    <col min="6651" max="6651" width="23.2857142857143" style="1" customWidth="1"/>
    <col min="6652" max="6654" width="9.14285714285714" style="1" hidden="1" customWidth="1"/>
    <col min="6655" max="6656" width="9.14285714285714" style="1"/>
    <col min="6657" max="6657" width="9.71428571428571" style="1" customWidth="1"/>
    <col min="6658" max="6658" width="9.14285714285714" style="1"/>
    <col min="6659" max="6659" width="10.2857142857143" style="1" customWidth="1"/>
    <col min="6660" max="6900" width="9.14285714285714" style="1"/>
    <col min="6901" max="6901" width="3.42857142857143" style="1" customWidth="1"/>
    <col min="6902" max="6902" width="25.8571428571429" style="1" customWidth="1"/>
    <col min="6903" max="6903" width="15.1428571428571" style="1" customWidth="1"/>
    <col min="6904" max="6904" width="15.4285714285714" style="1" customWidth="1"/>
    <col min="6905" max="6905" width="15" style="1" customWidth="1"/>
    <col min="6906" max="6906" width="12.8571428571429" style="1" customWidth="1"/>
    <col min="6907" max="6907" width="23.2857142857143" style="1" customWidth="1"/>
    <col min="6908" max="6910" width="9.14285714285714" style="1" hidden="1" customWidth="1"/>
    <col min="6911" max="6912" width="9.14285714285714" style="1"/>
    <col min="6913" max="6913" width="9.71428571428571" style="1" customWidth="1"/>
    <col min="6914" max="6914" width="9.14285714285714" style="1"/>
    <col min="6915" max="6915" width="10.2857142857143" style="1" customWidth="1"/>
    <col min="6916" max="7156" width="9.14285714285714" style="1"/>
    <col min="7157" max="7157" width="3.42857142857143" style="1" customWidth="1"/>
    <col min="7158" max="7158" width="25.8571428571429" style="1" customWidth="1"/>
    <col min="7159" max="7159" width="15.1428571428571" style="1" customWidth="1"/>
    <col min="7160" max="7160" width="15.4285714285714" style="1" customWidth="1"/>
    <col min="7161" max="7161" width="15" style="1" customWidth="1"/>
    <col min="7162" max="7162" width="12.8571428571429" style="1" customWidth="1"/>
    <col min="7163" max="7163" width="23.2857142857143" style="1" customWidth="1"/>
    <col min="7164" max="7166" width="9.14285714285714" style="1" hidden="1" customWidth="1"/>
    <col min="7167" max="7168" width="9.14285714285714" style="1"/>
    <col min="7169" max="7169" width="9.71428571428571" style="1" customWidth="1"/>
    <col min="7170" max="7170" width="9.14285714285714" style="1"/>
    <col min="7171" max="7171" width="10.2857142857143" style="1" customWidth="1"/>
    <col min="7172" max="7412" width="9.14285714285714" style="1"/>
    <col min="7413" max="7413" width="3.42857142857143" style="1" customWidth="1"/>
    <col min="7414" max="7414" width="25.8571428571429" style="1" customWidth="1"/>
    <col min="7415" max="7415" width="15.1428571428571" style="1" customWidth="1"/>
    <col min="7416" max="7416" width="15.4285714285714" style="1" customWidth="1"/>
    <col min="7417" max="7417" width="15" style="1" customWidth="1"/>
    <col min="7418" max="7418" width="12.8571428571429" style="1" customWidth="1"/>
    <col min="7419" max="7419" width="23.2857142857143" style="1" customWidth="1"/>
    <col min="7420" max="7422" width="9.14285714285714" style="1" hidden="1" customWidth="1"/>
    <col min="7423" max="7424" width="9.14285714285714" style="1"/>
    <col min="7425" max="7425" width="9.71428571428571" style="1" customWidth="1"/>
    <col min="7426" max="7426" width="9.14285714285714" style="1"/>
    <col min="7427" max="7427" width="10.2857142857143" style="1" customWidth="1"/>
    <col min="7428" max="7668" width="9.14285714285714" style="1"/>
    <col min="7669" max="7669" width="3.42857142857143" style="1" customWidth="1"/>
    <col min="7670" max="7670" width="25.8571428571429" style="1" customWidth="1"/>
    <col min="7671" max="7671" width="15.1428571428571" style="1" customWidth="1"/>
    <col min="7672" max="7672" width="15.4285714285714" style="1" customWidth="1"/>
    <col min="7673" max="7673" width="15" style="1" customWidth="1"/>
    <col min="7674" max="7674" width="12.8571428571429" style="1" customWidth="1"/>
    <col min="7675" max="7675" width="23.2857142857143" style="1" customWidth="1"/>
    <col min="7676" max="7678" width="9.14285714285714" style="1" hidden="1" customWidth="1"/>
    <col min="7679" max="7680" width="9.14285714285714" style="1"/>
    <col min="7681" max="7681" width="9.71428571428571" style="1" customWidth="1"/>
    <col min="7682" max="7682" width="9.14285714285714" style="1"/>
    <col min="7683" max="7683" width="10.2857142857143" style="1" customWidth="1"/>
    <col min="7684" max="7924" width="9.14285714285714" style="1"/>
    <col min="7925" max="7925" width="3.42857142857143" style="1" customWidth="1"/>
    <col min="7926" max="7926" width="25.8571428571429" style="1" customWidth="1"/>
    <col min="7927" max="7927" width="15.1428571428571" style="1" customWidth="1"/>
    <col min="7928" max="7928" width="15.4285714285714" style="1" customWidth="1"/>
    <col min="7929" max="7929" width="15" style="1" customWidth="1"/>
    <col min="7930" max="7930" width="12.8571428571429" style="1" customWidth="1"/>
    <col min="7931" max="7931" width="23.2857142857143" style="1" customWidth="1"/>
    <col min="7932" max="7934" width="9.14285714285714" style="1" hidden="1" customWidth="1"/>
    <col min="7935" max="7936" width="9.14285714285714" style="1"/>
    <col min="7937" max="7937" width="9.71428571428571" style="1" customWidth="1"/>
    <col min="7938" max="7938" width="9.14285714285714" style="1"/>
    <col min="7939" max="7939" width="10.2857142857143" style="1" customWidth="1"/>
    <col min="7940" max="8180" width="9.14285714285714" style="1"/>
    <col min="8181" max="8181" width="3.42857142857143" style="1" customWidth="1"/>
    <col min="8182" max="8182" width="25.8571428571429" style="1" customWidth="1"/>
    <col min="8183" max="8183" width="15.1428571428571" style="1" customWidth="1"/>
    <col min="8184" max="8184" width="15.4285714285714" style="1" customWidth="1"/>
    <col min="8185" max="8185" width="15" style="1" customWidth="1"/>
    <col min="8186" max="8186" width="12.8571428571429" style="1" customWidth="1"/>
    <col min="8187" max="8187" width="23.2857142857143" style="1" customWidth="1"/>
    <col min="8188" max="8190" width="9.14285714285714" style="1" hidden="1" customWidth="1"/>
    <col min="8191" max="8192" width="9.14285714285714" style="1"/>
    <col min="8193" max="8193" width="9.71428571428571" style="1" customWidth="1"/>
    <col min="8194" max="8194" width="9.14285714285714" style="1"/>
    <col min="8195" max="8195" width="10.2857142857143" style="1" customWidth="1"/>
    <col min="8196" max="8436" width="9.14285714285714" style="1"/>
    <col min="8437" max="8437" width="3.42857142857143" style="1" customWidth="1"/>
    <col min="8438" max="8438" width="25.8571428571429" style="1" customWidth="1"/>
    <col min="8439" max="8439" width="15.1428571428571" style="1" customWidth="1"/>
    <col min="8440" max="8440" width="15.4285714285714" style="1" customWidth="1"/>
    <col min="8441" max="8441" width="15" style="1" customWidth="1"/>
    <col min="8442" max="8442" width="12.8571428571429" style="1" customWidth="1"/>
    <col min="8443" max="8443" width="23.2857142857143" style="1" customWidth="1"/>
    <col min="8444" max="8446" width="9.14285714285714" style="1" hidden="1" customWidth="1"/>
    <col min="8447" max="8448" width="9.14285714285714" style="1"/>
    <col min="8449" max="8449" width="9.71428571428571" style="1" customWidth="1"/>
    <col min="8450" max="8450" width="9.14285714285714" style="1"/>
    <col min="8451" max="8451" width="10.2857142857143" style="1" customWidth="1"/>
    <col min="8452" max="8692" width="9.14285714285714" style="1"/>
    <col min="8693" max="8693" width="3.42857142857143" style="1" customWidth="1"/>
    <col min="8694" max="8694" width="25.8571428571429" style="1" customWidth="1"/>
    <col min="8695" max="8695" width="15.1428571428571" style="1" customWidth="1"/>
    <col min="8696" max="8696" width="15.4285714285714" style="1" customWidth="1"/>
    <col min="8697" max="8697" width="15" style="1" customWidth="1"/>
    <col min="8698" max="8698" width="12.8571428571429" style="1" customWidth="1"/>
    <col min="8699" max="8699" width="23.2857142857143" style="1" customWidth="1"/>
    <col min="8700" max="8702" width="9.14285714285714" style="1" hidden="1" customWidth="1"/>
    <col min="8703" max="8704" width="9.14285714285714" style="1"/>
    <col min="8705" max="8705" width="9.71428571428571" style="1" customWidth="1"/>
    <col min="8706" max="8706" width="9.14285714285714" style="1"/>
    <col min="8707" max="8707" width="10.2857142857143" style="1" customWidth="1"/>
    <col min="8708" max="8948" width="9.14285714285714" style="1"/>
    <col min="8949" max="8949" width="3.42857142857143" style="1" customWidth="1"/>
    <col min="8950" max="8950" width="25.8571428571429" style="1" customWidth="1"/>
    <col min="8951" max="8951" width="15.1428571428571" style="1" customWidth="1"/>
    <col min="8952" max="8952" width="15.4285714285714" style="1" customWidth="1"/>
    <col min="8953" max="8953" width="15" style="1" customWidth="1"/>
    <col min="8954" max="8954" width="12.8571428571429" style="1" customWidth="1"/>
    <col min="8955" max="8955" width="23.2857142857143" style="1" customWidth="1"/>
    <col min="8956" max="8958" width="9.14285714285714" style="1" hidden="1" customWidth="1"/>
    <col min="8959" max="8960" width="9.14285714285714" style="1"/>
    <col min="8961" max="8961" width="9.71428571428571" style="1" customWidth="1"/>
    <col min="8962" max="8962" width="9.14285714285714" style="1"/>
    <col min="8963" max="8963" width="10.2857142857143" style="1" customWidth="1"/>
    <col min="8964" max="9204" width="9.14285714285714" style="1"/>
    <col min="9205" max="9205" width="3.42857142857143" style="1" customWidth="1"/>
    <col min="9206" max="9206" width="25.8571428571429" style="1" customWidth="1"/>
    <col min="9207" max="9207" width="15.1428571428571" style="1" customWidth="1"/>
    <col min="9208" max="9208" width="15.4285714285714" style="1" customWidth="1"/>
    <col min="9209" max="9209" width="15" style="1" customWidth="1"/>
    <col min="9210" max="9210" width="12.8571428571429" style="1" customWidth="1"/>
    <col min="9211" max="9211" width="23.2857142857143" style="1" customWidth="1"/>
    <col min="9212" max="9214" width="9.14285714285714" style="1" hidden="1" customWidth="1"/>
    <col min="9215" max="9216" width="9.14285714285714" style="1"/>
    <col min="9217" max="9217" width="9.71428571428571" style="1" customWidth="1"/>
    <col min="9218" max="9218" width="9.14285714285714" style="1"/>
    <col min="9219" max="9219" width="10.2857142857143" style="1" customWidth="1"/>
    <col min="9220" max="9460" width="9.14285714285714" style="1"/>
    <col min="9461" max="9461" width="3.42857142857143" style="1" customWidth="1"/>
    <col min="9462" max="9462" width="25.8571428571429" style="1" customWidth="1"/>
    <col min="9463" max="9463" width="15.1428571428571" style="1" customWidth="1"/>
    <col min="9464" max="9464" width="15.4285714285714" style="1" customWidth="1"/>
    <col min="9465" max="9465" width="15" style="1" customWidth="1"/>
    <col min="9466" max="9466" width="12.8571428571429" style="1" customWidth="1"/>
    <col min="9467" max="9467" width="23.2857142857143" style="1" customWidth="1"/>
    <col min="9468" max="9470" width="9.14285714285714" style="1" hidden="1" customWidth="1"/>
    <col min="9471" max="9472" width="9.14285714285714" style="1"/>
    <col min="9473" max="9473" width="9.71428571428571" style="1" customWidth="1"/>
    <col min="9474" max="9474" width="9.14285714285714" style="1"/>
    <col min="9475" max="9475" width="10.2857142857143" style="1" customWidth="1"/>
    <col min="9476" max="9716" width="9.14285714285714" style="1"/>
    <col min="9717" max="9717" width="3.42857142857143" style="1" customWidth="1"/>
    <col min="9718" max="9718" width="25.8571428571429" style="1" customWidth="1"/>
    <col min="9719" max="9719" width="15.1428571428571" style="1" customWidth="1"/>
    <col min="9720" max="9720" width="15.4285714285714" style="1" customWidth="1"/>
    <col min="9721" max="9721" width="15" style="1" customWidth="1"/>
    <col min="9722" max="9722" width="12.8571428571429" style="1" customWidth="1"/>
    <col min="9723" max="9723" width="23.2857142857143" style="1" customWidth="1"/>
    <col min="9724" max="9726" width="9.14285714285714" style="1" hidden="1" customWidth="1"/>
    <col min="9727" max="9728" width="9.14285714285714" style="1"/>
    <col min="9729" max="9729" width="9.71428571428571" style="1" customWidth="1"/>
    <col min="9730" max="9730" width="9.14285714285714" style="1"/>
    <col min="9731" max="9731" width="10.2857142857143" style="1" customWidth="1"/>
    <col min="9732" max="9972" width="9.14285714285714" style="1"/>
    <col min="9973" max="9973" width="3.42857142857143" style="1" customWidth="1"/>
    <col min="9974" max="9974" width="25.8571428571429" style="1" customWidth="1"/>
    <col min="9975" max="9975" width="15.1428571428571" style="1" customWidth="1"/>
    <col min="9976" max="9976" width="15.4285714285714" style="1" customWidth="1"/>
    <col min="9977" max="9977" width="15" style="1" customWidth="1"/>
    <col min="9978" max="9978" width="12.8571428571429" style="1" customWidth="1"/>
    <col min="9979" max="9979" width="23.2857142857143" style="1" customWidth="1"/>
    <col min="9980" max="9982" width="9.14285714285714" style="1" hidden="1" customWidth="1"/>
    <col min="9983" max="9984" width="9.14285714285714" style="1"/>
    <col min="9985" max="9985" width="9.71428571428571" style="1" customWidth="1"/>
    <col min="9986" max="9986" width="9.14285714285714" style="1"/>
    <col min="9987" max="9987" width="10.2857142857143" style="1" customWidth="1"/>
    <col min="9988" max="10228" width="9.14285714285714" style="1"/>
    <col min="10229" max="10229" width="3.42857142857143" style="1" customWidth="1"/>
    <col min="10230" max="10230" width="25.8571428571429" style="1" customWidth="1"/>
    <col min="10231" max="10231" width="15.1428571428571" style="1" customWidth="1"/>
    <col min="10232" max="10232" width="15.4285714285714" style="1" customWidth="1"/>
    <col min="10233" max="10233" width="15" style="1" customWidth="1"/>
    <col min="10234" max="10234" width="12.8571428571429" style="1" customWidth="1"/>
    <col min="10235" max="10235" width="23.2857142857143" style="1" customWidth="1"/>
    <col min="10236" max="10238" width="9.14285714285714" style="1" hidden="1" customWidth="1"/>
    <col min="10239" max="10240" width="9.14285714285714" style="1"/>
    <col min="10241" max="10241" width="9.71428571428571" style="1" customWidth="1"/>
    <col min="10242" max="10242" width="9.14285714285714" style="1"/>
    <col min="10243" max="10243" width="10.2857142857143" style="1" customWidth="1"/>
    <col min="10244" max="10484" width="9.14285714285714" style="1"/>
    <col min="10485" max="10485" width="3.42857142857143" style="1" customWidth="1"/>
    <col min="10486" max="10486" width="25.8571428571429" style="1" customWidth="1"/>
    <col min="10487" max="10487" width="15.1428571428571" style="1" customWidth="1"/>
    <col min="10488" max="10488" width="15.4285714285714" style="1" customWidth="1"/>
    <col min="10489" max="10489" width="15" style="1" customWidth="1"/>
    <col min="10490" max="10490" width="12.8571428571429" style="1" customWidth="1"/>
    <col min="10491" max="10491" width="23.2857142857143" style="1" customWidth="1"/>
    <col min="10492" max="10494" width="9.14285714285714" style="1" hidden="1" customWidth="1"/>
    <col min="10495" max="10496" width="9.14285714285714" style="1"/>
    <col min="10497" max="10497" width="9.71428571428571" style="1" customWidth="1"/>
    <col min="10498" max="10498" width="9.14285714285714" style="1"/>
    <col min="10499" max="10499" width="10.2857142857143" style="1" customWidth="1"/>
    <col min="10500" max="10740" width="9.14285714285714" style="1"/>
    <col min="10741" max="10741" width="3.42857142857143" style="1" customWidth="1"/>
    <col min="10742" max="10742" width="25.8571428571429" style="1" customWidth="1"/>
    <col min="10743" max="10743" width="15.1428571428571" style="1" customWidth="1"/>
    <col min="10744" max="10744" width="15.4285714285714" style="1" customWidth="1"/>
    <col min="10745" max="10745" width="15" style="1" customWidth="1"/>
    <col min="10746" max="10746" width="12.8571428571429" style="1" customWidth="1"/>
    <col min="10747" max="10747" width="23.2857142857143" style="1" customWidth="1"/>
    <col min="10748" max="10750" width="9.14285714285714" style="1" hidden="1" customWidth="1"/>
    <col min="10751" max="10752" width="9.14285714285714" style="1"/>
    <col min="10753" max="10753" width="9.71428571428571" style="1" customWidth="1"/>
    <col min="10754" max="10754" width="9.14285714285714" style="1"/>
    <col min="10755" max="10755" width="10.2857142857143" style="1" customWidth="1"/>
    <col min="10756" max="10996" width="9.14285714285714" style="1"/>
    <col min="10997" max="10997" width="3.42857142857143" style="1" customWidth="1"/>
    <col min="10998" max="10998" width="25.8571428571429" style="1" customWidth="1"/>
    <col min="10999" max="10999" width="15.1428571428571" style="1" customWidth="1"/>
    <col min="11000" max="11000" width="15.4285714285714" style="1" customWidth="1"/>
    <col min="11001" max="11001" width="15" style="1" customWidth="1"/>
    <col min="11002" max="11002" width="12.8571428571429" style="1" customWidth="1"/>
    <col min="11003" max="11003" width="23.2857142857143" style="1" customWidth="1"/>
    <col min="11004" max="11006" width="9.14285714285714" style="1" hidden="1" customWidth="1"/>
    <col min="11007" max="11008" width="9.14285714285714" style="1"/>
    <col min="11009" max="11009" width="9.71428571428571" style="1" customWidth="1"/>
    <col min="11010" max="11010" width="9.14285714285714" style="1"/>
    <col min="11011" max="11011" width="10.2857142857143" style="1" customWidth="1"/>
    <col min="11012" max="11252" width="9.14285714285714" style="1"/>
    <col min="11253" max="11253" width="3.42857142857143" style="1" customWidth="1"/>
    <col min="11254" max="11254" width="25.8571428571429" style="1" customWidth="1"/>
    <col min="11255" max="11255" width="15.1428571428571" style="1" customWidth="1"/>
    <col min="11256" max="11256" width="15.4285714285714" style="1" customWidth="1"/>
    <col min="11257" max="11257" width="15" style="1" customWidth="1"/>
    <col min="11258" max="11258" width="12.8571428571429" style="1" customWidth="1"/>
    <col min="11259" max="11259" width="23.2857142857143" style="1" customWidth="1"/>
    <col min="11260" max="11262" width="9.14285714285714" style="1" hidden="1" customWidth="1"/>
    <col min="11263" max="11264" width="9.14285714285714" style="1"/>
    <col min="11265" max="11265" width="9.71428571428571" style="1" customWidth="1"/>
    <col min="11266" max="11266" width="9.14285714285714" style="1"/>
    <col min="11267" max="11267" width="10.2857142857143" style="1" customWidth="1"/>
    <col min="11268" max="11508" width="9.14285714285714" style="1"/>
    <col min="11509" max="11509" width="3.42857142857143" style="1" customWidth="1"/>
    <col min="11510" max="11510" width="25.8571428571429" style="1" customWidth="1"/>
    <col min="11511" max="11511" width="15.1428571428571" style="1" customWidth="1"/>
    <col min="11512" max="11512" width="15.4285714285714" style="1" customWidth="1"/>
    <col min="11513" max="11513" width="15" style="1" customWidth="1"/>
    <col min="11514" max="11514" width="12.8571428571429" style="1" customWidth="1"/>
    <col min="11515" max="11515" width="23.2857142857143" style="1" customWidth="1"/>
    <col min="11516" max="11518" width="9.14285714285714" style="1" hidden="1" customWidth="1"/>
    <col min="11519" max="11520" width="9.14285714285714" style="1"/>
    <col min="11521" max="11521" width="9.71428571428571" style="1" customWidth="1"/>
    <col min="11522" max="11522" width="9.14285714285714" style="1"/>
    <col min="11523" max="11523" width="10.2857142857143" style="1" customWidth="1"/>
    <col min="11524" max="11764" width="9.14285714285714" style="1"/>
    <col min="11765" max="11765" width="3.42857142857143" style="1" customWidth="1"/>
    <col min="11766" max="11766" width="25.8571428571429" style="1" customWidth="1"/>
    <col min="11767" max="11767" width="15.1428571428571" style="1" customWidth="1"/>
    <col min="11768" max="11768" width="15.4285714285714" style="1" customWidth="1"/>
    <col min="11769" max="11769" width="15" style="1" customWidth="1"/>
    <col min="11770" max="11770" width="12.8571428571429" style="1" customWidth="1"/>
    <col min="11771" max="11771" width="23.2857142857143" style="1" customWidth="1"/>
    <col min="11772" max="11774" width="9.14285714285714" style="1" hidden="1" customWidth="1"/>
    <col min="11775" max="11776" width="9.14285714285714" style="1"/>
    <col min="11777" max="11777" width="9.71428571428571" style="1" customWidth="1"/>
    <col min="11778" max="11778" width="9.14285714285714" style="1"/>
    <col min="11779" max="11779" width="10.2857142857143" style="1" customWidth="1"/>
    <col min="11780" max="12020" width="9.14285714285714" style="1"/>
    <col min="12021" max="12021" width="3.42857142857143" style="1" customWidth="1"/>
    <col min="12022" max="12022" width="25.8571428571429" style="1" customWidth="1"/>
    <col min="12023" max="12023" width="15.1428571428571" style="1" customWidth="1"/>
    <col min="12024" max="12024" width="15.4285714285714" style="1" customWidth="1"/>
    <col min="12025" max="12025" width="15" style="1" customWidth="1"/>
    <col min="12026" max="12026" width="12.8571428571429" style="1" customWidth="1"/>
    <col min="12027" max="12027" width="23.2857142857143" style="1" customWidth="1"/>
    <col min="12028" max="12030" width="9.14285714285714" style="1" hidden="1" customWidth="1"/>
    <col min="12031" max="12032" width="9.14285714285714" style="1"/>
    <col min="12033" max="12033" width="9.71428571428571" style="1" customWidth="1"/>
    <col min="12034" max="12034" width="9.14285714285714" style="1"/>
    <col min="12035" max="12035" width="10.2857142857143" style="1" customWidth="1"/>
    <col min="12036" max="12276" width="9.14285714285714" style="1"/>
    <col min="12277" max="12277" width="3.42857142857143" style="1" customWidth="1"/>
    <col min="12278" max="12278" width="25.8571428571429" style="1" customWidth="1"/>
    <col min="12279" max="12279" width="15.1428571428571" style="1" customWidth="1"/>
    <col min="12280" max="12280" width="15.4285714285714" style="1" customWidth="1"/>
    <col min="12281" max="12281" width="15" style="1" customWidth="1"/>
    <col min="12282" max="12282" width="12.8571428571429" style="1" customWidth="1"/>
    <col min="12283" max="12283" width="23.2857142857143" style="1" customWidth="1"/>
    <col min="12284" max="12286" width="9.14285714285714" style="1" hidden="1" customWidth="1"/>
    <col min="12287" max="12288" width="9.14285714285714" style="1"/>
    <col min="12289" max="12289" width="9.71428571428571" style="1" customWidth="1"/>
    <col min="12290" max="12290" width="9.14285714285714" style="1"/>
    <col min="12291" max="12291" width="10.2857142857143" style="1" customWidth="1"/>
    <col min="12292" max="12532" width="9.14285714285714" style="1"/>
    <col min="12533" max="12533" width="3.42857142857143" style="1" customWidth="1"/>
    <col min="12534" max="12534" width="25.8571428571429" style="1" customWidth="1"/>
    <col min="12535" max="12535" width="15.1428571428571" style="1" customWidth="1"/>
    <col min="12536" max="12536" width="15.4285714285714" style="1" customWidth="1"/>
    <col min="12537" max="12537" width="15" style="1" customWidth="1"/>
    <col min="12538" max="12538" width="12.8571428571429" style="1" customWidth="1"/>
    <col min="12539" max="12539" width="23.2857142857143" style="1" customWidth="1"/>
    <col min="12540" max="12542" width="9.14285714285714" style="1" hidden="1" customWidth="1"/>
    <col min="12543" max="12544" width="9.14285714285714" style="1"/>
    <col min="12545" max="12545" width="9.71428571428571" style="1" customWidth="1"/>
    <col min="12546" max="12546" width="9.14285714285714" style="1"/>
    <col min="12547" max="12547" width="10.2857142857143" style="1" customWidth="1"/>
    <col min="12548" max="12788" width="9.14285714285714" style="1"/>
    <col min="12789" max="12789" width="3.42857142857143" style="1" customWidth="1"/>
    <col min="12790" max="12790" width="25.8571428571429" style="1" customWidth="1"/>
    <col min="12791" max="12791" width="15.1428571428571" style="1" customWidth="1"/>
    <col min="12792" max="12792" width="15.4285714285714" style="1" customWidth="1"/>
    <col min="12793" max="12793" width="15" style="1" customWidth="1"/>
    <col min="12794" max="12794" width="12.8571428571429" style="1" customWidth="1"/>
    <col min="12795" max="12795" width="23.2857142857143" style="1" customWidth="1"/>
    <col min="12796" max="12798" width="9.14285714285714" style="1" hidden="1" customWidth="1"/>
    <col min="12799" max="12800" width="9.14285714285714" style="1"/>
    <col min="12801" max="12801" width="9.71428571428571" style="1" customWidth="1"/>
    <col min="12802" max="12802" width="9.14285714285714" style="1"/>
    <col min="12803" max="12803" width="10.2857142857143" style="1" customWidth="1"/>
    <col min="12804" max="13044" width="9.14285714285714" style="1"/>
    <col min="13045" max="13045" width="3.42857142857143" style="1" customWidth="1"/>
    <col min="13046" max="13046" width="25.8571428571429" style="1" customWidth="1"/>
    <col min="13047" max="13047" width="15.1428571428571" style="1" customWidth="1"/>
    <col min="13048" max="13048" width="15.4285714285714" style="1" customWidth="1"/>
    <col min="13049" max="13049" width="15" style="1" customWidth="1"/>
    <col min="13050" max="13050" width="12.8571428571429" style="1" customWidth="1"/>
    <col min="13051" max="13051" width="23.2857142857143" style="1" customWidth="1"/>
    <col min="13052" max="13054" width="9.14285714285714" style="1" hidden="1" customWidth="1"/>
    <col min="13055" max="13056" width="9.14285714285714" style="1"/>
    <col min="13057" max="13057" width="9.71428571428571" style="1" customWidth="1"/>
    <col min="13058" max="13058" width="9.14285714285714" style="1"/>
    <col min="13059" max="13059" width="10.2857142857143" style="1" customWidth="1"/>
    <col min="13060" max="13300" width="9.14285714285714" style="1"/>
    <col min="13301" max="13301" width="3.42857142857143" style="1" customWidth="1"/>
    <col min="13302" max="13302" width="25.8571428571429" style="1" customWidth="1"/>
    <col min="13303" max="13303" width="15.1428571428571" style="1" customWidth="1"/>
    <col min="13304" max="13304" width="15.4285714285714" style="1" customWidth="1"/>
    <col min="13305" max="13305" width="15" style="1" customWidth="1"/>
    <col min="13306" max="13306" width="12.8571428571429" style="1" customWidth="1"/>
    <col min="13307" max="13307" width="23.2857142857143" style="1" customWidth="1"/>
    <col min="13308" max="13310" width="9.14285714285714" style="1" hidden="1" customWidth="1"/>
    <col min="13311" max="13312" width="9.14285714285714" style="1"/>
    <col min="13313" max="13313" width="9.71428571428571" style="1" customWidth="1"/>
    <col min="13314" max="13314" width="9.14285714285714" style="1"/>
    <col min="13315" max="13315" width="10.2857142857143" style="1" customWidth="1"/>
    <col min="13316" max="13556" width="9.14285714285714" style="1"/>
    <col min="13557" max="13557" width="3.42857142857143" style="1" customWidth="1"/>
    <col min="13558" max="13558" width="25.8571428571429" style="1" customWidth="1"/>
    <col min="13559" max="13559" width="15.1428571428571" style="1" customWidth="1"/>
    <col min="13560" max="13560" width="15.4285714285714" style="1" customWidth="1"/>
    <col min="13561" max="13561" width="15" style="1" customWidth="1"/>
    <col min="13562" max="13562" width="12.8571428571429" style="1" customWidth="1"/>
    <col min="13563" max="13563" width="23.2857142857143" style="1" customWidth="1"/>
    <col min="13564" max="13566" width="9.14285714285714" style="1" hidden="1" customWidth="1"/>
    <col min="13567" max="13568" width="9.14285714285714" style="1"/>
    <col min="13569" max="13569" width="9.71428571428571" style="1" customWidth="1"/>
    <col min="13570" max="13570" width="9.14285714285714" style="1"/>
    <col min="13571" max="13571" width="10.2857142857143" style="1" customWidth="1"/>
    <col min="13572" max="13812" width="9.14285714285714" style="1"/>
    <col min="13813" max="13813" width="3.42857142857143" style="1" customWidth="1"/>
    <col min="13814" max="13814" width="25.8571428571429" style="1" customWidth="1"/>
    <col min="13815" max="13815" width="15.1428571428571" style="1" customWidth="1"/>
    <col min="13816" max="13816" width="15.4285714285714" style="1" customWidth="1"/>
    <col min="13817" max="13817" width="15" style="1" customWidth="1"/>
    <col min="13818" max="13818" width="12.8571428571429" style="1" customWidth="1"/>
    <col min="13819" max="13819" width="23.2857142857143" style="1" customWidth="1"/>
    <col min="13820" max="13822" width="9.14285714285714" style="1" hidden="1" customWidth="1"/>
    <col min="13823" max="13824" width="9.14285714285714" style="1"/>
    <col min="13825" max="13825" width="9.71428571428571" style="1" customWidth="1"/>
    <col min="13826" max="13826" width="9.14285714285714" style="1"/>
    <col min="13827" max="13827" width="10.2857142857143" style="1" customWidth="1"/>
    <col min="13828" max="14068" width="9.14285714285714" style="1"/>
    <col min="14069" max="14069" width="3.42857142857143" style="1" customWidth="1"/>
    <col min="14070" max="14070" width="25.8571428571429" style="1" customWidth="1"/>
    <col min="14071" max="14071" width="15.1428571428571" style="1" customWidth="1"/>
    <col min="14072" max="14072" width="15.4285714285714" style="1" customWidth="1"/>
    <col min="14073" max="14073" width="15" style="1" customWidth="1"/>
    <col min="14074" max="14074" width="12.8571428571429" style="1" customWidth="1"/>
    <col min="14075" max="14075" width="23.2857142857143" style="1" customWidth="1"/>
    <col min="14076" max="14078" width="9.14285714285714" style="1" hidden="1" customWidth="1"/>
    <col min="14079" max="14080" width="9.14285714285714" style="1"/>
    <col min="14081" max="14081" width="9.71428571428571" style="1" customWidth="1"/>
    <col min="14082" max="14082" width="9.14285714285714" style="1"/>
    <col min="14083" max="14083" width="10.2857142857143" style="1" customWidth="1"/>
    <col min="14084" max="14324" width="9.14285714285714" style="1"/>
    <col min="14325" max="14325" width="3.42857142857143" style="1" customWidth="1"/>
    <col min="14326" max="14326" width="25.8571428571429" style="1" customWidth="1"/>
    <col min="14327" max="14327" width="15.1428571428571" style="1" customWidth="1"/>
    <col min="14328" max="14328" width="15.4285714285714" style="1" customWidth="1"/>
    <col min="14329" max="14329" width="15" style="1" customWidth="1"/>
    <col min="14330" max="14330" width="12.8571428571429" style="1" customWidth="1"/>
    <col min="14331" max="14331" width="23.2857142857143" style="1" customWidth="1"/>
    <col min="14332" max="14334" width="9.14285714285714" style="1" hidden="1" customWidth="1"/>
    <col min="14335" max="14336" width="9.14285714285714" style="1"/>
    <col min="14337" max="14337" width="9.71428571428571" style="1" customWidth="1"/>
    <col min="14338" max="14338" width="9.14285714285714" style="1"/>
    <col min="14339" max="14339" width="10.2857142857143" style="1" customWidth="1"/>
    <col min="14340" max="14580" width="9.14285714285714" style="1"/>
    <col min="14581" max="14581" width="3.42857142857143" style="1" customWidth="1"/>
    <col min="14582" max="14582" width="25.8571428571429" style="1" customWidth="1"/>
    <col min="14583" max="14583" width="15.1428571428571" style="1" customWidth="1"/>
    <col min="14584" max="14584" width="15.4285714285714" style="1" customWidth="1"/>
    <col min="14585" max="14585" width="15" style="1" customWidth="1"/>
    <col min="14586" max="14586" width="12.8571428571429" style="1" customWidth="1"/>
    <col min="14587" max="14587" width="23.2857142857143" style="1" customWidth="1"/>
    <col min="14588" max="14590" width="9.14285714285714" style="1" hidden="1" customWidth="1"/>
    <col min="14591" max="14592" width="9.14285714285714" style="1"/>
    <col min="14593" max="14593" width="9.71428571428571" style="1" customWidth="1"/>
    <col min="14594" max="14594" width="9.14285714285714" style="1"/>
    <col min="14595" max="14595" width="10.2857142857143" style="1" customWidth="1"/>
    <col min="14596" max="14836" width="9.14285714285714" style="1"/>
    <col min="14837" max="14837" width="3.42857142857143" style="1" customWidth="1"/>
    <col min="14838" max="14838" width="25.8571428571429" style="1" customWidth="1"/>
    <col min="14839" max="14839" width="15.1428571428571" style="1" customWidth="1"/>
    <col min="14840" max="14840" width="15.4285714285714" style="1" customWidth="1"/>
    <col min="14841" max="14841" width="15" style="1" customWidth="1"/>
    <col min="14842" max="14842" width="12.8571428571429" style="1" customWidth="1"/>
    <col min="14843" max="14843" width="23.2857142857143" style="1" customWidth="1"/>
    <col min="14844" max="14846" width="9.14285714285714" style="1" hidden="1" customWidth="1"/>
    <col min="14847" max="14848" width="9.14285714285714" style="1"/>
    <col min="14849" max="14849" width="9.71428571428571" style="1" customWidth="1"/>
    <col min="14850" max="14850" width="9.14285714285714" style="1"/>
    <col min="14851" max="14851" width="10.2857142857143" style="1" customWidth="1"/>
    <col min="14852" max="15092" width="9.14285714285714" style="1"/>
    <col min="15093" max="15093" width="3.42857142857143" style="1" customWidth="1"/>
    <col min="15094" max="15094" width="25.8571428571429" style="1" customWidth="1"/>
    <col min="15095" max="15095" width="15.1428571428571" style="1" customWidth="1"/>
    <col min="15096" max="15096" width="15.4285714285714" style="1" customWidth="1"/>
    <col min="15097" max="15097" width="15" style="1" customWidth="1"/>
    <col min="15098" max="15098" width="12.8571428571429" style="1" customWidth="1"/>
    <col min="15099" max="15099" width="23.2857142857143" style="1" customWidth="1"/>
    <col min="15100" max="15102" width="9.14285714285714" style="1" hidden="1" customWidth="1"/>
    <col min="15103" max="15104" width="9.14285714285714" style="1"/>
    <col min="15105" max="15105" width="9.71428571428571" style="1" customWidth="1"/>
    <col min="15106" max="15106" width="9.14285714285714" style="1"/>
    <col min="15107" max="15107" width="10.2857142857143" style="1" customWidth="1"/>
    <col min="15108" max="15348" width="9.14285714285714" style="1"/>
    <col min="15349" max="15349" width="3.42857142857143" style="1" customWidth="1"/>
    <col min="15350" max="15350" width="25.8571428571429" style="1" customWidth="1"/>
    <col min="15351" max="15351" width="15.1428571428571" style="1" customWidth="1"/>
    <col min="15352" max="15352" width="15.4285714285714" style="1" customWidth="1"/>
    <col min="15353" max="15353" width="15" style="1" customWidth="1"/>
    <col min="15354" max="15354" width="12.8571428571429" style="1" customWidth="1"/>
    <col min="15355" max="15355" width="23.2857142857143" style="1" customWidth="1"/>
    <col min="15356" max="15358" width="9.14285714285714" style="1" hidden="1" customWidth="1"/>
    <col min="15359" max="15360" width="9.14285714285714" style="1"/>
    <col min="15361" max="15361" width="9.71428571428571" style="1" customWidth="1"/>
    <col min="15362" max="15362" width="9.14285714285714" style="1"/>
    <col min="15363" max="15363" width="10.2857142857143" style="1" customWidth="1"/>
    <col min="15364" max="15604" width="9.14285714285714" style="1"/>
    <col min="15605" max="15605" width="3.42857142857143" style="1" customWidth="1"/>
    <col min="15606" max="15606" width="25.8571428571429" style="1" customWidth="1"/>
    <col min="15607" max="15607" width="15.1428571428571" style="1" customWidth="1"/>
    <col min="15608" max="15608" width="15.4285714285714" style="1" customWidth="1"/>
    <col min="15609" max="15609" width="15" style="1" customWidth="1"/>
    <col min="15610" max="15610" width="12.8571428571429" style="1" customWidth="1"/>
    <col min="15611" max="15611" width="23.2857142857143" style="1" customWidth="1"/>
    <col min="15612" max="15614" width="9.14285714285714" style="1" hidden="1" customWidth="1"/>
    <col min="15615" max="15616" width="9.14285714285714" style="1"/>
    <col min="15617" max="15617" width="9.71428571428571" style="1" customWidth="1"/>
    <col min="15618" max="15618" width="9.14285714285714" style="1"/>
    <col min="15619" max="15619" width="10.2857142857143" style="1" customWidth="1"/>
    <col min="15620" max="15860" width="9.14285714285714" style="1"/>
    <col min="15861" max="15861" width="3.42857142857143" style="1" customWidth="1"/>
    <col min="15862" max="15862" width="25.8571428571429" style="1" customWidth="1"/>
    <col min="15863" max="15863" width="15.1428571428571" style="1" customWidth="1"/>
    <col min="15864" max="15864" width="15.4285714285714" style="1" customWidth="1"/>
    <col min="15865" max="15865" width="15" style="1" customWidth="1"/>
    <col min="15866" max="15866" width="12.8571428571429" style="1" customWidth="1"/>
    <col min="15867" max="15867" width="23.2857142857143" style="1" customWidth="1"/>
    <col min="15868" max="15870" width="9.14285714285714" style="1" hidden="1" customWidth="1"/>
    <col min="15871" max="15872" width="9.14285714285714" style="1"/>
    <col min="15873" max="15873" width="9.71428571428571" style="1" customWidth="1"/>
    <col min="15874" max="15874" width="9.14285714285714" style="1"/>
    <col min="15875" max="15875" width="10.2857142857143" style="1" customWidth="1"/>
    <col min="15876" max="16116" width="9.14285714285714" style="1"/>
    <col min="16117" max="16117" width="3.42857142857143" style="1" customWidth="1"/>
    <col min="16118" max="16118" width="25.8571428571429" style="1" customWidth="1"/>
    <col min="16119" max="16119" width="15.1428571428571" style="1" customWidth="1"/>
    <col min="16120" max="16120" width="15.4285714285714" style="1" customWidth="1"/>
    <col min="16121" max="16121" width="15" style="1" customWidth="1"/>
    <col min="16122" max="16122" width="12.8571428571429" style="1" customWidth="1"/>
    <col min="16123" max="16123" width="23.2857142857143" style="1" customWidth="1"/>
    <col min="16124" max="16126" width="9.14285714285714" style="1" hidden="1" customWidth="1"/>
    <col min="16127" max="16128" width="9.14285714285714" style="1"/>
    <col min="16129" max="16129" width="9.71428571428571" style="1" customWidth="1"/>
    <col min="16130" max="16130" width="9.14285714285714" style="1"/>
    <col min="16131" max="16131" width="10.2857142857143" style="1" customWidth="1"/>
    <col min="16132" max="16384" width="9.14285714285714" style="1"/>
  </cols>
  <sheetData>
    <row r="1" s="1" customFormat="1" ht="15" customHeight="1"/>
    <row r="2" s="1" customFormat="1" ht="6" customHeight="1" spans="4:7">
      <c r="D2" s="2"/>
      <c r="G2" s="2"/>
    </row>
    <row r="3" s="1" customFormat="1" ht="15" customHeight="1" spans="1:7">
      <c r="A3" s="3"/>
      <c r="D3" s="4"/>
      <c r="G3" s="3"/>
    </row>
    <row r="4" s="1" customFormat="1" ht="5.25" customHeight="1" spans="1:7">
      <c r="A4" s="2"/>
      <c r="D4" s="4"/>
      <c r="G4" s="2"/>
    </row>
    <row r="5" s="1" customFormat="1" spans="1:7">
      <c r="A5" s="4"/>
      <c r="B5" s="4"/>
      <c r="C5" s="4"/>
      <c r="D5" s="4"/>
      <c r="E5" s="4"/>
      <c r="F5" s="4"/>
      <c r="G5" s="4"/>
    </row>
    <row r="6" s="1" customFormat="1" customHeight="1" spans="1:7">
      <c r="A6" s="3" t="s">
        <v>46</v>
      </c>
      <c r="B6" s="3"/>
      <c r="C6" s="3"/>
      <c r="D6" s="3"/>
      <c r="E6" s="3"/>
      <c r="F6" s="3"/>
      <c r="G6" s="3"/>
    </row>
    <row r="7" s="1" customFormat="1" customHeight="1" spans="1:7">
      <c r="A7" s="3"/>
      <c r="B7" s="3"/>
      <c r="C7" s="3"/>
      <c r="D7" s="3"/>
      <c r="E7" s="3"/>
      <c r="F7" s="3"/>
      <c r="G7" s="3"/>
    </row>
    <row r="8" s="1" customFormat="1" customHeight="1" spans="1:7">
      <c r="A8" s="5"/>
      <c r="B8" s="6" t="str">
        <f>'Aux. Adm.'!B8</f>
        <v>Nº Processo</v>
      </c>
      <c r="C8" s="7"/>
      <c r="D8" s="7"/>
      <c r="E8" s="8" t="str">
        <f>'Aux. Adm.'!E8</f>
        <v>59501.000246/2024-69</v>
      </c>
      <c r="F8" s="9"/>
      <c r="G8" s="10"/>
    </row>
    <row r="9" s="1" customFormat="1" customHeight="1" spans="1:7">
      <c r="A9" s="12"/>
      <c r="B9" s="13" t="str">
        <f>'Aux. Adm.'!B9</f>
        <v>Licitação nº</v>
      </c>
      <c r="C9" s="14"/>
      <c r="D9" s="14"/>
      <c r="E9" s="15"/>
      <c r="F9" s="16"/>
      <c r="G9" s="17"/>
    </row>
    <row r="10" s="1" customFormat="1" customHeight="1" spans="1:7">
      <c r="A10" s="18" t="s">
        <v>49</v>
      </c>
      <c r="B10" s="18"/>
      <c r="C10" s="18"/>
      <c r="D10" s="18"/>
      <c r="E10" s="18"/>
      <c r="F10" s="3"/>
      <c r="G10" s="18"/>
    </row>
    <row r="11" s="1" customFormat="1" customHeight="1" spans="1:7">
      <c r="A11" s="19"/>
      <c r="B11" s="19"/>
      <c r="C11" s="19"/>
      <c r="D11" s="19"/>
      <c r="E11" s="19"/>
      <c r="F11" s="19"/>
      <c r="G11" s="19"/>
    </row>
    <row r="12" s="1" customFormat="1" customHeight="1" spans="1:7">
      <c r="A12" s="20" t="s">
        <v>50</v>
      </c>
      <c r="B12" s="21" t="s">
        <v>51</v>
      </c>
      <c r="C12" s="21"/>
      <c r="D12" s="21"/>
      <c r="E12" s="21"/>
      <c r="F12" s="22" t="str">
        <f>'Aux. Adm.'!F12</f>
        <v>2024 - PE000122/2024</v>
      </c>
      <c r="G12" s="23"/>
    </row>
    <row r="13" s="1" customFormat="1" customHeight="1" spans="1:7">
      <c r="A13" s="20" t="s">
        <v>53</v>
      </c>
      <c r="B13" s="21" t="s">
        <v>54</v>
      </c>
      <c r="C13" s="21"/>
      <c r="D13" s="21"/>
      <c r="E13" s="21"/>
      <c r="F13" s="24" t="str">
        <f>'Aux. Adm.'!F13</f>
        <v>Recife/PE</v>
      </c>
      <c r="G13" s="24"/>
    </row>
    <row r="14" s="1" customFormat="1" customHeight="1" spans="1:7">
      <c r="A14" s="25" t="s">
        <v>56</v>
      </c>
      <c r="B14" s="21" t="s">
        <v>57</v>
      </c>
      <c r="C14" s="21"/>
      <c r="D14" s="21"/>
      <c r="E14" s="21"/>
      <c r="F14" s="22" t="str">
        <f>'Aux. Adm.'!F14</f>
        <v>20/02/2024</v>
      </c>
      <c r="G14" s="23"/>
    </row>
    <row r="15" s="1" customFormat="1" customHeight="1" spans="1:7">
      <c r="A15" s="25" t="s">
        <v>59</v>
      </c>
      <c r="B15" s="26" t="s">
        <v>60</v>
      </c>
      <c r="C15" s="26"/>
      <c r="D15" s="26"/>
      <c r="E15" s="26"/>
      <c r="F15" s="24" t="str">
        <f>'Aux. Adm.'!F15</f>
        <v>12 (doze) meses</v>
      </c>
      <c r="G15" s="24"/>
    </row>
    <row r="16" s="1" customFormat="1" customHeight="1" spans="1:7">
      <c r="A16" s="27"/>
      <c r="B16" s="28"/>
      <c r="C16" s="29"/>
      <c r="D16" s="29"/>
      <c r="E16" s="19"/>
      <c r="F16" s="19"/>
      <c r="G16" s="19"/>
    </row>
    <row r="17" s="1" customFormat="1" customHeight="1" spans="1:7">
      <c r="A17" s="30" t="s">
        <v>62</v>
      </c>
      <c r="B17" s="30"/>
      <c r="C17" s="30"/>
      <c r="D17" s="30"/>
      <c r="E17" s="30"/>
      <c r="F17" s="30"/>
      <c r="G17" s="30"/>
    </row>
    <row r="18" s="1" customFormat="1" customHeight="1" spans="1:7">
      <c r="A18" s="27"/>
      <c r="B18" s="28"/>
      <c r="C18" s="29"/>
      <c r="D18" s="29"/>
      <c r="E18" s="19"/>
      <c r="F18" s="19"/>
      <c r="G18" s="19"/>
    </row>
    <row r="19" s="1" customFormat="1" customHeight="1" spans="1:7">
      <c r="A19" s="31" t="s">
        <v>63</v>
      </c>
      <c r="B19" s="32"/>
      <c r="C19" s="33" t="s">
        <v>64</v>
      </c>
      <c r="D19" s="34"/>
      <c r="E19" s="33" t="s">
        <v>65</v>
      </c>
      <c r="F19" s="35"/>
      <c r="G19" s="34"/>
    </row>
    <row r="20" s="1" customFormat="1" customHeight="1" spans="1:7">
      <c r="A20" s="209" t="s">
        <v>27</v>
      </c>
      <c r="B20" s="210"/>
      <c r="C20" s="33" t="s">
        <v>66</v>
      </c>
      <c r="D20" s="34"/>
      <c r="E20" s="36">
        <v>1</v>
      </c>
      <c r="F20" s="37"/>
      <c r="G20" s="38"/>
    </row>
    <row r="21" s="1" customFormat="1" customHeight="1" spans="1:7">
      <c r="A21" s="27"/>
      <c r="B21" s="27"/>
      <c r="C21" s="29"/>
      <c r="D21" s="29"/>
      <c r="E21" s="39"/>
      <c r="F21" s="39"/>
      <c r="G21" s="39"/>
    </row>
    <row r="22" s="1" customFormat="1" customHeight="1" spans="1:7">
      <c r="A22" s="30" t="s">
        <v>67</v>
      </c>
      <c r="B22" s="30"/>
      <c r="C22" s="30"/>
      <c r="D22" s="30"/>
      <c r="E22" s="30"/>
      <c r="F22" s="30"/>
      <c r="G22" s="30"/>
    </row>
    <row r="23" s="1" customFormat="1" customHeight="1" spans="1:7">
      <c r="A23" s="40"/>
      <c r="B23" s="40"/>
      <c r="C23" s="40"/>
      <c r="D23" s="40"/>
      <c r="E23" s="40"/>
      <c r="F23" s="40"/>
      <c r="G23" s="40"/>
    </row>
    <row r="24" s="1" customFormat="1" customHeight="1" spans="1:7">
      <c r="A24" s="40" t="s">
        <v>68</v>
      </c>
      <c r="B24" s="40"/>
      <c r="C24" s="40"/>
      <c r="D24" s="40"/>
      <c r="E24" s="40"/>
      <c r="F24" s="40"/>
      <c r="G24" s="40"/>
    </row>
    <row r="25" s="1" customFormat="1" customHeight="1" spans="1:7">
      <c r="A25" s="40" t="s">
        <v>69</v>
      </c>
      <c r="B25" s="40"/>
      <c r="C25" s="40"/>
      <c r="D25" s="40"/>
      <c r="E25" s="40"/>
      <c r="F25" s="40"/>
      <c r="G25" s="40"/>
    </row>
    <row r="26" s="1" customFormat="1" customHeight="1" spans="1:7">
      <c r="A26" s="41"/>
      <c r="B26" s="41"/>
      <c r="C26" s="41"/>
      <c r="D26" s="41"/>
      <c r="E26" s="41"/>
      <c r="F26" s="41"/>
      <c r="G26" s="41"/>
    </row>
    <row r="27" s="1" customFormat="1" customHeight="1" spans="1:7">
      <c r="A27" s="42" t="s">
        <v>70</v>
      </c>
      <c r="B27" s="42"/>
      <c r="C27" s="42"/>
      <c r="D27" s="42"/>
      <c r="E27" s="42"/>
      <c r="F27" s="42"/>
      <c r="G27" s="42"/>
    </row>
    <row r="28" s="1" customFormat="1" spans="1:7">
      <c r="A28" s="43">
        <v>1</v>
      </c>
      <c r="B28" s="44" t="s">
        <v>71</v>
      </c>
      <c r="C28" s="45"/>
      <c r="D28" s="46"/>
      <c r="E28" s="46"/>
      <c r="F28" s="46"/>
      <c r="G28" s="196" t="s">
        <v>27</v>
      </c>
    </row>
    <row r="29" s="1" customFormat="1" customHeight="1" spans="1:7">
      <c r="A29" s="48">
        <v>2</v>
      </c>
      <c r="B29" s="49" t="s">
        <v>73</v>
      </c>
      <c r="C29" s="50"/>
      <c r="D29" s="50"/>
      <c r="E29" s="50"/>
      <c r="F29" s="50"/>
      <c r="G29" s="51" t="s">
        <v>74</v>
      </c>
    </row>
    <row r="30" s="1" customFormat="1" customHeight="1" spans="1:10">
      <c r="A30" s="48">
        <v>3</v>
      </c>
      <c r="B30" s="53" t="s">
        <v>75</v>
      </c>
      <c r="C30" s="54"/>
      <c r="D30" s="55"/>
      <c r="E30" s="55"/>
      <c r="F30" s="55"/>
      <c r="G30" s="56">
        <v>7399.45</v>
      </c>
      <c r="H30" s="211" t="s">
        <v>194</v>
      </c>
      <c r="I30" s="211"/>
      <c r="J30" s="212">
        <f>7134.75*1.0371</f>
        <v>7399.45</v>
      </c>
    </row>
    <row r="31" s="1" customFormat="1" customHeight="1" spans="1:8">
      <c r="A31" s="58">
        <v>4</v>
      </c>
      <c r="B31" s="59" t="s">
        <v>76</v>
      </c>
      <c r="C31" s="60"/>
      <c r="D31" s="61"/>
      <c r="E31" s="61"/>
      <c r="F31" s="61"/>
      <c r="G31" s="62" t="s">
        <v>27</v>
      </c>
      <c r="H31" s="1" t="s">
        <v>195</v>
      </c>
    </row>
    <row r="32" s="1" customFormat="1" customHeight="1" spans="1:7">
      <c r="A32" s="63">
        <v>5</v>
      </c>
      <c r="B32" s="64" t="s">
        <v>78</v>
      </c>
      <c r="C32" s="65"/>
      <c r="D32" s="66"/>
      <c r="E32" s="66"/>
      <c r="F32" s="66"/>
      <c r="G32" s="67" t="str">
        <f>Recepcionista!G32</f>
        <v>1º/01/2024</v>
      </c>
    </row>
    <row r="33" s="1" customFormat="1" customHeight="1" spans="1:7">
      <c r="A33" s="68"/>
      <c r="B33" s="69"/>
      <c r="C33" s="69"/>
      <c r="D33" s="11"/>
      <c r="E33" s="11"/>
      <c r="F33" s="11"/>
      <c r="G33" s="70"/>
    </row>
    <row r="34" s="1" customFormat="1" customHeight="1" spans="1:7">
      <c r="A34" s="68"/>
      <c r="B34" s="69"/>
      <c r="C34" s="69"/>
      <c r="D34" s="11"/>
      <c r="E34" s="11"/>
      <c r="F34" s="11"/>
      <c r="G34" s="70"/>
    </row>
    <row r="35" s="1" customFormat="1" customHeight="1" spans="1:7">
      <c r="A35" s="71" t="s">
        <v>79</v>
      </c>
      <c r="B35" s="71"/>
      <c r="C35" s="71"/>
      <c r="D35" s="71"/>
      <c r="E35" s="71"/>
      <c r="F35" s="71"/>
      <c r="G35" s="71"/>
    </row>
    <row r="36" s="1" customFormat="1" customHeight="1" spans="1:9">
      <c r="A36" s="69"/>
      <c r="B36" s="69"/>
      <c r="C36" s="69"/>
      <c r="D36" s="69"/>
      <c r="E36" s="69"/>
      <c r="F36" s="69"/>
      <c r="G36" s="69"/>
      <c r="I36" s="2"/>
    </row>
    <row r="37" s="1" customFormat="1" customHeight="1" spans="1:7">
      <c r="A37" s="72">
        <v>1</v>
      </c>
      <c r="B37" s="73" t="s">
        <v>80</v>
      </c>
      <c r="C37" s="74"/>
      <c r="D37" s="74"/>
      <c r="E37" s="74"/>
      <c r="F37" s="75"/>
      <c r="G37" s="76" t="s">
        <v>81</v>
      </c>
    </row>
    <row r="38" s="1" customFormat="1" customHeight="1" spans="1:7">
      <c r="A38" s="48" t="s">
        <v>50</v>
      </c>
      <c r="B38" s="53" t="s">
        <v>82</v>
      </c>
      <c r="C38" s="54"/>
      <c r="D38" s="54"/>
      <c r="E38" s="54"/>
      <c r="F38" s="77"/>
      <c r="G38" s="78">
        <f>G30</f>
        <v>7399.45</v>
      </c>
    </row>
    <row r="39" s="1" customFormat="1" customHeight="1" spans="1:7">
      <c r="A39" s="79"/>
      <c r="B39" s="80" t="s">
        <v>83</v>
      </c>
      <c r="C39" s="81"/>
      <c r="D39" s="81"/>
      <c r="E39" s="81"/>
      <c r="F39" s="82"/>
      <c r="G39" s="83">
        <f>G38</f>
        <v>7399.45</v>
      </c>
    </row>
    <row r="40" s="1" customFormat="1" customHeight="1" spans="1:7">
      <c r="A40" s="69"/>
      <c r="B40" s="69"/>
      <c r="C40" s="69"/>
      <c r="D40" s="69"/>
      <c r="E40" s="69"/>
      <c r="F40" s="84"/>
      <c r="G40" s="85"/>
    </row>
    <row r="41" s="1" customFormat="1" customHeight="1" spans="1:7">
      <c r="A41" s="71" t="s">
        <v>84</v>
      </c>
      <c r="B41" s="71"/>
      <c r="C41" s="71"/>
      <c r="D41" s="71"/>
      <c r="E41" s="71"/>
      <c r="F41" s="71"/>
      <c r="G41" s="71"/>
    </row>
    <row r="42" s="1" customFormat="1" customHeight="1" spans="1:7">
      <c r="A42" s="86"/>
      <c r="B42" s="69"/>
      <c r="C42" s="69"/>
      <c r="D42" s="69"/>
      <c r="E42" s="69"/>
      <c r="F42" s="84"/>
      <c r="G42" s="85"/>
    </row>
    <row r="43" s="1" customFormat="1" customHeight="1" spans="1:7">
      <c r="A43" s="86" t="s">
        <v>85</v>
      </c>
      <c r="B43" s="86"/>
      <c r="C43" s="86"/>
      <c r="D43" s="86"/>
      <c r="E43" s="86"/>
      <c r="F43" s="86"/>
      <c r="G43" s="86"/>
    </row>
    <row r="44" s="1" customFormat="1" customHeight="1" spans="1:7">
      <c r="A44" s="69"/>
      <c r="B44" s="69"/>
      <c r="C44" s="69"/>
      <c r="D44" s="69"/>
      <c r="E44" s="69"/>
      <c r="F44" s="69"/>
      <c r="G44" s="69"/>
    </row>
    <row r="45" s="1" customFormat="1" customHeight="1" spans="1:7">
      <c r="A45" s="87" t="s">
        <v>86</v>
      </c>
      <c r="B45" s="88" t="s">
        <v>87</v>
      </c>
      <c r="C45" s="89"/>
      <c r="D45" s="89"/>
      <c r="E45" s="89"/>
      <c r="F45" s="90" t="s">
        <v>88</v>
      </c>
      <c r="G45" s="91" t="s">
        <v>81</v>
      </c>
    </row>
    <row r="46" s="1" customFormat="1" customHeight="1" spans="1:7">
      <c r="A46" s="92" t="s">
        <v>50</v>
      </c>
      <c r="B46" s="93" t="s">
        <v>89</v>
      </c>
      <c r="C46" s="93"/>
      <c r="D46" s="93"/>
      <c r="E46" s="93"/>
      <c r="F46" s="94">
        <f>'Ass. Adm. I'!F46</f>
        <v>0.0833</v>
      </c>
      <c r="G46" s="95">
        <f>G39*F46</f>
        <v>616.37</v>
      </c>
    </row>
    <row r="47" s="1" customFormat="1" customHeight="1" spans="1:7">
      <c r="A47" s="96" t="s">
        <v>53</v>
      </c>
      <c r="B47" s="54" t="s">
        <v>90</v>
      </c>
      <c r="C47" s="54"/>
      <c r="D47" s="54"/>
      <c r="E47" s="54"/>
      <c r="F47" s="97">
        <f>'Ass. Adm. I'!F47</f>
        <v>0.1111</v>
      </c>
      <c r="G47" s="98">
        <f>G39*F47</f>
        <v>822.08</v>
      </c>
    </row>
    <row r="48" s="1" customFormat="1" customHeight="1" spans="1:7">
      <c r="A48" s="99" t="s">
        <v>10</v>
      </c>
      <c r="B48" s="89"/>
      <c r="C48" s="89"/>
      <c r="D48" s="89"/>
      <c r="E48" s="89"/>
      <c r="F48" s="100">
        <f>'Ass. Adm. I'!F48</f>
        <v>0.1944</v>
      </c>
      <c r="G48" s="101">
        <f>SUM(G46:G47)</f>
        <v>1438.45</v>
      </c>
    </row>
    <row r="49" s="1" customFormat="1" customHeight="1" spans="1:7">
      <c r="A49" s="86"/>
      <c r="B49" s="69"/>
      <c r="C49" s="69"/>
      <c r="D49" s="69"/>
      <c r="E49" s="69"/>
      <c r="F49" s="84"/>
      <c r="G49" s="85"/>
    </row>
    <row r="50" s="1" customFormat="1" customHeight="1" spans="1:7">
      <c r="A50" s="86" t="s">
        <v>91</v>
      </c>
      <c r="B50" s="69"/>
      <c r="C50" s="69"/>
      <c r="D50" s="69"/>
      <c r="E50" s="69"/>
      <c r="F50" s="84"/>
      <c r="G50" s="85"/>
    </row>
    <row r="51" s="1" customFormat="1" customHeight="1" spans="1:7">
      <c r="A51" s="19"/>
      <c r="B51" s="19"/>
      <c r="C51" s="19"/>
      <c r="D51" s="19"/>
      <c r="E51" s="19"/>
      <c r="F51" s="19"/>
      <c r="G51" s="19"/>
    </row>
    <row r="52" s="1" customFormat="1" customHeight="1" spans="1:7">
      <c r="A52" s="102" t="s">
        <v>26</v>
      </c>
      <c r="B52" s="99" t="s">
        <v>92</v>
      </c>
      <c r="C52" s="89"/>
      <c r="D52" s="89"/>
      <c r="E52" s="89"/>
      <c r="F52" s="90" t="s">
        <v>88</v>
      </c>
      <c r="G52" s="90" t="s">
        <v>81</v>
      </c>
    </row>
    <row r="53" s="1" customFormat="1" customHeight="1" spans="1:7">
      <c r="A53" s="48" t="s">
        <v>50</v>
      </c>
      <c r="B53" s="53" t="s">
        <v>93</v>
      </c>
      <c r="C53" s="54"/>
      <c r="D53" s="54"/>
      <c r="E53" s="54"/>
      <c r="F53" s="94">
        <f>'Ass. Adm. I'!F53</f>
        <v>0.2</v>
      </c>
      <c r="G53" s="103">
        <f>($G$39+$G$48)*F53</f>
        <v>1767.58</v>
      </c>
    </row>
    <row r="54" s="1" customFormat="1" customHeight="1" spans="1:7">
      <c r="A54" s="104" t="s">
        <v>53</v>
      </c>
      <c r="B54" s="105" t="s">
        <v>94</v>
      </c>
      <c r="C54" s="60"/>
      <c r="D54" s="60"/>
      <c r="E54" s="60"/>
      <c r="F54" s="106">
        <f>'Ass. Adm. I'!F54</f>
        <v>0.025</v>
      </c>
      <c r="G54" s="107">
        <f t="shared" ref="G54:G60" si="0">($G$39+$G$48)*F54</f>
        <v>220.95</v>
      </c>
    </row>
    <row r="55" s="1" customFormat="1" customHeight="1" spans="1:7">
      <c r="A55" s="104" t="s">
        <v>56</v>
      </c>
      <c r="B55" s="105" t="s">
        <v>95</v>
      </c>
      <c r="C55" s="60"/>
      <c r="D55" s="60"/>
      <c r="E55" s="60"/>
      <c r="F55" s="106">
        <f>'Ass. Adm. I'!F55</f>
        <v>0.03</v>
      </c>
      <c r="G55" s="107">
        <f t="shared" si="0"/>
        <v>265.14</v>
      </c>
    </row>
    <row r="56" s="1" customFormat="1" customHeight="1" spans="1:7">
      <c r="A56" s="104" t="s">
        <v>59</v>
      </c>
      <c r="B56" s="105" t="s">
        <v>96</v>
      </c>
      <c r="C56" s="60"/>
      <c r="D56" s="60"/>
      <c r="E56" s="60"/>
      <c r="F56" s="106">
        <f>'Ass. Adm. I'!F56</f>
        <v>0.015</v>
      </c>
      <c r="G56" s="107">
        <f t="shared" si="0"/>
        <v>132.57</v>
      </c>
    </row>
    <row r="57" s="1" customFormat="1" customHeight="1" spans="1:7">
      <c r="A57" s="104" t="s">
        <v>97</v>
      </c>
      <c r="B57" s="105" t="s">
        <v>98</v>
      </c>
      <c r="C57" s="60"/>
      <c r="D57" s="60"/>
      <c r="E57" s="60"/>
      <c r="F57" s="106">
        <f>'Ass. Adm. I'!F57</f>
        <v>0.01</v>
      </c>
      <c r="G57" s="107">
        <f t="shared" si="0"/>
        <v>88.38</v>
      </c>
    </row>
    <row r="58" s="1" customFormat="1" customHeight="1" spans="1:7">
      <c r="A58" s="104" t="s">
        <v>99</v>
      </c>
      <c r="B58" s="105" t="s">
        <v>100</v>
      </c>
      <c r="C58" s="60"/>
      <c r="D58" s="60"/>
      <c r="E58" s="60"/>
      <c r="F58" s="106">
        <f>'Ass. Adm. I'!F58</f>
        <v>0.002</v>
      </c>
      <c r="G58" s="107">
        <f t="shared" si="0"/>
        <v>17.68</v>
      </c>
    </row>
    <row r="59" s="1" customFormat="1" customHeight="1" spans="1:7">
      <c r="A59" s="104" t="s">
        <v>101</v>
      </c>
      <c r="B59" s="105" t="s">
        <v>102</v>
      </c>
      <c r="C59" s="60"/>
      <c r="D59" s="60"/>
      <c r="E59" s="60"/>
      <c r="F59" s="106">
        <f>'Ass. Adm. I'!F59</f>
        <v>0.08</v>
      </c>
      <c r="G59" s="107">
        <f t="shared" si="0"/>
        <v>707.03</v>
      </c>
    </row>
    <row r="60" s="1" customFormat="1" customHeight="1" spans="1:7">
      <c r="A60" s="108" t="s">
        <v>103</v>
      </c>
      <c r="B60" s="109" t="s">
        <v>104</v>
      </c>
      <c r="C60" s="110"/>
      <c r="D60" s="110"/>
      <c r="E60" s="110"/>
      <c r="F60" s="97">
        <f>'Ass. Adm. I'!F60</f>
        <v>0.006</v>
      </c>
      <c r="G60" s="111">
        <f t="shared" si="0"/>
        <v>53.03</v>
      </c>
    </row>
    <row r="61" s="1" customFormat="1" customHeight="1" spans="1:7">
      <c r="A61" s="99" t="s">
        <v>10</v>
      </c>
      <c r="B61" s="89"/>
      <c r="C61" s="89"/>
      <c r="D61" s="89"/>
      <c r="E61" s="89"/>
      <c r="F61" s="100">
        <f>SUM(F53:F60)</f>
        <v>0.368</v>
      </c>
      <c r="G61" s="112">
        <f>SUM(G53:G60)</f>
        <v>3252.36</v>
      </c>
    </row>
    <row r="62" s="1" customFormat="1" customHeight="1" spans="1:7">
      <c r="A62" s="86"/>
      <c r="B62" s="69"/>
      <c r="C62" s="69"/>
      <c r="D62" s="69"/>
      <c r="E62" s="69"/>
      <c r="F62" s="84"/>
      <c r="G62" s="85"/>
    </row>
    <row r="63" s="1" customFormat="1" customHeight="1" spans="1:7">
      <c r="A63" s="86" t="s">
        <v>105</v>
      </c>
      <c r="B63" s="69"/>
      <c r="C63" s="69"/>
      <c r="D63" s="69"/>
      <c r="E63" s="69"/>
      <c r="F63" s="84"/>
      <c r="G63" s="85"/>
    </row>
    <row r="64" s="1" customFormat="1" customHeight="1" spans="1:7">
      <c r="A64" s="86"/>
      <c r="B64" s="69"/>
      <c r="C64" s="69"/>
      <c r="D64" s="69"/>
      <c r="E64" s="69"/>
      <c r="F64" s="84"/>
      <c r="G64" s="85"/>
    </row>
    <row r="65" s="1" customFormat="1" customHeight="1" spans="1:7">
      <c r="A65" s="115" t="s">
        <v>106</v>
      </c>
      <c r="B65" s="213" t="s">
        <v>107</v>
      </c>
      <c r="C65" s="213"/>
      <c r="D65" s="213"/>
      <c r="E65" s="213"/>
      <c r="F65" s="214"/>
      <c r="G65" s="117" t="s">
        <v>81</v>
      </c>
    </row>
    <row r="66" s="1" customFormat="1" customHeight="1" spans="1:10">
      <c r="A66" s="118" t="s">
        <v>50</v>
      </c>
      <c r="B66" s="119" t="s">
        <v>108</v>
      </c>
      <c r="C66" s="120"/>
      <c r="D66" s="120"/>
      <c r="E66" s="54"/>
      <c r="F66" s="77"/>
      <c r="G66" s="121">
        <f>IF((4.1*2*21)-(6%*G38)&gt;0,(4.1*2*21)-(6%*G38),0)</f>
        <v>0</v>
      </c>
      <c r="I66" s="164">
        <f>6%*G38</f>
        <v>443.97</v>
      </c>
      <c r="J66" s="339" t="s">
        <v>109</v>
      </c>
    </row>
    <row r="67" s="1" customFormat="1" customHeight="1" spans="1:10">
      <c r="A67" s="51" t="s">
        <v>53</v>
      </c>
      <c r="B67" s="60" t="s">
        <v>110</v>
      </c>
      <c r="C67" s="60"/>
      <c r="D67" s="60"/>
      <c r="E67" s="60"/>
      <c r="F67" s="123"/>
      <c r="G67" s="124">
        <f>(11*21)</f>
        <v>231</v>
      </c>
      <c r="I67" s="113" t="s">
        <v>111</v>
      </c>
      <c r="J67" s="1">
        <f>4.1*2*21</f>
        <v>172.2</v>
      </c>
    </row>
    <row r="68" s="1" customFormat="1" customHeight="1" spans="1:10">
      <c r="A68" s="51" t="s">
        <v>56</v>
      </c>
      <c r="B68" s="127" t="s">
        <v>182</v>
      </c>
      <c r="C68" s="128"/>
      <c r="D68" s="128"/>
      <c r="E68" s="128"/>
      <c r="F68" s="129"/>
      <c r="G68" s="107">
        <v>74.85</v>
      </c>
      <c r="I68" s="216" t="s">
        <v>196</v>
      </c>
      <c r="J68" s="114">
        <f>J67-I66</f>
        <v>-271.77</v>
      </c>
    </row>
    <row r="69" s="1" customFormat="1" customHeight="1" spans="1:7">
      <c r="A69" s="156"/>
      <c r="B69" s="157" t="s">
        <v>114</v>
      </c>
      <c r="C69" s="157"/>
      <c r="D69" s="157"/>
      <c r="E69" s="157"/>
      <c r="F69" s="203"/>
      <c r="G69" s="204">
        <f>SUM(G66:G68)</f>
        <v>305.85</v>
      </c>
    </row>
    <row r="70" s="1" customFormat="1" customHeight="1" spans="1:7">
      <c r="A70" s="69"/>
      <c r="B70" s="69"/>
      <c r="C70" s="69"/>
      <c r="D70" s="69"/>
      <c r="E70" s="69"/>
      <c r="F70" s="84"/>
      <c r="G70" s="85"/>
    </row>
    <row r="71" s="1" customFormat="1" customHeight="1" spans="1:7">
      <c r="A71" s="132" t="s">
        <v>115</v>
      </c>
      <c r="B71" s="132"/>
      <c r="C71" s="132"/>
      <c r="D71" s="132"/>
      <c r="E71" s="132"/>
      <c r="F71" s="132"/>
      <c r="G71" s="132"/>
    </row>
    <row r="72" s="1" customFormat="1" customHeight="1" spans="1:7">
      <c r="A72" s="69"/>
      <c r="B72" s="69"/>
      <c r="C72" s="69"/>
      <c r="D72" s="69"/>
      <c r="E72" s="69"/>
      <c r="F72" s="69"/>
      <c r="G72" s="69"/>
    </row>
    <row r="73" s="1" customFormat="1" customHeight="1" spans="1:7">
      <c r="A73" s="115">
        <v>2</v>
      </c>
      <c r="B73" s="89" t="s">
        <v>116</v>
      </c>
      <c r="C73" s="89"/>
      <c r="D73" s="89"/>
      <c r="E73" s="89"/>
      <c r="F73" s="89"/>
      <c r="G73" s="91" t="s">
        <v>81</v>
      </c>
    </row>
    <row r="74" s="1" customFormat="1" customHeight="1" spans="1:7">
      <c r="A74" s="92" t="s">
        <v>86</v>
      </c>
      <c r="B74" s="93" t="s">
        <v>117</v>
      </c>
      <c r="C74" s="93"/>
      <c r="D74" s="93"/>
      <c r="E74" s="93"/>
      <c r="F74" s="93"/>
      <c r="G74" s="95">
        <f>G48</f>
        <v>1438.45</v>
      </c>
    </row>
    <row r="75" s="1" customFormat="1" customHeight="1" spans="1:7">
      <c r="A75" s="51" t="s">
        <v>26</v>
      </c>
      <c r="B75" s="60" t="s">
        <v>92</v>
      </c>
      <c r="C75" s="60"/>
      <c r="D75" s="60"/>
      <c r="E75" s="60"/>
      <c r="F75" s="60"/>
      <c r="G75" s="133">
        <f>G61</f>
        <v>3252.36</v>
      </c>
    </row>
    <row r="76" s="1" customFormat="1" customHeight="1" spans="1:7">
      <c r="A76" s="134" t="s">
        <v>106</v>
      </c>
      <c r="B76" s="60" t="s">
        <v>107</v>
      </c>
      <c r="C76" s="60"/>
      <c r="D76" s="60"/>
      <c r="E76" s="60"/>
      <c r="F76" s="60"/>
      <c r="G76" s="133">
        <f>G69</f>
        <v>305.85</v>
      </c>
    </row>
    <row r="77" s="1" customFormat="1" customHeight="1" spans="1:7">
      <c r="A77" s="99" t="s">
        <v>10</v>
      </c>
      <c r="B77" s="89"/>
      <c r="C77" s="89"/>
      <c r="D77" s="89"/>
      <c r="E77" s="89"/>
      <c r="F77" s="89"/>
      <c r="G77" s="101">
        <f>SUM(G74:G76)</f>
        <v>4996.66</v>
      </c>
    </row>
    <row r="78" s="1" customFormat="1" customHeight="1" spans="1:7">
      <c r="A78" s="69"/>
      <c r="B78" s="69"/>
      <c r="C78" s="69"/>
      <c r="D78" s="69"/>
      <c r="E78" s="69"/>
      <c r="F78" s="84"/>
      <c r="G78" s="85"/>
    </row>
    <row r="79" s="1" customFormat="1" customHeight="1" spans="1:7">
      <c r="A79" s="18" t="s">
        <v>118</v>
      </c>
      <c r="B79" s="18"/>
      <c r="C79" s="18"/>
      <c r="D79" s="18"/>
      <c r="E79" s="18"/>
      <c r="F79" s="18"/>
      <c r="G79" s="18"/>
    </row>
    <row r="80" s="1" customFormat="1" customHeight="1" spans="1:11">
      <c r="A80" s="19"/>
      <c r="B80" s="19"/>
      <c r="C80" s="19"/>
      <c r="D80" s="19"/>
      <c r="E80" s="19"/>
      <c r="F80" s="19"/>
      <c r="G80" s="19"/>
      <c r="H80" s="135"/>
      <c r="I80" s="166" t="s">
        <v>119</v>
      </c>
      <c r="J80" s="135"/>
      <c r="K80" s="135"/>
    </row>
    <row r="81" s="1" customFormat="1" customHeight="1" spans="1:11">
      <c r="A81" s="115">
        <v>3</v>
      </c>
      <c r="B81" s="89" t="s">
        <v>120</v>
      </c>
      <c r="C81" s="89"/>
      <c r="D81" s="89"/>
      <c r="E81" s="89"/>
      <c r="F81" s="89"/>
      <c r="G81" s="91" t="s">
        <v>81</v>
      </c>
      <c r="H81" s="135"/>
      <c r="I81" s="135"/>
      <c r="J81" s="135"/>
      <c r="K81" s="135"/>
    </row>
    <row r="82" s="1" customFormat="1" customHeight="1" spans="1:11">
      <c r="A82" s="92" t="s">
        <v>50</v>
      </c>
      <c r="B82" s="93" t="s">
        <v>121</v>
      </c>
      <c r="C82" s="93"/>
      <c r="D82" s="93"/>
      <c r="E82" s="93"/>
      <c r="F82" s="60"/>
      <c r="G82" s="98">
        <f>J82</f>
        <v>337.06</v>
      </c>
      <c r="H82" s="136">
        <f>G39+G77-I82</f>
        <v>9850.79</v>
      </c>
      <c r="I82" s="167">
        <f>(G39+G48)*0.288</f>
        <v>2545.32</v>
      </c>
      <c r="J82" s="148">
        <f>H82/12*0.4106</f>
        <v>337.06</v>
      </c>
      <c r="K82" s="135"/>
    </row>
    <row r="83" s="1" customFormat="1" customHeight="1" spans="1:11">
      <c r="A83" s="51" t="s">
        <v>53</v>
      </c>
      <c r="B83" s="60" t="s">
        <v>122</v>
      </c>
      <c r="C83" s="60"/>
      <c r="D83" s="60"/>
      <c r="E83" s="60"/>
      <c r="F83" s="60"/>
      <c r="G83" s="133">
        <f t="shared" ref="G83:G85" si="1">I83</f>
        <v>145.15</v>
      </c>
      <c r="H83" s="137">
        <f>G59</f>
        <v>707.03</v>
      </c>
      <c r="I83" s="168">
        <f>(H83*0.4+H83*0.1)*0.4106</f>
        <v>145.15</v>
      </c>
      <c r="J83" s="169">
        <f>H83*0.5*0.4106</f>
        <v>145.15</v>
      </c>
      <c r="K83" s="169"/>
    </row>
    <row r="84" s="1" customFormat="1" customHeight="1" spans="1:11">
      <c r="A84" s="51" t="s">
        <v>56</v>
      </c>
      <c r="B84" s="60" t="s">
        <v>123</v>
      </c>
      <c r="C84" s="60"/>
      <c r="D84" s="60"/>
      <c r="E84" s="138"/>
      <c r="F84" s="60"/>
      <c r="G84" s="133">
        <f t="shared" si="1"/>
        <v>424.15</v>
      </c>
      <c r="H84" s="139">
        <f>G39+G77</f>
        <v>12396.11</v>
      </c>
      <c r="I84" s="170">
        <f>H84/12*0.4106</f>
        <v>424.15</v>
      </c>
      <c r="J84" s="135"/>
      <c r="K84" s="135"/>
    </row>
    <row r="85" s="1" customFormat="1" customHeight="1" spans="1:11">
      <c r="A85" s="51" t="s">
        <v>59</v>
      </c>
      <c r="B85" s="60" t="s">
        <v>124</v>
      </c>
      <c r="C85" s="60"/>
      <c r="D85" s="60"/>
      <c r="E85" s="60"/>
      <c r="F85" s="60"/>
      <c r="G85" s="140">
        <f t="shared" si="1"/>
        <v>145.15</v>
      </c>
      <c r="H85" s="136">
        <f>G59</f>
        <v>707.03</v>
      </c>
      <c r="I85" s="168">
        <f>(H85*0.4+H85*0.1)*0.4106</f>
        <v>145.15</v>
      </c>
      <c r="J85" s="169">
        <f>H85*0.5*0.4106</f>
        <v>145.15</v>
      </c>
      <c r="K85" s="135"/>
    </row>
    <row r="86" s="1" customFormat="1" customHeight="1" spans="1:11">
      <c r="A86" s="51" t="s">
        <v>97</v>
      </c>
      <c r="B86" s="60" t="s">
        <v>125</v>
      </c>
      <c r="C86" s="60"/>
      <c r="D86" s="60"/>
      <c r="E86" s="60"/>
      <c r="F86" s="60"/>
      <c r="G86" s="141">
        <f>K86</f>
        <v>-17.98</v>
      </c>
      <c r="H86" s="136">
        <f>G46</f>
        <v>616.37</v>
      </c>
      <c r="I86" s="168">
        <f>G47</f>
        <v>822.08</v>
      </c>
      <c r="J86" s="169">
        <f>H86+I86</f>
        <v>1438.45</v>
      </c>
      <c r="K86" s="148">
        <f>-J86*0.0125</f>
        <v>-17.98</v>
      </c>
    </row>
    <row r="87" s="1" customFormat="1" customHeight="1" spans="1:11">
      <c r="A87" s="99" t="s">
        <v>10</v>
      </c>
      <c r="B87" s="89"/>
      <c r="C87" s="89"/>
      <c r="D87" s="89"/>
      <c r="E87" s="89"/>
      <c r="F87" s="89"/>
      <c r="G87" s="101">
        <f>SUM(G82:G86)</f>
        <v>1033.53</v>
      </c>
      <c r="H87" s="215"/>
      <c r="I87" s="215"/>
      <c r="J87" s="215"/>
      <c r="K87" s="215"/>
    </row>
    <row r="88" s="1" customFormat="1" customHeight="1" spans="1:7">
      <c r="A88" s="143"/>
      <c r="B88" s="143"/>
      <c r="C88" s="143"/>
      <c r="D88" s="143"/>
      <c r="E88" s="143"/>
      <c r="F88" s="143"/>
      <c r="G88" s="144"/>
    </row>
    <row r="89" s="1" customFormat="1" customHeight="1" spans="1:7">
      <c r="A89" s="18" t="s">
        <v>126</v>
      </c>
      <c r="B89" s="18"/>
      <c r="C89" s="18"/>
      <c r="D89" s="18"/>
      <c r="E89" s="18"/>
      <c r="F89" s="18"/>
      <c r="G89" s="18"/>
    </row>
    <row r="90" s="1" customFormat="1" customHeight="1" spans="1:7">
      <c r="A90" s="145"/>
      <c r="B90" s="19"/>
      <c r="C90" s="19"/>
      <c r="D90" s="19"/>
      <c r="E90" s="19"/>
      <c r="F90" s="19"/>
      <c r="G90" s="19"/>
    </row>
    <row r="91" s="1" customFormat="1" customHeight="1" spans="1:7">
      <c r="A91" s="145" t="s">
        <v>127</v>
      </c>
      <c r="B91" s="19"/>
      <c r="C91" s="19"/>
      <c r="D91" s="19"/>
      <c r="E91" s="19"/>
      <c r="F91" s="19"/>
      <c r="G91" s="19"/>
    </row>
    <row r="92" s="1" customFormat="1" customHeight="1" spans="1:7">
      <c r="A92" s="87" t="s">
        <v>128</v>
      </c>
      <c r="B92" s="89" t="s">
        <v>129</v>
      </c>
      <c r="C92" s="89"/>
      <c r="D92" s="89"/>
      <c r="E92" s="89"/>
      <c r="F92" s="146" t="s">
        <v>130</v>
      </c>
      <c r="G92" s="90" t="s">
        <v>81</v>
      </c>
    </row>
    <row r="93" s="1" customFormat="1" customHeight="1" spans="1:11">
      <c r="A93" s="92" t="s">
        <v>50</v>
      </c>
      <c r="B93" s="93" t="s">
        <v>131</v>
      </c>
      <c r="C93" s="93"/>
      <c r="D93" s="93"/>
      <c r="E93" s="93"/>
      <c r="F93" s="147">
        <f>'Ass. Adm. I'!F93</f>
        <v>20.9589</v>
      </c>
      <c r="G93" s="133">
        <f>$I$93*F93/12+0.01</f>
        <v>781.86</v>
      </c>
      <c r="H93" s="148">
        <f>G39+G77+G87</f>
        <v>13429.64</v>
      </c>
      <c r="I93" s="148">
        <f>H93/30</f>
        <v>447.65</v>
      </c>
      <c r="J93" s="171">
        <f>I93*F105</f>
        <v>13193.95</v>
      </c>
      <c r="K93" s="148">
        <f>J93/12</f>
        <v>1099.5</v>
      </c>
    </row>
    <row r="94" s="1" customFormat="1" customHeight="1" spans="1:7">
      <c r="A94" s="118" t="s">
        <v>53</v>
      </c>
      <c r="B94" s="60" t="s">
        <v>132</v>
      </c>
      <c r="C94" s="54"/>
      <c r="D94" s="54"/>
      <c r="E94" s="60"/>
      <c r="F94" s="149">
        <f>'Ass. Adm. I'!F94</f>
        <v>1</v>
      </c>
      <c r="G94" s="133">
        <f t="shared" ref="G94:G104" si="2">$I$93*F94/12</f>
        <v>37.3</v>
      </c>
    </row>
    <row r="95" s="1" customFormat="1" customHeight="1" spans="1:7">
      <c r="A95" s="118" t="s">
        <v>56</v>
      </c>
      <c r="B95" s="60" t="s">
        <v>133</v>
      </c>
      <c r="C95" s="54"/>
      <c r="D95" s="54"/>
      <c r="E95" s="60"/>
      <c r="F95" s="149">
        <f>'Ass. Adm. I'!F95</f>
        <v>0.9659</v>
      </c>
      <c r="G95" s="133">
        <f t="shared" si="2"/>
        <v>36.03</v>
      </c>
    </row>
    <row r="96" s="1" customFormat="1" customHeight="1" spans="1:7">
      <c r="A96" s="51" t="s">
        <v>59</v>
      </c>
      <c r="B96" s="60" t="s">
        <v>134</v>
      </c>
      <c r="C96" s="60"/>
      <c r="D96" s="60"/>
      <c r="E96" s="60"/>
      <c r="F96" s="149">
        <f>'Ass. Adm. I'!F96</f>
        <v>3.4932</v>
      </c>
      <c r="G96" s="133">
        <f t="shared" si="2"/>
        <v>130.31</v>
      </c>
    </row>
    <row r="97" s="1" customFormat="1" customHeight="1" spans="1:7">
      <c r="A97" s="51" t="s">
        <v>97</v>
      </c>
      <c r="B97" s="60" t="s">
        <v>135</v>
      </c>
      <c r="C97" s="60"/>
      <c r="D97" s="60"/>
      <c r="E97" s="60"/>
      <c r="F97" s="149">
        <f>'Ass. Adm. I'!F97</f>
        <v>0.2688</v>
      </c>
      <c r="G97" s="133">
        <f t="shared" si="2"/>
        <v>10.03</v>
      </c>
    </row>
    <row r="98" s="1" customFormat="1" customHeight="1" spans="1:7">
      <c r="A98" s="51" t="s">
        <v>99</v>
      </c>
      <c r="B98" s="110" t="s">
        <v>136</v>
      </c>
      <c r="C98" s="110"/>
      <c r="D98" s="110"/>
      <c r="E98" s="110"/>
      <c r="F98" s="149">
        <f>'Ass. Adm. I'!F98</f>
        <v>0.0427</v>
      </c>
      <c r="G98" s="133">
        <f t="shared" si="2"/>
        <v>1.59</v>
      </c>
    </row>
    <row r="99" s="1" customFormat="1" customHeight="1" spans="1:7">
      <c r="A99" s="51" t="s">
        <v>101</v>
      </c>
      <c r="B99" s="110" t="s">
        <v>137</v>
      </c>
      <c r="C99" s="110"/>
      <c r="D99" s="110"/>
      <c r="E99" s="110"/>
      <c r="F99" s="149">
        <f>'Ass. Adm. I'!F99</f>
        <v>0.0355</v>
      </c>
      <c r="G99" s="133">
        <f t="shared" si="2"/>
        <v>1.32</v>
      </c>
    </row>
    <row r="100" s="1" customFormat="1" customHeight="1" spans="1:7">
      <c r="A100" s="51" t="s">
        <v>103</v>
      </c>
      <c r="B100" s="110" t="s">
        <v>138</v>
      </c>
      <c r="C100" s="110"/>
      <c r="D100" s="110"/>
      <c r="E100" s="110"/>
      <c r="F100" s="149">
        <f>'Ass. Adm. I'!F100</f>
        <v>0.02</v>
      </c>
      <c r="G100" s="133">
        <f t="shared" si="2"/>
        <v>0.75</v>
      </c>
    </row>
    <row r="101" s="1" customFormat="1" customHeight="1" spans="1:7">
      <c r="A101" s="51" t="s">
        <v>139</v>
      </c>
      <c r="B101" s="110" t="s">
        <v>140</v>
      </c>
      <c r="C101" s="110"/>
      <c r="D101" s="110"/>
      <c r="E101" s="110"/>
      <c r="F101" s="149">
        <f>'Ass. Adm. I'!F101</f>
        <v>0.004</v>
      </c>
      <c r="G101" s="133">
        <f t="shared" si="2"/>
        <v>0.15</v>
      </c>
    </row>
    <row r="102" s="1" customFormat="1" customHeight="1" spans="1:7">
      <c r="A102" s="51" t="s">
        <v>141</v>
      </c>
      <c r="B102" s="110" t="s">
        <v>142</v>
      </c>
      <c r="C102" s="110"/>
      <c r="D102" s="110"/>
      <c r="E102" s="110"/>
      <c r="F102" s="149">
        <f>'Ass. Adm. I'!F102</f>
        <v>0.1997</v>
      </c>
      <c r="G102" s="133">
        <f t="shared" si="2"/>
        <v>7.45</v>
      </c>
    </row>
    <row r="103" s="1" customFormat="1" customHeight="1" spans="1:7">
      <c r="A103" s="51" t="s">
        <v>143</v>
      </c>
      <c r="B103" s="110" t="s">
        <v>144</v>
      </c>
      <c r="C103" s="110"/>
      <c r="D103" s="110"/>
      <c r="E103" s="110"/>
      <c r="F103" s="149">
        <f>'Ass. Adm. I'!F103</f>
        <v>2.4753</v>
      </c>
      <c r="G103" s="133">
        <f t="shared" si="2"/>
        <v>92.34</v>
      </c>
    </row>
    <row r="104" s="1" customFormat="1" customHeight="1" spans="1:7">
      <c r="A104" s="51" t="s">
        <v>145</v>
      </c>
      <c r="B104" s="65" t="s">
        <v>146</v>
      </c>
      <c r="C104" s="65"/>
      <c r="D104" s="65"/>
      <c r="E104" s="65"/>
      <c r="F104" s="149">
        <f>'Ass. Adm. I'!F104</f>
        <v>0.0098</v>
      </c>
      <c r="G104" s="133">
        <f t="shared" si="2"/>
        <v>0.37</v>
      </c>
    </row>
    <row r="105" s="1" customFormat="1" customHeight="1" spans="1:7">
      <c r="A105" s="99" t="s">
        <v>10</v>
      </c>
      <c r="B105" s="89"/>
      <c r="C105" s="89"/>
      <c r="D105" s="89"/>
      <c r="E105" s="89"/>
      <c r="F105" s="150">
        <f>'Ass. Adm. I'!F105</f>
        <v>29.4738</v>
      </c>
      <c r="G105" s="101">
        <f>SUM(G93:G104)</f>
        <v>1099.5</v>
      </c>
    </row>
    <row r="106" s="1" customFormat="1" customHeight="1" spans="1:7">
      <c r="A106" s="145"/>
      <c r="B106" s="19"/>
      <c r="C106" s="19"/>
      <c r="D106" s="19"/>
      <c r="E106" s="19"/>
      <c r="F106" s="19"/>
      <c r="G106" s="19"/>
    </row>
    <row r="107" s="1" customFormat="1" customHeight="1" spans="1:7">
      <c r="A107" s="86"/>
      <c r="B107" s="86"/>
      <c r="C107" s="86"/>
      <c r="D107" s="86"/>
      <c r="E107" s="86"/>
      <c r="F107" s="86"/>
      <c r="G107" s="151"/>
    </row>
    <row r="108" s="1" customFormat="1" customHeight="1" spans="1:7">
      <c r="A108" s="132" t="s">
        <v>147</v>
      </c>
      <c r="B108" s="132"/>
      <c r="C108" s="132"/>
      <c r="D108" s="132"/>
      <c r="E108" s="132"/>
      <c r="F108" s="132"/>
      <c r="G108" s="132"/>
    </row>
    <row r="109" s="1" customFormat="1" customHeight="1" spans="1:7">
      <c r="A109" s="69"/>
      <c r="B109" s="69"/>
      <c r="C109" s="69"/>
      <c r="D109" s="69"/>
      <c r="E109" s="69"/>
      <c r="F109" s="69"/>
      <c r="G109" s="69"/>
    </row>
    <row r="110" s="1" customFormat="1" customHeight="1" spans="1:7">
      <c r="A110" s="115">
        <v>4</v>
      </c>
      <c r="B110" s="89" t="s">
        <v>148</v>
      </c>
      <c r="C110" s="89"/>
      <c r="D110" s="89"/>
      <c r="E110" s="89"/>
      <c r="F110" s="89"/>
      <c r="G110" s="91" t="s">
        <v>81</v>
      </c>
    </row>
    <row r="111" s="1" customFormat="1" customHeight="1" spans="1:7">
      <c r="A111" s="92" t="s">
        <v>128</v>
      </c>
      <c r="B111" s="60" t="s">
        <v>129</v>
      </c>
      <c r="C111" s="93"/>
      <c r="D111" s="93"/>
      <c r="E111" s="93"/>
      <c r="F111" s="93"/>
      <c r="G111" s="95">
        <f>G105</f>
        <v>1099.5</v>
      </c>
    </row>
    <row r="112" s="1" customFormat="1" customHeight="1" spans="1:7">
      <c r="A112" s="99" t="s">
        <v>10</v>
      </c>
      <c r="B112" s="89"/>
      <c r="C112" s="89"/>
      <c r="D112" s="89"/>
      <c r="E112" s="89"/>
      <c r="F112" s="89"/>
      <c r="G112" s="101">
        <f>G111</f>
        <v>1099.5</v>
      </c>
    </row>
    <row r="113" s="1" customFormat="1" customHeight="1" spans="1:7">
      <c r="A113" s="86"/>
      <c r="B113" s="86"/>
      <c r="C113" s="86"/>
      <c r="D113" s="86"/>
      <c r="E113" s="86"/>
      <c r="F113" s="86"/>
      <c r="G113" s="151"/>
    </row>
    <row r="114" s="1" customFormat="1" customHeight="1" spans="1:7">
      <c r="A114" s="18" t="s">
        <v>149</v>
      </c>
      <c r="B114" s="18"/>
      <c r="C114" s="18"/>
      <c r="D114" s="18"/>
      <c r="E114" s="18"/>
      <c r="F114" s="18"/>
      <c r="G114" s="18"/>
    </row>
    <row r="115" s="1" customFormat="1" customHeight="1" spans="1:7">
      <c r="A115" s="81"/>
      <c r="B115" s="81"/>
      <c r="C115" s="81"/>
      <c r="D115" s="81"/>
      <c r="E115" s="81"/>
      <c r="F115" s="81"/>
      <c r="G115" s="152"/>
    </row>
    <row r="116" s="1" customFormat="1" customHeight="1" spans="1:7">
      <c r="A116" s="115">
        <v>5</v>
      </c>
      <c r="B116" s="89" t="s">
        <v>150</v>
      </c>
      <c r="C116" s="89"/>
      <c r="D116" s="89"/>
      <c r="E116" s="89"/>
      <c r="F116" s="153"/>
      <c r="G116" s="117" t="s">
        <v>81</v>
      </c>
    </row>
    <row r="117" s="1" customFormat="1" customHeight="1" spans="1:7">
      <c r="A117" s="118" t="s">
        <v>50</v>
      </c>
      <c r="B117" s="54" t="s">
        <v>151</v>
      </c>
      <c r="C117" s="54"/>
      <c r="D117" s="54"/>
      <c r="E117" s="54"/>
      <c r="F117" s="154"/>
      <c r="G117" s="155"/>
    </row>
    <row r="118" s="1" customFormat="1" customHeight="1" spans="1:7">
      <c r="A118" s="156"/>
      <c r="B118" s="157" t="s">
        <v>83</v>
      </c>
      <c r="C118" s="157"/>
      <c r="D118" s="157"/>
      <c r="E118" s="157"/>
      <c r="F118" s="158"/>
      <c r="G118" s="159">
        <f>SUM(G117)</f>
        <v>0</v>
      </c>
    </row>
    <row r="119" s="1" customFormat="1" customHeight="1" spans="1:7">
      <c r="A119" s="69"/>
      <c r="B119" s="69"/>
      <c r="C119" s="69"/>
      <c r="D119" s="69"/>
      <c r="E119" s="69"/>
      <c r="F119" s="69"/>
      <c r="G119" s="69"/>
    </row>
    <row r="120" s="1" customFormat="1" customHeight="1" spans="1:7">
      <c r="A120" s="71" t="s">
        <v>152</v>
      </c>
      <c r="B120" s="71"/>
      <c r="C120" s="71"/>
      <c r="D120" s="71"/>
      <c r="E120" s="71"/>
      <c r="F120" s="71"/>
      <c r="G120" s="71"/>
    </row>
    <row r="121" s="1" customFormat="1" customHeight="1" spans="1:7">
      <c r="A121" s="69"/>
      <c r="B121" s="69"/>
      <c r="C121" s="69"/>
      <c r="D121" s="69"/>
      <c r="E121" s="69"/>
      <c r="F121" s="69"/>
      <c r="G121" s="69"/>
    </row>
    <row r="122" s="1" customFormat="1" customHeight="1" spans="1:7">
      <c r="A122" s="115">
        <v>6</v>
      </c>
      <c r="B122" s="89" t="s">
        <v>153</v>
      </c>
      <c r="C122" s="89"/>
      <c r="D122" s="89"/>
      <c r="E122" s="89"/>
      <c r="F122" s="115" t="s">
        <v>88</v>
      </c>
      <c r="G122" s="91" t="s">
        <v>81</v>
      </c>
    </row>
    <row r="123" s="1" customFormat="1" customHeight="1" spans="1:7">
      <c r="A123" s="92" t="s">
        <v>50</v>
      </c>
      <c r="B123" s="160" t="s">
        <v>154</v>
      </c>
      <c r="C123" s="93"/>
      <c r="D123" s="93"/>
      <c r="E123" s="93"/>
      <c r="F123" s="94">
        <f>'Ass. Adm. I'!F123</f>
        <v>0.025</v>
      </c>
      <c r="G123" s="95">
        <f>G139*F123</f>
        <v>363.23</v>
      </c>
    </row>
    <row r="124" s="1" customFormat="1" customHeight="1" spans="1:7">
      <c r="A124" s="156" t="s">
        <v>53</v>
      </c>
      <c r="B124" s="64" t="s">
        <v>155</v>
      </c>
      <c r="C124" s="65"/>
      <c r="D124" s="65"/>
      <c r="E124" s="65"/>
      <c r="F124" s="97">
        <f>'Ass. Adm. I'!F124</f>
        <v>0.05</v>
      </c>
      <c r="G124" s="161">
        <f>(G139+G123)*F124</f>
        <v>744.62</v>
      </c>
    </row>
    <row r="125" s="1" customFormat="1" customHeight="1" spans="1:7">
      <c r="A125" s="51" t="s">
        <v>56</v>
      </c>
      <c r="B125" s="54" t="s">
        <v>156</v>
      </c>
      <c r="C125" s="54"/>
      <c r="D125" s="54"/>
      <c r="E125" s="54"/>
      <c r="F125" s="94"/>
      <c r="G125" s="98"/>
    </row>
    <row r="126" s="1" customFormat="1" customHeight="1" spans="1:7">
      <c r="A126" s="51" t="s">
        <v>157</v>
      </c>
      <c r="B126" s="60" t="s">
        <v>158</v>
      </c>
      <c r="C126" s="60"/>
      <c r="D126" s="60"/>
      <c r="E126" s="60"/>
      <c r="F126" s="106">
        <f>'Ass. Adm. I'!F126</f>
        <v>0.03</v>
      </c>
      <c r="G126" s="162">
        <f>E146</f>
        <v>513.53</v>
      </c>
    </row>
    <row r="127" s="1" customFormat="1" customHeight="1" spans="1:7">
      <c r="A127" s="51" t="s">
        <v>159</v>
      </c>
      <c r="B127" s="60" t="s">
        <v>160</v>
      </c>
      <c r="C127" s="60"/>
      <c r="D127" s="60"/>
      <c r="E127" s="60"/>
      <c r="F127" s="106">
        <f>'Ass. Adm. I'!F127</f>
        <v>0.0065</v>
      </c>
      <c r="G127" s="162">
        <f>E147</f>
        <v>111.26</v>
      </c>
    </row>
    <row r="128" s="1" customFormat="1" customHeight="1" spans="1:7">
      <c r="A128" s="51" t="s">
        <v>161</v>
      </c>
      <c r="B128" s="60" t="s">
        <v>162</v>
      </c>
      <c r="C128" s="60"/>
      <c r="D128" s="60"/>
      <c r="E128" s="60"/>
      <c r="F128" s="97">
        <f>'Ass. Adm. I'!F128</f>
        <v>0.05</v>
      </c>
      <c r="G128" s="133">
        <f>E148</f>
        <v>855.88</v>
      </c>
    </row>
    <row r="129" s="1" customFormat="1" customHeight="1" spans="1:7">
      <c r="A129" s="172"/>
      <c r="B129" s="89" t="s">
        <v>163</v>
      </c>
      <c r="C129" s="89"/>
      <c r="D129" s="89"/>
      <c r="E129" s="89"/>
      <c r="F129" s="100">
        <f>'Ass. Adm. I'!F129</f>
        <v>0.1615</v>
      </c>
      <c r="G129" s="101">
        <f>SUM(G123:G128)</f>
        <v>2588.52</v>
      </c>
    </row>
    <row r="130" s="1" customFormat="1" customHeight="1" spans="1:7">
      <c r="A130" s="69"/>
      <c r="B130" s="69"/>
      <c r="C130" s="69"/>
      <c r="D130" s="69"/>
      <c r="E130" s="69"/>
      <c r="F130" s="173"/>
      <c r="G130" s="69"/>
    </row>
    <row r="131" s="1" customFormat="1" customHeight="1" spans="1:7">
      <c r="A131" s="71" t="s">
        <v>164</v>
      </c>
      <c r="B131" s="71"/>
      <c r="C131" s="71"/>
      <c r="D131" s="71"/>
      <c r="E131" s="71"/>
      <c r="F131" s="71"/>
      <c r="G131" s="71"/>
    </row>
    <row r="132" s="1" customFormat="1" customHeight="1" spans="1:7">
      <c r="A132" s="69"/>
      <c r="B132" s="69"/>
      <c r="C132" s="69"/>
      <c r="D132" s="69"/>
      <c r="E132" s="69"/>
      <c r="F132" s="69"/>
      <c r="G132" s="69"/>
    </row>
    <row r="133" s="1" customFormat="1" customHeight="1" spans="1:7">
      <c r="A133" s="87"/>
      <c r="B133" s="89" t="s">
        <v>165</v>
      </c>
      <c r="C133" s="89"/>
      <c r="D133" s="89"/>
      <c r="E133" s="89"/>
      <c r="F133" s="89"/>
      <c r="G133" s="91" t="s">
        <v>81</v>
      </c>
    </row>
    <row r="134" s="1" customFormat="1" customHeight="1" spans="1:7">
      <c r="A134" s="92" t="s">
        <v>50</v>
      </c>
      <c r="B134" s="93" t="s">
        <v>166</v>
      </c>
      <c r="C134" s="93"/>
      <c r="D134" s="93"/>
      <c r="E134" s="93"/>
      <c r="F134" s="93"/>
      <c r="G134" s="95">
        <f>G39</f>
        <v>7399.45</v>
      </c>
    </row>
    <row r="135" s="1" customFormat="1" customHeight="1" spans="1:7">
      <c r="A135" s="51" t="s">
        <v>53</v>
      </c>
      <c r="B135" s="60" t="s">
        <v>167</v>
      </c>
      <c r="C135" s="60"/>
      <c r="D135" s="60"/>
      <c r="E135" s="60"/>
      <c r="F135" s="60"/>
      <c r="G135" s="133">
        <f>G77</f>
        <v>4996.66</v>
      </c>
    </row>
    <row r="136" s="1" customFormat="1" customHeight="1" spans="1:7">
      <c r="A136" s="51" t="s">
        <v>56</v>
      </c>
      <c r="B136" s="60" t="s">
        <v>168</v>
      </c>
      <c r="C136" s="60"/>
      <c r="D136" s="60"/>
      <c r="E136" s="60"/>
      <c r="F136" s="60"/>
      <c r="G136" s="133">
        <f>G87</f>
        <v>1033.53</v>
      </c>
    </row>
    <row r="137" s="1" customFormat="1" customHeight="1" spans="1:7">
      <c r="A137" s="126" t="s">
        <v>59</v>
      </c>
      <c r="B137" s="110" t="s">
        <v>169</v>
      </c>
      <c r="C137" s="110"/>
      <c r="D137" s="110"/>
      <c r="E137" s="110"/>
      <c r="F137" s="110"/>
      <c r="G137" s="140">
        <f>G112</f>
        <v>1099.5</v>
      </c>
    </row>
    <row r="138" s="1" customFormat="1" customHeight="1" spans="1:7">
      <c r="A138" s="126" t="s">
        <v>97</v>
      </c>
      <c r="B138" s="110" t="s">
        <v>170</v>
      </c>
      <c r="C138" s="110"/>
      <c r="D138" s="110"/>
      <c r="E138" s="110"/>
      <c r="F138" s="110"/>
      <c r="G138" s="140">
        <f>G118</f>
        <v>0</v>
      </c>
    </row>
    <row r="139" s="1" customFormat="1" customHeight="1" spans="1:7">
      <c r="A139" s="99" t="s">
        <v>171</v>
      </c>
      <c r="B139" s="89"/>
      <c r="C139" s="89"/>
      <c r="D139" s="89"/>
      <c r="E139" s="89"/>
      <c r="F139" s="89"/>
      <c r="G139" s="101">
        <f>SUM(G134:G138)</f>
        <v>14529.14</v>
      </c>
    </row>
    <row r="140" s="1" customFormat="1" customHeight="1" spans="1:7">
      <c r="A140" s="130" t="s">
        <v>97</v>
      </c>
      <c r="B140" s="174" t="s">
        <v>172</v>
      </c>
      <c r="C140" s="174"/>
      <c r="D140" s="174"/>
      <c r="E140" s="174"/>
      <c r="F140" s="174"/>
      <c r="G140" s="175">
        <f>G129</f>
        <v>2588.52</v>
      </c>
    </row>
    <row r="141" s="1" customFormat="1" customHeight="1" spans="1:7">
      <c r="A141" s="102" t="s">
        <v>173</v>
      </c>
      <c r="B141" s="176"/>
      <c r="C141" s="176"/>
      <c r="D141" s="176"/>
      <c r="E141" s="176"/>
      <c r="F141" s="177"/>
      <c r="G141" s="101">
        <f>G139+G140</f>
        <v>17117.66</v>
      </c>
    </row>
    <row r="142" s="1" customFormat="1" customHeight="1" spans="1:7">
      <c r="A142" s="69"/>
      <c r="B142" s="69"/>
      <c r="C142" s="69"/>
      <c r="D142" s="69"/>
      <c r="E142" s="69"/>
      <c r="F142" s="69"/>
      <c r="G142" s="69"/>
    </row>
    <row r="143" s="1" customFormat="1" customHeight="1" spans="1:5">
      <c r="A143" s="178" t="s">
        <v>174</v>
      </c>
      <c r="B143" s="178"/>
      <c r="C143" s="178"/>
      <c r="D143" s="179"/>
      <c r="E143" s="180">
        <f>G39+G77+G87+G112+G118+G123+G124</f>
        <v>15636.99</v>
      </c>
    </row>
    <row r="144" s="1" customFormat="1" customHeight="1" spans="1:5">
      <c r="A144" s="179" t="s">
        <v>175</v>
      </c>
      <c r="B144" s="179"/>
      <c r="C144" s="179"/>
      <c r="D144" s="179"/>
      <c r="E144" s="181">
        <f>E143/(1-(F126+F127+F128))</f>
        <v>17117.67</v>
      </c>
    </row>
    <row r="145" s="1" customFormat="1" customHeight="1" spans="1:5">
      <c r="A145" s="179" t="s">
        <v>176</v>
      </c>
      <c r="B145" s="179"/>
      <c r="C145" s="179"/>
      <c r="D145" s="179"/>
      <c r="E145" s="181">
        <f>E144-E143</f>
        <v>1480.68</v>
      </c>
    </row>
    <row r="146" s="1" customFormat="1" customHeight="1" spans="1:5">
      <c r="A146" s="182" t="s">
        <v>177</v>
      </c>
      <c r="B146" s="182"/>
      <c r="C146" s="182"/>
      <c r="D146" s="182"/>
      <c r="E146" s="183">
        <f>((F126)/(F126+F127+F128))*E145</f>
        <v>513.53</v>
      </c>
    </row>
    <row r="147" s="1" customFormat="1" customHeight="1" spans="1:5">
      <c r="A147" s="182" t="s">
        <v>178</v>
      </c>
      <c r="B147" s="182"/>
      <c r="C147" s="182"/>
      <c r="D147" s="182"/>
      <c r="E147" s="183">
        <f>((F127)/(F126+F127+F128))*E145</f>
        <v>111.26</v>
      </c>
    </row>
    <row r="148" s="1" customFormat="1" customHeight="1" spans="1:5">
      <c r="A148" s="182" t="s">
        <v>179</v>
      </c>
      <c r="B148" s="182"/>
      <c r="C148" s="182"/>
      <c r="D148" s="182"/>
      <c r="E148" s="184">
        <f>((F128/(F126+F127+F128))*E145)</f>
        <v>855.88</v>
      </c>
    </row>
    <row r="149" s="1" customFormat="1" spans="1:3">
      <c r="A149" s="19"/>
      <c r="B149" s="19"/>
      <c r="C149" s="19"/>
    </row>
    <row r="150" s="1" customFormat="1" customHeight="1" spans="1:13">
      <c r="A150" s="3" t="s">
        <v>197</v>
      </c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</row>
    <row r="151" s="1" customFormat="1" spans="1:3">
      <c r="A151" s="19"/>
      <c r="B151" s="19"/>
      <c r="C151" s="19"/>
    </row>
    <row r="152" s="1" customFormat="1" spans="1:17">
      <c r="A152" s="217"/>
      <c r="B152" s="218"/>
      <c r="C152" s="218"/>
      <c r="D152" s="218"/>
      <c r="E152" s="218"/>
      <c r="F152" s="218"/>
      <c r="G152" s="218"/>
      <c r="H152" s="218"/>
      <c r="I152" s="218"/>
      <c r="J152" s="218"/>
      <c r="K152" s="218"/>
      <c r="L152" s="218"/>
      <c r="M152" s="218"/>
      <c r="N152" s="218"/>
      <c r="O152" s="218"/>
      <c r="P152" s="218"/>
      <c r="Q152" s="218"/>
    </row>
    <row r="153" s="1" customFormat="1" spans="1:3">
      <c r="A153" s="19"/>
      <c r="B153" s="19"/>
      <c r="C153" s="19"/>
    </row>
    <row r="154" s="1" customFormat="1" spans="1:3">
      <c r="A154" s="19"/>
      <c r="B154" s="19"/>
      <c r="C154" s="19"/>
    </row>
    <row r="155" s="1" customFormat="1" spans="1:3">
      <c r="A155" s="19"/>
      <c r="B155" s="19"/>
      <c r="C155" s="19"/>
    </row>
    <row r="156" s="1" customFormat="1" spans="1:3">
      <c r="A156" s="19"/>
      <c r="B156" s="19"/>
      <c r="C156" s="19"/>
    </row>
    <row r="157" s="1" customFormat="1" spans="1:3">
      <c r="A157" s="19"/>
      <c r="B157" s="19"/>
      <c r="C157" s="19"/>
    </row>
    <row r="158" s="1" customFormat="1" spans="1:3">
      <c r="A158" s="19"/>
      <c r="B158" s="19"/>
      <c r="C158" s="19"/>
    </row>
    <row r="159" s="1" customFormat="1" spans="1:3">
      <c r="A159" s="19"/>
      <c r="B159" s="19"/>
      <c r="C159" s="19"/>
    </row>
    <row r="160" s="1" customFormat="1" spans="1:3">
      <c r="A160" s="19"/>
      <c r="B160" s="19"/>
      <c r="C160" s="19"/>
    </row>
    <row r="161" s="1" customFormat="1" spans="1:3">
      <c r="A161" s="19"/>
      <c r="B161" s="19"/>
      <c r="C161" s="19"/>
    </row>
    <row r="162" s="1" customFormat="1" spans="1:3">
      <c r="A162" s="19"/>
      <c r="B162" s="19"/>
      <c r="C162" s="19"/>
    </row>
    <row r="163" s="1" customFormat="1" spans="1:3">
      <c r="A163" s="19"/>
      <c r="B163" s="19"/>
      <c r="C163" s="19"/>
    </row>
    <row r="164" s="1" customFormat="1" spans="1:3">
      <c r="A164" s="19"/>
      <c r="B164" s="19"/>
      <c r="C164" s="19"/>
    </row>
    <row r="165" s="1" customFormat="1" spans="1:3">
      <c r="A165" s="19"/>
      <c r="B165" s="19"/>
      <c r="C165" s="19"/>
    </row>
    <row r="166" s="1" customFormat="1" spans="1:3">
      <c r="A166" s="19"/>
      <c r="B166" s="19"/>
      <c r="C166" s="19"/>
    </row>
    <row r="167" s="1" customFormat="1" spans="1:3">
      <c r="A167" s="19"/>
      <c r="B167" s="19"/>
      <c r="C167" s="19"/>
    </row>
    <row r="168" s="1" customFormat="1" spans="1:3">
      <c r="A168" s="19"/>
      <c r="B168" s="19"/>
      <c r="C168" s="19"/>
    </row>
    <row r="169" s="1" customFormat="1" spans="1:3">
      <c r="A169" s="19"/>
      <c r="B169" s="19"/>
      <c r="C169" s="19"/>
    </row>
    <row r="170" s="1" customFormat="1" spans="1:3">
      <c r="A170" s="19"/>
      <c r="B170" s="19"/>
      <c r="C170" s="19"/>
    </row>
    <row r="171" s="1" customFormat="1" spans="1:3">
      <c r="A171" s="19"/>
      <c r="B171" s="19"/>
      <c r="C171" s="19"/>
    </row>
    <row r="172" s="1" customFormat="1" spans="1:3">
      <c r="A172" s="19"/>
      <c r="B172" s="19"/>
      <c r="C172" s="19"/>
    </row>
    <row r="173" s="1" customFormat="1" spans="1:3">
      <c r="A173" s="19"/>
      <c r="B173" s="19"/>
      <c r="C173" s="19"/>
    </row>
    <row r="174" s="1" customFormat="1" spans="1:3">
      <c r="A174" s="19"/>
      <c r="B174" s="19"/>
      <c r="C174" s="19"/>
    </row>
    <row r="175" s="1" customFormat="1" spans="1:3">
      <c r="A175" s="19"/>
      <c r="B175" s="19"/>
      <c r="C175" s="19"/>
    </row>
    <row r="176" s="1" customFormat="1" spans="1:3">
      <c r="A176" s="19"/>
      <c r="B176" s="19"/>
      <c r="C176" s="19"/>
    </row>
    <row r="177" s="1" customFormat="1" spans="1:3">
      <c r="A177" s="19"/>
      <c r="B177" s="19"/>
      <c r="C177" s="19"/>
    </row>
    <row r="178" s="1" customFormat="1" spans="1:3">
      <c r="A178" s="19"/>
      <c r="B178" s="19"/>
      <c r="C178" s="19"/>
    </row>
    <row r="179" s="1" customFormat="1" spans="1:3">
      <c r="A179" s="19"/>
      <c r="B179" s="19"/>
      <c r="C179" s="19"/>
    </row>
    <row r="180" s="1" customFormat="1" spans="1:3">
      <c r="A180" s="19"/>
      <c r="B180" s="19"/>
      <c r="C180" s="19"/>
    </row>
    <row r="181" s="1" customFormat="1" spans="1:3">
      <c r="A181" s="19"/>
      <c r="B181" s="19"/>
      <c r="C181" s="19"/>
    </row>
    <row r="182" s="1" customFormat="1" spans="1:3">
      <c r="A182" s="19"/>
      <c r="B182" s="19"/>
      <c r="C182" s="19"/>
    </row>
    <row r="183" s="1" customFormat="1" spans="1:3">
      <c r="A183" s="19"/>
      <c r="B183" s="19"/>
      <c r="C183" s="19"/>
    </row>
    <row r="184" s="1" customFormat="1" spans="1:3">
      <c r="A184" s="19"/>
      <c r="B184" s="19"/>
      <c r="C184" s="19"/>
    </row>
    <row r="185" s="1" customFormat="1" spans="1:3">
      <c r="A185" s="19"/>
      <c r="B185" s="19"/>
      <c r="C185" s="19"/>
    </row>
    <row r="186" s="1" customFormat="1" spans="1:3">
      <c r="A186" s="19"/>
      <c r="B186" s="19"/>
      <c r="C186" s="19"/>
    </row>
    <row r="187" s="1" customFormat="1" spans="1:3">
      <c r="A187" s="19"/>
      <c r="B187" s="19"/>
      <c r="C187" s="19"/>
    </row>
    <row r="188" s="1" customFormat="1" spans="1:3">
      <c r="A188" s="19"/>
      <c r="B188" s="19"/>
      <c r="C188" s="19"/>
    </row>
    <row r="189" s="1" customFormat="1" spans="1:3">
      <c r="A189" s="19"/>
      <c r="B189" s="19"/>
      <c r="C189" s="19"/>
    </row>
    <row r="190" s="1" customFormat="1" spans="1:3">
      <c r="A190" s="19"/>
      <c r="B190" s="19"/>
      <c r="C190" s="19"/>
    </row>
    <row r="191" s="1" customFormat="1" spans="1:3">
      <c r="A191" s="19"/>
      <c r="B191" s="19"/>
      <c r="C191" s="19"/>
    </row>
    <row r="192" s="1" customFormat="1" spans="1:3">
      <c r="A192" s="19"/>
      <c r="B192" s="19"/>
      <c r="C192" s="19"/>
    </row>
    <row r="193" s="1" customFormat="1" spans="1:3">
      <c r="A193" s="19"/>
      <c r="B193" s="19"/>
      <c r="C193" s="19"/>
    </row>
    <row r="194" s="1" customFormat="1" spans="1:3">
      <c r="A194" s="19"/>
      <c r="B194" s="19"/>
      <c r="C194" s="19"/>
    </row>
    <row r="195" s="1" customFormat="1" spans="1:3">
      <c r="A195" s="19"/>
      <c r="B195" s="19"/>
      <c r="C195" s="19"/>
    </row>
    <row r="196" s="1" customFormat="1" spans="1:3">
      <c r="A196" s="19"/>
      <c r="B196" s="19"/>
      <c r="C196" s="19"/>
    </row>
    <row r="197" s="1" customFormat="1" spans="1:3">
      <c r="A197" s="19"/>
      <c r="B197" s="19"/>
      <c r="C197" s="19"/>
    </row>
    <row r="198" s="1" customFormat="1" spans="1:3">
      <c r="A198" s="19"/>
      <c r="B198" s="19"/>
      <c r="C198" s="19"/>
    </row>
    <row r="199" s="1" customFormat="1" spans="1:3">
      <c r="A199" s="19"/>
      <c r="B199" s="19"/>
      <c r="C199" s="19"/>
    </row>
    <row r="200" s="1" customFormat="1" spans="1:3">
      <c r="A200" s="19"/>
      <c r="B200" s="19"/>
      <c r="C200" s="19"/>
    </row>
    <row r="201" s="1" customFormat="1" spans="1:3">
      <c r="A201" s="19"/>
      <c r="B201" s="19"/>
      <c r="C201" s="19"/>
    </row>
    <row r="202" s="1" customFormat="1" spans="1:3">
      <c r="A202" s="19"/>
      <c r="B202" s="19"/>
      <c r="C202" s="19"/>
    </row>
    <row r="203" s="1" customFormat="1" spans="1:3">
      <c r="A203" s="19"/>
      <c r="B203" s="19"/>
      <c r="C203" s="19"/>
    </row>
    <row r="204" s="1" customFormat="1" spans="1:3">
      <c r="A204" s="19"/>
      <c r="B204" s="19"/>
      <c r="C204" s="19"/>
    </row>
    <row r="205" s="1" customFormat="1" spans="1:3">
      <c r="A205" s="19"/>
      <c r="B205" s="19"/>
      <c r="C205" s="19"/>
    </row>
    <row r="206" s="1" customFormat="1" spans="1:3">
      <c r="A206" s="19"/>
      <c r="B206" s="19"/>
      <c r="C206" s="19"/>
    </row>
    <row r="207" s="1" customFormat="1" spans="1:3">
      <c r="A207" s="19"/>
      <c r="B207" s="19"/>
      <c r="C207" s="19"/>
    </row>
    <row r="208" s="1" customFormat="1" spans="1:3">
      <c r="A208" s="19"/>
      <c r="B208" s="19"/>
      <c r="C208" s="19"/>
    </row>
    <row r="209" s="1" customFormat="1" spans="1:3">
      <c r="A209" s="19"/>
      <c r="B209" s="19"/>
      <c r="C209" s="19"/>
    </row>
    <row r="210" s="1" customFormat="1" spans="1:3">
      <c r="A210" s="19"/>
      <c r="B210" s="19"/>
      <c r="C210" s="19"/>
    </row>
    <row r="211" s="1" customFormat="1" spans="1:3">
      <c r="A211" s="19"/>
      <c r="B211" s="19"/>
      <c r="C211" s="19"/>
    </row>
    <row r="212" s="1" customFormat="1" spans="1:3">
      <c r="A212" s="19"/>
      <c r="B212" s="19"/>
      <c r="C212" s="19"/>
    </row>
    <row r="213" s="1" customFormat="1" spans="1:3">
      <c r="A213" s="19"/>
      <c r="B213" s="19"/>
      <c r="C213" s="19"/>
    </row>
    <row r="214" s="1" customFormat="1" spans="1:3">
      <c r="A214" s="19"/>
      <c r="B214" s="19"/>
      <c r="C214" s="19"/>
    </row>
    <row r="215" s="1" customFormat="1" spans="1:3">
      <c r="A215" s="19"/>
      <c r="B215" s="19"/>
      <c r="C215" s="19"/>
    </row>
    <row r="216" s="1" customFormat="1" spans="1:3">
      <c r="A216" s="19"/>
      <c r="B216" s="19"/>
      <c r="C216" s="19"/>
    </row>
    <row r="217" s="1" customFormat="1" spans="1:3">
      <c r="A217" s="19"/>
      <c r="B217" s="19"/>
      <c r="C217" s="19"/>
    </row>
    <row r="218" s="1" customFormat="1" spans="1:3">
      <c r="A218" s="19"/>
      <c r="B218" s="19"/>
      <c r="C218" s="19"/>
    </row>
    <row r="219" s="1" customFormat="1" spans="1:3">
      <c r="A219" s="19"/>
      <c r="B219" s="19"/>
      <c r="C219" s="19"/>
    </row>
    <row r="220" s="1" customFormat="1" spans="1:3">
      <c r="A220" s="19"/>
      <c r="B220" s="19"/>
      <c r="C220" s="19"/>
    </row>
    <row r="221" s="1" customFormat="1" spans="1:3">
      <c r="A221" s="19"/>
      <c r="B221" s="19"/>
      <c r="C221" s="19"/>
    </row>
    <row r="222" s="1" customFormat="1" spans="1:3">
      <c r="A222" s="19"/>
      <c r="B222" s="19"/>
      <c r="C222" s="19"/>
    </row>
    <row r="223" s="1" customFormat="1" spans="1:3">
      <c r="A223" s="19"/>
      <c r="B223" s="19"/>
      <c r="C223" s="19"/>
    </row>
    <row r="224" s="1" customFormat="1" spans="1:3">
      <c r="A224" s="19"/>
      <c r="B224" s="19"/>
      <c r="C224" s="19"/>
    </row>
    <row r="225" s="1" customFormat="1" spans="1:3">
      <c r="A225" s="19"/>
      <c r="B225" s="19"/>
      <c r="C225" s="19"/>
    </row>
    <row r="226" s="1" customFormat="1" spans="1:3">
      <c r="A226" s="19"/>
      <c r="B226" s="19"/>
      <c r="C226" s="19"/>
    </row>
    <row r="227" s="1" customFormat="1" spans="1:3">
      <c r="A227" s="19"/>
      <c r="B227" s="19"/>
      <c r="C227" s="19"/>
    </row>
    <row r="228" s="1" customFormat="1" spans="1:3">
      <c r="A228" s="19"/>
      <c r="B228" s="19"/>
      <c r="C228" s="19"/>
    </row>
    <row r="229" s="1" customFormat="1" spans="1:3">
      <c r="A229" s="19"/>
      <c r="B229" s="19"/>
      <c r="C229" s="19"/>
    </row>
    <row r="230" s="1" customFormat="1" spans="1:3">
      <c r="A230" s="19"/>
      <c r="B230" s="19"/>
      <c r="C230" s="19"/>
    </row>
    <row r="231" s="1" customFormat="1" spans="1:3">
      <c r="A231" s="19"/>
      <c r="B231" s="19"/>
      <c r="C231" s="19"/>
    </row>
    <row r="232" s="1" customFormat="1" spans="1:3">
      <c r="A232" s="19"/>
      <c r="B232" s="19"/>
      <c r="C232" s="19"/>
    </row>
    <row r="233" s="1" customFormat="1" spans="1:3">
      <c r="A233" s="19"/>
      <c r="B233" s="19"/>
      <c r="C233" s="19"/>
    </row>
    <row r="234" s="1" customFormat="1" spans="1:3">
      <c r="A234" s="19"/>
      <c r="B234" s="19"/>
      <c r="C234" s="19"/>
    </row>
    <row r="235" s="1" customFormat="1" spans="1:3">
      <c r="A235" s="19"/>
      <c r="B235" s="19"/>
      <c r="C235" s="19"/>
    </row>
    <row r="236" s="1" customFormat="1" spans="1:3">
      <c r="A236" s="19"/>
      <c r="B236" s="19"/>
      <c r="C236" s="19"/>
    </row>
    <row r="237" s="1" customFormat="1" spans="1:3">
      <c r="A237" s="19"/>
      <c r="B237" s="19"/>
      <c r="C237" s="19"/>
    </row>
    <row r="238" s="1" customFormat="1" spans="1:3">
      <c r="A238" s="19"/>
      <c r="B238" s="19"/>
      <c r="C238" s="19"/>
    </row>
    <row r="239" s="1" customFormat="1" spans="1:3">
      <c r="A239" s="19"/>
      <c r="B239" s="19"/>
      <c r="C239" s="19"/>
    </row>
    <row r="240" s="1" customFormat="1" spans="1:3">
      <c r="A240" s="19"/>
      <c r="B240" s="19"/>
      <c r="C240" s="19"/>
    </row>
    <row r="241" s="1" customFormat="1" spans="1:3">
      <c r="A241" s="19"/>
      <c r="B241" s="19"/>
      <c r="C241" s="19"/>
    </row>
    <row r="242" s="1" customFormat="1" spans="1:3">
      <c r="A242" s="19"/>
      <c r="B242" s="19"/>
      <c r="C242" s="19"/>
    </row>
    <row r="243" s="1" customFormat="1" spans="1:3">
      <c r="A243" s="19"/>
      <c r="B243" s="19"/>
      <c r="C243" s="19"/>
    </row>
    <row r="244" s="1" customFormat="1" spans="1:3">
      <c r="A244" s="19"/>
      <c r="B244" s="19"/>
      <c r="C244" s="19"/>
    </row>
    <row r="245" s="1" customFormat="1" spans="1:3">
      <c r="A245" s="19"/>
      <c r="B245" s="19"/>
      <c r="C245" s="19"/>
    </row>
    <row r="246" s="1" customFormat="1" spans="1:3">
      <c r="A246" s="19"/>
      <c r="B246" s="19"/>
      <c r="C246" s="19"/>
    </row>
    <row r="247" s="1" customFormat="1" spans="1:3">
      <c r="A247" s="19"/>
      <c r="B247" s="19"/>
      <c r="C247" s="19"/>
    </row>
    <row r="248" s="1" customFormat="1" spans="1:3">
      <c r="A248" s="19"/>
      <c r="B248" s="19"/>
      <c r="C248" s="19"/>
    </row>
    <row r="249" s="1" customFormat="1" spans="1:3">
      <c r="A249" s="19"/>
      <c r="B249" s="19"/>
      <c r="C249" s="19"/>
    </row>
    <row r="250" s="1" customFormat="1" spans="1:3">
      <c r="A250" s="19"/>
      <c r="B250" s="19"/>
      <c r="C250" s="19"/>
    </row>
    <row r="251" s="1" customFormat="1" spans="1:3">
      <c r="A251" s="19"/>
      <c r="B251" s="19"/>
      <c r="C251" s="19"/>
    </row>
    <row r="252" s="1" customFormat="1" spans="1:3">
      <c r="A252" s="19"/>
      <c r="B252" s="19"/>
      <c r="C252" s="19"/>
    </row>
    <row r="253" s="1" customFormat="1" spans="1:3">
      <c r="A253" s="19"/>
      <c r="B253" s="19"/>
      <c r="C253" s="19"/>
    </row>
    <row r="254" s="1" customFormat="1" spans="1:3">
      <c r="A254" s="19"/>
      <c r="B254" s="19"/>
      <c r="C254" s="19"/>
    </row>
    <row r="255" s="1" customFormat="1" spans="1:3">
      <c r="A255" s="19"/>
      <c r="B255" s="19"/>
      <c r="C255" s="19"/>
    </row>
    <row r="256" s="1" customFormat="1" spans="1:3">
      <c r="A256" s="19"/>
      <c r="B256" s="19"/>
      <c r="C256" s="19"/>
    </row>
    <row r="257" s="1" customFormat="1" spans="1:3">
      <c r="A257" s="19"/>
      <c r="B257" s="19"/>
      <c r="C257" s="19"/>
    </row>
    <row r="258" s="1" customFormat="1" spans="1:3">
      <c r="A258" s="19"/>
      <c r="B258" s="19"/>
      <c r="C258" s="19"/>
    </row>
    <row r="259" s="1" customFormat="1" spans="1:3">
      <c r="A259" s="19"/>
      <c r="B259" s="19"/>
      <c r="C259" s="19"/>
    </row>
    <row r="260" s="1" customFormat="1" spans="1:3">
      <c r="A260" s="19"/>
      <c r="B260" s="19"/>
      <c r="C260" s="19"/>
    </row>
    <row r="261" s="1" customFormat="1" spans="1:3">
      <c r="A261" s="19"/>
      <c r="B261" s="19"/>
      <c r="C261" s="19"/>
    </row>
    <row r="262" s="1" customFormat="1" spans="1:3">
      <c r="A262" s="19"/>
      <c r="B262" s="19"/>
      <c r="C262" s="19"/>
    </row>
    <row r="263" s="1" customFormat="1" spans="1:3">
      <c r="A263" s="19"/>
      <c r="B263" s="19"/>
      <c r="C263" s="19"/>
    </row>
    <row r="264" s="1" customFormat="1" spans="1:3">
      <c r="A264" s="19"/>
      <c r="B264" s="19"/>
      <c r="C264" s="19"/>
    </row>
    <row r="265" s="1" customFormat="1" spans="1:3">
      <c r="A265" s="19"/>
      <c r="B265" s="19"/>
      <c r="C265" s="19"/>
    </row>
    <row r="266" s="1" customFormat="1" spans="1:3">
      <c r="A266" s="19"/>
      <c r="B266" s="19"/>
      <c r="C266" s="19"/>
    </row>
    <row r="267" s="1" customFormat="1" spans="1:3">
      <c r="A267" s="19"/>
      <c r="B267" s="19"/>
      <c r="C267" s="19"/>
    </row>
    <row r="268" s="1" customFormat="1" spans="1:3">
      <c r="A268" s="19"/>
      <c r="B268" s="19"/>
      <c r="C268" s="19"/>
    </row>
    <row r="269" s="1" customFormat="1" spans="1:3">
      <c r="A269" s="19"/>
      <c r="B269" s="19"/>
      <c r="C269" s="19"/>
    </row>
    <row r="270" s="1" customFormat="1" spans="1:3">
      <c r="A270" s="19"/>
      <c r="B270" s="19"/>
      <c r="C270" s="19"/>
    </row>
    <row r="271" s="1" customFormat="1" spans="1:3">
      <c r="A271" s="19"/>
      <c r="B271" s="19"/>
      <c r="C271" s="19"/>
    </row>
    <row r="272" s="1" customFormat="1" spans="1:3">
      <c r="A272" s="19"/>
      <c r="B272" s="19"/>
      <c r="C272" s="19"/>
    </row>
    <row r="273" s="1" customFormat="1" spans="1:3">
      <c r="A273" s="19"/>
      <c r="B273" s="19"/>
      <c r="C273" s="19"/>
    </row>
    <row r="274" s="1" customFormat="1" spans="1:3">
      <c r="A274" s="19"/>
      <c r="B274" s="19"/>
      <c r="C274" s="19"/>
    </row>
    <row r="275" s="1" customFormat="1" spans="1:3">
      <c r="A275" s="19"/>
      <c r="B275" s="19"/>
      <c r="C275" s="19"/>
    </row>
    <row r="276" s="1" customFormat="1" spans="1:3">
      <c r="A276" s="19"/>
      <c r="B276" s="19"/>
      <c r="C276" s="19"/>
    </row>
    <row r="277" s="1" customFormat="1" spans="1:3">
      <c r="A277" s="19"/>
      <c r="B277" s="19"/>
      <c r="C277" s="19"/>
    </row>
    <row r="278" s="1" customFormat="1" spans="1:3">
      <c r="A278" s="19"/>
      <c r="B278" s="19"/>
      <c r="C278" s="19"/>
    </row>
    <row r="279" s="1" customFormat="1" spans="1:3">
      <c r="A279" s="19"/>
      <c r="B279" s="19"/>
      <c r="C279" s="19"/>
    </row>
    <row r="280" s="1" customFormat="1" spans="1:3">
      <c r="A280" s="19"/>
      <c r="B280" s="19"/>
      <c r="C280" s="19"/>
    </row>
    <row r="281" s="1" customFormat="1" spans="1:3">
      <c r="A281" s="19"/>
      <c r="B281" s="19"/>
      <c r="C281" s="19"/>
    </row>
    <row r="282" s="1" customFormat="1" spans="1:3">
      <c r="A282" s="19"/>
      <c r="B282" s="19"/>
      <c r="C282" s="19"/>
    </row>
    <row r="283" s="1" customFormat="1" spans="1:3">
      <c r="A283" s="19"/>
      <c r="B283" s="19"/>
      <c r="C283" s="19"/>
    </row>
    <row r="284" s="1" customFormat="1" spans="1:3">
      <c r="A284" s="19"/>
      <c r="B284" s="19"/>
      <c r="C284" s="19"/>
    </row>
    <row r="285" s="1" customFormat="1" spans="1:3">
      <c r="A285" s="19"/>
      <c r="B285" s="19"/>
      <c r="C285" s="19"/>
    </row>
    <row r="286" s="1" customFormat="1" spans="1:3">
      <c r="A286" s="19"/>
      <c r="B286" s="19"/>
      <c r="C286" s="19"/>
    </row>
    <row r="287" s="1" customFormat="1" spans="1:3">
      <c r="A287" s="19"/>
      <c r="B287" s="19"/>
      <c r="C287" s="19"/>
    </row>
    <row r="288" s="1" customFormat="1" spans="1:3">
      <c r="A288" s="19"/>
      <c r="B288" s="19"/>
      <c r="C288" s="19"/>
    </row>
    <row r="289" s="1" customFormat="1" spans="1:3">
      <c r="A289" s="19"/>
      <c r="B289" s="19"/>
      <c r="C289" s="19"/>
    </row>
  </sheetData>
  <mergeCells count="46">
    <mergeCell ref="A5:G5"/>
    <mergeCell ref="A6:G6"/>
    <mergeCell ref="B8:D8"/>
    <mergeCell ref="E8:G8"/>
    <mergeCell ref="B9:D9"/>
    <mergeCell ref="E9:G9"/>
    <mergeCell ref="A10:G10"/>
    <mergeCell ref="B12:E12"/>
    <mergeCell ref="F12:G12"/>
    <mergeCell ref="B13:E13"/>
    <mergeCell ref="F13:G13"/>
    <mergeCell ref="B14:E14"/>
    <mergeCell ref="F14:G14"/>
    <mergeCell ref="B15:E15"/>
    <mergeCell ref="F15:G15"/>
    <mergeCell ref="A17:G17"/>
    <mergeCell ref="A19:B19"/>
    <mergeCell ref="C19:D19"/>
    <mergeCell ref="E19:G19"/>
    <mergeCell ref="A20:B20"/>
    <mergeCell ref="C20:D20"/>
    <mergeCell ref="E20:G20"/>
    <mergeCell ref="A22:G22"/>
    <mergeCell ref="A24:G24"/>
    <mergeCell ref="A25:G25"/>
    <mergeCell ref="A27:G27"/>
    <mergeCell ref="A35:G35"/>
    <mergeCell ref="A41:G41"/>
    <mergeCell ref="B66:D66"/>
    <mergeCell ref="B68:E68"/>
    <mergeCell ref="A71:G71"/>
    <mergeCell ref="A79:G79"/>
    <mergeCell ref="A89:G89"/>
    <mergeCell ref="A108:G108"/>
    <mergeCell ref="A114:G114"/>
    <mergeCell ref="A120:G120"/>
    <mergeCell ref="A131:G131"/>
    <mergeCell ref="A141:F141"/>
    <mergeCell ref="A143:C143"/>
    <mergeCell ref="A144:C144"/>
    <mergeCell ref="A145:C145"/>
    <mergeCell ref="A146:C146"/>
    <mergeCell ref="A147:C147"/>
    <mergeCell ref="A148:C148"/>
    <mergeCell ref="A150:M150"/>
    <mergeCell ref="A152:Q152"/>
  </mergeCells>
  <printOptions horizontalCentered="1"/>
  <pageMargins left="0.196527777777778" right="0.196527777777778" top="0.590277777777778" bottom="0.590277777777778" header="0.314583333333333" footer="0.314583333333333"/>
  <pageSetup paperSize="9" scale="80" fitToHeight="0" orientation="portrait" horizontalDpi="600"/>
  <headerFooter>
    <oddFooter>&amp;R&amp;P de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K289"/>
  <sheetViews>
    <sheetView view="pageBreakPreview" zoomScaleNormal="150" topLeftCell="A26" workbookViewId="0">
      <selection activeCell="I48" sqref="I48"/>
    </sheetView>
  </sheetViews>
  <sheetFormatPr defaultColWidth="9.14285714285714" defaultRowHeight="12.75"/>
  <cols>
    <col min="1" max="1" width="3.42857142857143" style="1" customWidth="1"/>
    <col min="2" max="2" width="25.8571428571429" style="1" customWidth="1"/>
    <col min="3" max="3" width="15.1428571428571" style="1" customWidth="1"/>
    <col min="4" max="4" width="15.4285714285714" style="1" customWidth="1"/>
    <col min="5" max="5" width="15" style="1" customWidth="1"/>
    <col min="6" max="6" width="12.8571428571429" style="1" customWidth="1"/>
    <col min="7" max="7" width="23.5714285714286" style="1" customWidth="1"/>
    <col min="8" max="8" width="11" style="52" customWidth="1"/>
    <col min="9" max="9" width="21.1428571428571" style="52" customWidth="1"/>
    <col min="10" max="10" width="9.14285714285714" style="1"/>
    <col min="11" max="11" width="16.8571428571429" style="1" customWidth="1"/>
    <col min="12" max="201" width="9.14285714285714" style="1"/>
    <col min="202" max="202" width="3.42857142857143" style="1" customWidth="1"/>
    <col min="203" max="203" width="25.8571428571429" style="1" customWidth="1"/>
    <col min="204" max="204" width="15.1428571428571" style="1" customWidth="1"/>
    <col min="205" max="205" width="15.4285714285714" style="1" customWidth="1"/>
    <col min="206" max="206" width="15" style="1" customWidth="1"/>
    <col min="207" max="207" width="12.8571428571429" style="1" customWidth="1"/>
    <col min="208" max="208" width="23.2857142857143" style="1" customWidth="1"/>
    <col min="209" max="211" width="9.14285714285714" style="1" hidden="1" customWidth="1"/>
    <col min="212" max="213" width="9.14285714285714" style="1"/>
    <col min="214" max="214" width="9.71428571428571" style="1" customWidth="1"/>
    <col min="215" max="215" width="9.14285714285714" style="1"/>
    <col min="216" max="216" width="10.2857142857143" style="1" customWidth="1"/>
    <col min="217" max="457" width="9.14285714285714" style="1"/>
    <col min="458" max="458" width="3.42857142857143" style="1" customWidth="1"/>
    <col min="459" max="459" width="25.8571428571429" style="1" customWidth="1"/>
    <col min="460" max="460" width="15.1428571428571" style="1" customWidth="1"/>
    <col min="461" max="461" width="15.4285714285714" style="1" customWidth="1"/>
    <col min="462" max="462" width="15" style="1" customWidth="1"/>
    <col min="463" max="463" width="12.8571428571429" style="1" customWidth="1"/>
    <col min="464" max="464" width="23.2857142857143" style="1" customWidth="1"/>
    <col min="465" max="467" width="9.14285714285714" style="1" hidden="1" customWidth="1"/>
    <col min="468" max="469" width="9.14285714285714" style="1"/>
    <col min="470" max="470" width="9.71428571428571" style="1" customWidth="1"/>
    <col min="471" max="471" width="9.14285714285714" style="1"/>
    <col min="472" max="472" width="10.2857142857143" style="1" customWidth="1"/>
    <col min="473" max="713" width="9.14285714285714" style="1"/>
    <col min="714" max="714" width="3.42857142857143" style="1" customWidth="1"/>
    <col min="715" max="715" width="25.8571428571429" style="1" customWidth="1"/>
    <col min="716" max="716" width="15.1428571428571" style="1" customWidth="1"/>
    <col min="717" max="717" width="15.4285714285714" style="1" customWidth="1"/>
    <col min="718" max="718" width="15" style="1" customWidth="1"/>
    <col min="719" max="719" width="12.8571428571429" style="1" customWidth="1"/>
    <col min="720" max="720" width="23.2857142857143" style="1" customWidth="1"/>
    <col min="721" max="723" width="9.14285714285714" style="1" hidden="1" customWidth="1"/>
    <col min="724" max="725" width="9.14285714285714" style="1"/>
    <col min="726" max="726" width="9.71428571428571" style="1" customWidth="1"/>
    <col min="727" max="727" width="9.14285714285714" style="1"/>
    <col min="728" max="728" width="10.2857142857143" style="1" customWidth="1"/>
    <col min="729" max="969" width="9.14285714285714" style="1"/>
    <col min="970" max="970" width="3.42857142857143" style="1" customWidth="1"/>
    <col min="971" max="971" width="25.8571428571429" style="1" customWidth="1"/>
    <col min="972" max="972" width="15.1428571428571" style="1" customWidth="1"/>
    <col min="973" max="973" width="15.4285714285714" style="1" customWidth="1"/>
    <col min="974" max="974" width="15" style="1" customWidth="1"/>
    <col min="975" max="975" width="12.8571428571429" style="1" customWidth="1"/>
    <col min="976" max="976" width="23.2857142857143" style="1" customWidth="1"/>
    <col min="977" max="979" width="9.14285714285714" style="1" hidden="1" customWidth="1"/>
    <col min="980" max="981" width="9.14285714285714" style="1"/>
    <col min="982" max="982" width="9.71428571428571" style="1" customWidth="1"/>
    <col min="983" max="983" width="9.14285714285714" style="1"/>
    <col min="984" max="984" width="10.2857142857143" style="1" customWidth="1"/>
    <col min="985" max="1225" width="9.14285714285714" style="1"/>
    <col min="1226" max="1226" width="3.42857142857143" style="1" customWidth="1"/>
    <col min="1227" max="1227" width="25.8571428571429" style="1" customWidth="1"/>
    <col min="1228" max="1228" width="15.1428571428571" style="1" customWidth="1"/>
    <col min="1229" max="1229" width="15.4285714285714" style="1" customWidth="1"/>
    <col min="1230" max="1230" width="15" style="1" customWidth="1"/>
    <col min="1231" max="1231" width="12.8571428571429" style="1" customWidth="1"/>
    <col min="1232" max="1232" width="23.2857142857143" style="1" customWidth="1"/>
    <col min="1233" max="1235" width="9.14285714285714" style="1" hidden="1" customWidth="1"/>
    <col min="1236" max="1237" width="9.14285714285714" style="1"/>
    <col min="1238" max="1238" width="9.71428571428571" style="1" customWidth="1"/>
    <col min="1239" max="1239" width="9.14285714285714" style="1"/>
    <col min="1240" max="1240" width="10.2857142857143" style="1" customWidth="1"/>
    <col min="1241" max="1481" width="9.14285714285714" style="1"/>
    <col min="1482" max="1482" width="3.42857142857143" style="1" customWidth="1"/>
    <col min="1483" max="1483" width="25.8571428571429" style="1" customWidth="1"/>
    <col min="1484" max="1484" width="15.1428571428571" style="1" customWidth="1"/>
    <col min="1485" max="1485" width="15.4285714285714" style="1" customWidth="1"/>
    <col min="1486" max="1486" width="15" style="1" customWidth="1"/>
    <col min="1487" max="1487" width="12.8571428571429" style="1" customWidth="1"/>
    <col min="1488" max="1488" width="23.2857142857143" style="1" customWidth="1"/>
    <col min="1489" max="1491" width="9.14285714285714" style="1" hidden="1" customWidth="1"/>
    <col min="1492" max="1493" width="9.14285714285714" style="1"/>
    <col min="1494" max="1494" width="9.71428571428571" style="1" customWidth="1"/>
    <col min="1495" max="1495" width="9.14285714285714" style="1"/>
    <col min="1496" max="1496" width="10.2857142857143" style="1" customWidth="1"/>
    <col min="1497" max="1737" width="9.14285714285714" style="1"/>
    <col min="1738" max="1738" width="3.42857142857143" style="1" customWidth="1"/>
    <col min="1739" max="1739" width="25.8571428571429" style="1" customWidth="1"/>
    <col min="1740" max="1740" width="15.1428571428571" style="1" customWidth="1"/>
    <col min="1741" max="1741" width="15.4285714285714" style="1" customWidth="1"/>
    <col min="1742" max="1742" width="15" style="1" customWidth="1"/>
    <col min="1743" max="1743" width="12.8571428571429" style="1" customWidth="1"/>
    <col min="1744" max="1744" width="23.2857142857143" style="1" customWidth="1"/>
    <col min="1745" max="1747" width="9.14285714285714" style="1" hidden="1" customWidth="1"/>
    <col min="1748" max="1749" width="9.14285714285714" style="1"/>
    <col min="1750" max="1750" width="9.71428571428571" style="1" customWidth="1"/>
    <col min="1751" max="1751" width="9.14285714285714" style="1"/>
    <col min="1752" max="1752" width="10.2857142857143" style="1" customWidth="1"/>
    <col min="1753" max="1993" width="9.14285714285714" style="1"/>
    <col min="1994" max="1994" width="3.42857142857143" style="1" customWidth="1"/>
    <col min="1995" max="1995" width="25.8571428571429" style="1" customWidth="1"/>
    <col min="1996" max="1996" width="15.1428571428571" style="1" customWidth="1"/>
    <col min="1997" max="1997" width="15.4285714285714" style="1" customWidth="1"/>
    <col min="1998" max="1998" width="15" style="1" customWidth="1"/>
    <col min="1999" max="1999" width="12.8571428571429" style="1" customWidth="1"/>
    <col min="2000" max="2000" width="23.2857142857143" style="1" customWidth="1"/>
    <col min="2001" max="2003" width="9.14285714285714" style="1" hidden="1" customWidth="1"/>
    <col min="2004" max="2005" width="9.14285714285714" style="1"/>
    <col min="2006" max="2006" width="9.71428571428571" style="1" customWidth="1"/>
    <col min="2007" max="2007" width="9.14285714285714" style="1"/>
    <col min="2008" max="2008" width="10.2857142857143" style="1" customWidth="1"/>
    <col min="2009" max="2249" width="9.14285714285714" style="1"/>
    <col min="2250" max="2250" width="3.42857142857143" style="1" customWidth="1"/>
    <col min="2251" max="2251" width="25.8571428571429" style="1" customWidth="1"/>
    <col min="2252" max="2252" width="15.1428571428571" style="1" customWidth="1"/>
    <col min="2253" max="2253" width="15.4285714285714" style="1" customWidth="1"/>
    <col min="2254" max="2254" width="15" style="1" customWidth="1"/>
    <col min="2255" max="2255" width="12.8571428571429" style="1" customWidth="1"/>
    <col min="2256" max="2256" width="23.2857142857143" style="1" customWidth="1"/>
    <col min="2257" max="2259" width="9.14285714285714" style="1" hidden="1" customWidth="1"/>
    <col min="2260" max="2261" width="9.14285714285714" style="1"/>
    <col min="2262" max="2262" width="9.71428571428571" style="1" customWidth="1"/>
    <col min="2263" max="2263" width="9.14285714285714" style="1"/>
    <col min="2264" max="2264" width="10.2857142857143" style="1" customWidth="1"/>
    <col min="2265" max="2505" width="9.14285714285714" style="1"/>
    <col min="2506" max="2506" width="3.42857142857143" style="1" customWidth="1"/>
    <col min="2507" max="2507" width="25.8571428571429" style="1" customWidth="1"/>
    <col min="2508" max="2508" width="15.1428571428571" style="1" customWidth="1"/>
    <col min="2509" max="2509" width="15.4285714285714" style="1" customWidth="1"/>
    <col min="2510" max="2510" width="15" style="1" customWidth="1"/>
    <col min="2511" max="2511" width="12.8571428571429" style="1" customWidth="1"/>
    <col min="2512" max="2512" width="23.2857142857143" style="1" customWidth="1"/>
    <col min="2513" max="2515" width="9.14285714285714" style="1" hidden="1" customWidth="1"/>
    <col min="2516" max="2517" width="9.14285714285714" style="1"/>
    <col min="2518" max="2518" width="9.71428571428571" style="1" customWidth="1"/>
    <col min="2519" max="2519" width="9.14285714285714" style="1"/>
    <col min="2520" max="2520" width="10.2857142857143" style="1" customWidth="1"/>
    <col min="2521" max="2761" width="9.14285714285714" style="1"/>
    <col min="2762" max="2762" width="3.42857142857143" style="1" customWidth="1"/>
    <col min="2763" max="2763" width="25.8571428571429" style="1" customWidth="1"/>
    <col min="2764" max="2764" width="15.1428571428571" style="1" customWidth="1"/>
    <col min="2765" max="2765" width="15.4285714285714" style="1" customWidth="1"/>
    <col min="2766" max="2766" width="15" style="1" customWidth="1"/>
    <col min="2767" max="2767" width="12.8571428571429" style="1" customWidth="1"/>
    <col min="2768" max="2768" width="23.2857142857143" style="1" customWidth="1"/>
    <col min="2769" max="2771" width="9.14285714285714" style="1" hidden="1" customWidth="1"/>
    <col min="2772" max="2773" width="9.14285714285714" style="1"/>
    <col min="2774" max="2774" width="9.71428571428571" style="1" customWidth="1"/>
    <col min="2775" max="2775" width="9.14285714285714" style="1"/>
    <col min="2776" max="2776" width="10.2857142857143" style="1" customWidth="1"/>
    <col min="2777" max="3017" width="9.14285714285714" style="1"/>
    <col min="3018" max="3018" width="3.42857142857143" style="1" customWidth="1"/>
    <col min="3019" max="3019" width="25.8571428571429" style="1" customWidth="1"/>
    <col min="3020" max="3020" width="15.1428571428571" style="1" customWidth="1"/>
    <col min="3021" max="3021" width="15.4285714285714" style="1" customWidth="1"/>
    <col min="3022" max="3022" width="15" style="1" customWidth="1"/>
    <col min="3023" max="3023" width="12.8571428571429" style="1" customWidth="1"/>
    <col min="3024" max="3024" width="23.2857142857143" style="1" customWidth="1"/>
    <col min="3025" max="3027" width="9.14285714285714" style="1" hidden="1" customWidth="1"/>
    <col min="3028" max="3029" width="9.14285714285714" style="1"/>
    <col min="3030" max="3030" width="9.71428571428571" style="1" customWidth="1"/>
    <col min="3031" max="3031" width="9.14285714285714" style="1"/>
    <col min="3032" max="3032" width="10.2857142857143" style="1" customWidth="1"/>
    <col min="3033" max="3273" width="9.14285714285714" style="1"/>
    <col min="3274" max="3274" width="3.42857142857143" style="1" customWidth="1"/>
    <col min="3275" max="3275" width="25.8571428571429" style="1" customWidth="1"/>
    <col min="3276" max="3276" width="15.1428571428571" style="1" customWidth="1"/>
    <col min="3277" max="3277" width="15.4285714285714" style="1" customWidth="1"/>
    <col min="3278" max="3278" width="15" style="1" customWidth="1"/>
    <col min="3279" max="3279" width="12.8571428571429" style="1" customWidth="1"/>
    <col min="3280" max="3280" width="23.2857142857143" style="1" customWidth="1"/>
    <col min="3281" max="3283" width="9.14285714285714" style="1" hidden="1" customWidth="1"/>
    <col min="3284" max="3285" width="9.14285714285714" style="1"/>
    <col min="3286" max="3286" width="9.71428571428571" style="1" customWidth="1"/>
    <col min="3287" max="3287" width="9.14285714285714" style="1"/>
    <col min="3288" max="3288" width="10.2857142857143" style="1" customWidth="1"/>
    <col min="3289" max="3529" width="9.14285714285714" style="1"/>
    <col min="3530" max="3530" width="3.42857142857143" style="1" customWidth="1"/>
    <col min="3531" max="3531" width="25.8571428571429" style="1" customWidth="1"/>
    <col min="3532" max="3532" width="15.1428571428571" style="1" customWidth="1"/>
    <col min="3533" max="3533" width="15.4285714285714" style="1" customWidth="1"/>
    <col min="3534" max="3534" width="15" style="1" customWidth="1"/>
    <col min="3535" max="3535" width="12.8571428571429" style="1" customWidth="1"/>
    <col min="3536" max="3536" width="23.2857142857143" style="1" customWidth="1"/>
    <col min="3537" max="3539" width="9.14285714285714" style="1" hidden="1" customWidth="1"/>
    <col min="3540" max="3541" width="9.14285714285714" style="1"/>
    <col min="3542" max="3542" width="9.71428571428571" style="1" customWidth="1"/>
    <col min="3543" max="3543" width="9.14285714285714" style="1"/>
    <col min="3544" max="3544" width="10.2857142857143" style="1" customWidth="1"/>
    <col min="3545" max="3785" width="9.14285714285714" style="1"/>
    <col min="3786" max="3786" width="3.42857142857143" style="1" customWidth="1"/>
    <col min="3787" max="3787" width="25.8571428571429" style="1" customWidth="1"/>
    <col min="3788" max="3788" width="15.1428571428571" style="1" customWidth="1"/>
    <col min="3789" max="3789" width="15.4285714285714" style="1" customWidth="1"/>
    <col min="3790" max="3790" width="15" style="1" customWidth="1"/>
    <col min="3791" max="3791" width="12.8571428571429" style="1" customWidth="1"/>
    <col min="3792" max="3792" width="23.2857142857143" style="1" customWidth="1"/>
    <col min="3793" max="3795" width="9.14285714285714" style="1" hidden="1" customWidth="1"/>
    <col min="3796" max="3797" width="9.14285714285714" style="1"/>
    <col min="3798" max="3798" width="9.71428571428571" style="1" customWidth="1"/>
    <col min="3799" max="3799" width="9.14285714285714" style="1"/>
    <col min="3800" max="3800" width="10.2857142857143" style="1" customWidth="1"/>
    <col min="3801" max="4041" width="9.14285714285714" style="1"/>
    <col min="4042" max="4042" width="3.42857142857143" style="1" customWidth="1"/>
    <col min="4043" max="4043" width="25.8571428571429" style="1" customWidth="1"/>
    <col min="4044" max="4044" width="15.1428571428571" style="1" customWidth="1"/>
    <col min="4045" max="4045" width="15.4285714285714" style="1" customWidth="1"/>
    <col min="4046" max="4046" width="15" style="1" customWidth="1"/>
    <col min="4047" max="4047" width="12.8571428571429" style="1" customWidth="1"/>
    <col min="4048" max="4048" width="23.2857142857143" style="1" customWidth="1"/>
    <col min="4049" max="4051" width="9.14285714285714" style="1" hidden="1" customWidth="1"/>
    <col min="4052" max="4053" width="9.14285714285714" style="1"/>
    <col min="4054" max="4054" width="9.71428571428571" style="1" customWidth="1"/>
    <col min="4055" max="4055" width="9.14285714285714" style="1"/>
    <col min="4056" max="4056" width="10.2857142857143" style="1" customWidth="1"/>
    <col min="4057" max="4297" width="9.14285714285714" style="1"/>
    <col min="4298" max="4298" width="3.42857142857143" style="1" customWidth="1"/>
    <col min="4299" max="4299" width="25.8571428571429" style="1" customWidth="1"/>
    <col min="4300" max="4300" width="15.1428571428571" style="1" customWidth="1"/>
    <col min="4301" max="4301" width="15.4285714285714" style="1" customWidth="1"/>
    <col min="4302" max="4302" width="15" style="1" customWidth="1"/>
    <col min="4303" max="4303" width="12.8571428571429" style="1" customWidth="1"/>
    <col min="4304" max="4304" width="23.2857142857143" style="1" customWidth="1"/>
    <col min="4305" max="4307" width="9.14285714285714" style="1" hidden="1" customWidth="1"/>
    <col min="4308" max="4309" width="9.14285714285714" style="1"/>
    <col min="4310" max="4310" width="9.71428571428571" style="1" customWidth="1"/>
    <col min="4311" max="4311" width="9.14285714285714" style="1"/>
    <col min="4312" max="4312" width="10.2857142857143" style="1" customWidth="1"/>
    <col min="4313" max="4553" width="9.14285714285714" style="1"/>
    <col min="4554" max="4554" width="3.42857142857143" style="1" customWidth="1"/>
    <col min="4555" max="4555" width="25.8571428571429" style="1" customWidth="1"/>
    <col min="4556" max="4556" width="15.1428571428571" style="1" customWidth="1"/>
    <col min="4557" max="4557" width="15.4285714285714" style="1" customWidth="1"/>
    <col min="4558" max="4558" width="15" style="1" customWidth="1"/>
    <col min="4559" max="4559" width="12.8571428571429" style="1" customWidth="1"/>
    <col min="4560" max="4560" width="23.2857142857143" style="1" customWidth="1"/>
    <col min="4561" max="4563" width="9.14285714285714" style="1" hidden="1" customWidth="1"/>
    <col min="4564" max="4565" width="9.14285714285714" style="1"/>
    <col min="4566" max="4566" width="9.71428571428571" style="1" customWidth="1"/>
    <col min="4567" max="4567" width="9.14285714285714" style="1"/>
    <col min="4568" max="4568" width="10.2857142857143" style="1" customWidth="1"/>
    <col min="4569" max="4809" width="9.14285714285714" style="1"/>
    <col min="4810" max="4810" width="3.42857142857143" style="1" customWidth="1"/>
    <col min="4811" max="4811" width="25.8571428571429" style="1" customWidth="1"/>
    <col min="4812" max="4812" width="15.1428571428571" style="1" customWidth="1"/>
    <col min="4813" max="4813" width="15.4285714285714" style="1" customWidth="1"/>
    <col min="4814" max="4814" width="15" style="1" customWidth="1"/>
    <col min="4815" max="4815" width="12.8571428571429" style="1" customWidth="1"/>
    <col min="4816" max="4816" width="23.2857142857143" style="1" customWidth="1"/>
    <col min="4817" max="4819" width="9.14285714285714" style="1" hidden="1" customWidth="1"/>
    <col min="4820" max="4821" width="9.14285714285714" style="1"/>
    <col min="4822" max="4822" width="9.71428571428571" style="1" customWidth="1"/>
    <col min="4823" max="4823" width="9.14285714285714" style="1"/>
    <col min="4824" max="4824" width="10.2857142857143" style="1" customWidth="1"/>
    <col min="4825" max="5065" width="9.14285714285714" style="1"/>
    <col min="5066" max="5066" width="3.42857142857143" style="1" customWidth="1"/>
    <col min="5067" max="5067" width="25.8571428571429" style="1" customWidth="1"/>
    <col min="5068" max="5068" width="15.1428571428571" style="1" customWidth="1"/>
    <col min="5069" max="5069" width="15.4285714285714" style="1" customWidth="1"/>
    <col min="5070" max="5070" width="15" style="1" customWidth="1"/>
    <col min="5071" max="5071" width="12.8571428571429" style="1" customWidth="1"/>
    <col min="5072" max="5072" width="23.2857142857143" style="1" customWidth="1"/>
    <col min="5073" max="5075" width="9.14285714285714" style="1" hidden="1" customWidth="1"/>
    <col min="5076" max="5077" width="9.14285714285714" style="1"/>
    <col min="5078" max="5078" width="9.71428571428571" style="1" customWidth="1"/>
    <col min="5079" max="5079" width="9.14285714285714" style="1"/>
    <col min="5080" max="5080" width="10.2857142857143" style="1" customWidth="1"/>
    <col min="5081" max="5321" width="9.14285714285714" style="1"/>
    <col min="5322" max="5322" width="3.42857142857143" style="1" customWidth="1"/>
    <col min="5323" max="5323" width="25.8571428571429" style="1" customWidth="1"/>
    <col min="5324" max="5324" width="15.1428571428571" style="1" customWidth="1"/>
    <col min="5325" max="5325" width="15.4285714285714" style="1" customWidth="1"/>
    <col min="5326" max="5326" width="15" style="1" customWidth="1"/>
    <col min="5327" max="5327" width="12.8571428571429" style="1" customWidth="1"/>
    <col min="5328" max="5328" width="23.2857142857143" style="1" customWidth="1"/>
    <col min="5329" max="5331" width="9.14285714285714" style="1" hidden="1" customWidth="1"/>
    <col min="5332" max="5333" width="9.14285714285714" style="1"/>
    <col min="5334" max="5334" width="9.71428571428571" style="1" customWidth="1"/>
    <col min="5335" max="5335" width="9.14285714285714" style="1"/>
    <col min="5336" max="5336" width="10.2857142857143" style="1" customWidth="1"/>
    <col min="5337" max="5577" width="9.14285714285714" style="1"/>
    <col min="5578" max="5578" width="3.42857142857143" style="1" customWidth="1"/>
    <col min="5579" max="5579" width="25.8571428571429" style="1" customWidth="1"/>
    <col min="5580" max="5580" width="15.1428571428571" style="1" customWidth="1"/>
    <col min="5581" max="5581" width="15.4285714285714" style="1" customWidth="1"/>
    <col min="5582" max="5582" width="15" style="1" customWidth="1"/>
    <col min="5583" max="5583" width="12.8571428571429" style="1" customWidth="1"/>
    <col min="5584" max="5584" width="23.2857142857143" style="1" customWidth="1"/>
    <col min="5585" max="5587" width="9.14285714285714" style="1" hidden="1" customWidth="1"/>
    <col min="5588" max="5589" width="9.14285714285714" style="1"/>
    <col min="5590" max="5590" width="9.71428571428571" style="1" customWidth="1"/>
    <col min="5591" max="5591" width="9.14285714285714" style="1"/>
    <col min="5592" max="5592" width="10.2857142857143" style="1" customWidth="1"/>
    <col min="5593" max="5833" width="9.14285714285714" style="1"/>
    <col min="5834" max="5834" width="3.42857142857143" style="1" customWidth="1"/>
    <col min="5835" max="5835" width="25.8571428571429" style="1" customWidth="1"/>
    <col min="5836" max="5836" width="15.1428571428571" style="1" customWidth="1"/>
    <col min="5837" max="5837" width="15.4285714285714" style="1" customWidth="1"/>
    <col min="5838" max="5838" width="15" style="1" customWidth="1"/>
    <col min="5839" max="5839" width="12.8571428571429" style="1" customWidth="1"/>
    <col min="5840" max="5840" width="23.2857142857143" style="1" customWidth="1"/>
    <col min="5841" max="5843" width="9.14285714285714" style="1" hidden="1" customWidth="1"/>
    <col min="5844" max="5845" width="9.14285714285714" style="1"/>
    <col min="5846" max="5846" width="9.71428571428571" style="1" customWidth="1"/>
    <col min="5847" max="5847" width="9.14285714285714" style="1"/>
    <col min="5848" max="5848" width="10.2857142857143" style="1" customWidth="1"/>
    <col min="5849" max="6089" width="9.14285714285714" style="1"/>
    <col min="6090" max="6090" width="3.42857142857143" style="1" customWidth="1"/>
    <col min="6091" max="6091" width="25.8571428571429" style="1" customWidth="1"/>
    <col min="6092" max="6092" width="15.1428571428571" style="1" customWidth="1"/>
    <col min="6093" max="6093" width="15.4285714285714" style="1" customWidth="1"/>
    <col min="6094" max="6094" width="15" style="1" customWidth="1"/>
    <col min="6095" max="6095" width="12.8571428571429" style="1" customWidth="1"/>
    <col min="6096" max="6096" width="23.2857142857143" style="1" customWidth="1"/>
    <col min="6097" max="6099" width="9.14285714285714" style="1" hidden="1" customWidth="1"/>
    <col min="6100" max="6101" width="9.14285714285714" style="1"/>
    <col min="6102" max="6102" width="9.71428571428571" style="1" customWidth="1"/>
    <col min="6103" max="6103" width="9.14285714285714" style="1"/>
    <col min="6104" max="6104" width="10.2857142857143" style="1" customWidth="1"/>
    <col min="6105" max="6345" width="9.14285714285714" style="1"/>
    <col min="6346" max="6346" width="3.42857142857143" style="1" customWidth="1"/>
    <col min="6347" max="6347" width="25.8571428571429" style="1" customWidth="1"/>
    <col min="6348" max="6348" width="15.1428571428571" style="1" customWidth="1"/>
    <col min="6349" max="6349" width="15.4285714285714" style="1" customWidth="1"/>
    <col min="6350" max="6350" width="15" style="1" customWidth="1"/>
    <col min="6351" max="6351" width="12.8571428571429" style="1" customWidth="1"/>
    <col min="6352" max="6352" width="23.2857142857143" style="1" customWidth="1"/>
    <col min="6353" max="6355" width="9.14285714285714" style="1" hidden="1" customWidth="1"/>
    <col min="6356" max="6357" width="9.14285714285714" style="1"/>
    <col min="6358" max="6358" width="9.71428571428571" style="1" customWidth="1"/>
    <col min="6359" max="6359" width="9.14285714285714" style="1"/>
    <col min="6360" max="6360" width="10.2857142857143" style="1" customWidth="1"/>
    <col min="6361" max="6601" width="9.14285714285714" style="1"/>
    <col min="6602" max="6602" width="3.42857142857143" style="1" customWidth="1"/>
    <col min="6603" max="6603" width="25.8571428571429" style="1" customWidth="1"/>
    <col min="6604" max="6604" width="15.1428571428571" style="1" customWidth="1"/>
    <col min="6605" max="6605" width="15.4285714285714" style="1" customWidth="1"/>
    <col min="6606" max="6606" width="15" style="1" customWidth="1"/>
    <col min="6607" max="6607" width="12.8571428571429" style="1" customWidth="1"/>
    <col min="6608" max="6608" width="23.2857142857143" style="1" customWidth="1"/>
    <col min="6609" max="6611" width="9.14285714285714" style="1" hidden="1" customWidth="1"/>
    <col min="6612" max="6613" width="9.14285714285714" style="1"/>
    <col min="6614" max="6614" width="9.71428571428571" style="1" customWidth="1"/>
    <col min="6615" max="6615" width="9.14285714285714" style="1"/>
    <col min="6616" max="6616" width="10.2857142857143" style="1" customWidth="1"/>
    <col min="6617" max="6857" width="9.14285714285714" style="1"/>
    <col min="6858" max="6858" width="3.42857142857143" style="1" customWidth="1"/>
    <col min="6859" max="6859" width="25.8571428571429" style="1" customWidth="1"/>
    <col min="6860" max="6860" width="15.1428571428571" style="1" customWidth="1"/>
    <col min="6861" max="6861" width="15.4285714285714" style="1" customWidth="1"/>
    <col min="6862" max="6862" width="15" style="1" customWidth="1"/>
    <col min="6863" max="6863" width="12.8571428571429" style="1" customWidth="1"/>
    <col min="6864" max="6864" width="23.2857142857143" style="1" customWidth="1"/>
    <col min="6865" max="6867" width="9.14285714285714" style="1" hidden="1" customWidth="1"/>
    <col min="6868" max="6869" width="9.14285714285714" style="1"/>
    <col min="6870" max="6870" width="9.71428571428571" style="1" customWidth="1"/>
    <col min="6871" max="6871" width="9.14285714285714" style="1"/>
    <col min="6872" max="6872" width="10.2857142857143" style="1" customWidth="1"/>
    <col min="6873" max="7113" width="9.14285714285714" style="1"/>
    <col min="7114" max="7114" width="3.42857142857143" style="1" customWidth="1"/>
    <col min="7115" max="7115" width="25.8571428571429" style="1" customWidth="1"/>
    <col min="7116" max="7116" width="15.1428571428571" style="1" customWidth="1"/>
    <col min="7117" max="7117" width="15.4285714285714" style="1" customWidth="1"/>
    <col min="7118" max="7118" width="15" style="1" customWidth="1"/>
    <col min="7119" max="7119" width="12.8571428571429" style="1" customWidth="1"/>
    <col min="7120" max="7120" width="23.2857142857143" style="1" customWidth="1"/>
    <col min="7121" max="7123" width="9.14285714285714" style="1" hidden="1" customWidth="1"/>
    <col min="7124" max="7125" width="9.14285714285714" style="1"/>
    <col min="7126" max="7126" width="9.71428571428571" style="1" customWidth="1"/>
    <col min="7127" max="7127" width="9.14285714285714" style="1"/>
    <col min="7128" max="7128" width="10.2857142857143" style="1" customWidth="1"/>
    <col min="7129" max="7369" width="9.14285714285714" style="1"/>
    <col min="7370" max="7370" width="3.42857142857143" style="1" customWidth="1"/>
    <col min="7371" max="7371" width="25.8571428571429" style="1" customWidth="1"/>
    <col min="7372" max="7372" width="15.1428571428571" style="1" customWidth="1"/>
    <col min="7373" max="7373" width="15.4285714285714" style="1" customWidth="1"/>
    <col min="7374" max="7374" width="15" style="1" customWidth="1"/>
    <col min="7375" max="7375" width="12.8571428571429" style="1" customWidth="1"/>
    <col min="7376" max="7376" width="23.2857142857143" style="1" customWidth="1"/>
    <col min="7377" max="7379" width="9.14285714285714" style="1" hidden="1" customWidth="1"/>
    <col min="7380" max="7381" width="9.14285714285714" style="1"/>
    <col min="7382" max="7382" width="9.71428571428571" style="1" customWidth="1"/>
    <col min="7383" max="7383" width="9.14285714285714" style="1"/>
    <col min="7384" max="7384" width="10.2857142857143" style="1" customWidth="1"/>
    <col min="7385" max="7625" width="9.14285714285714" style="1"/>
    <col min="7626" max="7626" width="3.42857142857143" style="1" customWidth="1"/>
    <col min="7627" max="7627" width="25.8571428571429" style="1" customWidth="1"/>
    <col min="7628" max="7628" width="15.1428571428571" style="1" customWidth="1"/>
    <col min="7629" max="7629" width="15.4285714285714" style="1" customWidth="1"/>
    <col min="7630" max="7630" width="15" style="1" customWidth="1"/>
    <col min="7631" max="7631" width="12.8571428571429" style="1" customWidth="1"/>
    <col min="7632" max="7632" width="23.2857142857143" style="1" customWidth="1"/>
    <col min="7633" max="7635" width="9.14285714285714" style="1" hidden="1" customWidth="1"/>
    <col min="7636" max="7637" width="9.14285714285714" style="1"/>
    <col min="7638" max="7638" width="9.71428571428571" style="1" customWidth="1"/>
    <col min="7639" max="7639" width="9.14285714285714" style="1"/>
    <col min="7640" max="7640" width="10.2857142857143" style="1" customWidth="1"/>
    <col min="7641" max="7881" width="9.14285714285714" style="1"/>
    <col min="7882" max="7882" width="3.42857142857143" style="1" customWidth="1"/>
    <col min="7883" max="7883" width="25.8571428571429" style="1" customWidth="1"/>
    <col min="7884" max="7884" width="15.1428571428571" style="1" customWidth="1"/>
    <col min="7885" max="7885" width="15.4285714285714" style="1" customWidth="1"/>
    <col min="7886" max="7886" width="15" style="1" customWidth="1"/>
    <col min="7887" max="7887" width="12.8571428571429" style="1" customWidth="1"/>
    <col min="7888" max="7888" width="23.2857142857143" style="1" customWidth="1"/>
    <col min="7889" max="7891" width="9.14285714285714" style="1" hidden="1" customWidth="1"/>
    <col min="7892" max="7893" width="9.14285714285714" style="1"/>
    <col min="7894" max="7894" width="9.71428571428571" style="1" customWidth="1"/>
    <col min="7895" max="7895" width="9.14285714285714" style="1"/>
    <col min="7896" max="7896" width="10.2857142857143" style="1" customWidth="1"/>
    <col min="7897" max="8137" width="9.14285714285714" style="1"/>
    <col min="8138" max="8138" width="3.42857142857143" style="1" customWidth="1"/>
    <col min="8139" max="8139" width="25.8571428571429" style="1" customWidth="1"/>
    <col min="8140" max="8140" width="15.1428571428571" style="1" customWidth="1"/>
    <col min="8141" max="8141" width="15.4285714285714" style="1" customWidth="1"/>
    <col min="8142" max="8142" width="15" style="1" customWidth="1"/>
    <col min="8143" max="8143" width="12.8571428571429" style="1" customWidth="1"/>
    <col min="8144" max="8144" width="23.2857142857143" style="1" customWidth="1"/>
    <col min="8145" max="8147" width="9.14285714285714" style="1" hidden="1" customWidth="1"/>
    <col min="8148" max="8149" width="9.14285714285714" style="1"/>
    <col min="8150" max="8150" width="9.71428571428571" style="1" customWidth="1"/>
    <col min="8151" max="8151" width="9.14285714285714" style="1"/>
    <col min="8152" max="8152" width="10.2857142857143" style="1" customWidth="1"/>
    <col min="8153" max="8393" width="9.14285714285714" style="1"/>
    <col min="8394" max="8394" width="3.42857142857143" style="1" customWidth="1"/>
    <col min="8395" max="8395" width="25.8571428571429" style="1" customWidth="1"/>
    <col min="8396" max="8396" width="15.1428571428571" style="1" customWidth="1"/>
    <col min="8397" max="8397" width="15.4285714285714" style="1" customWidth="1"/>
    <col min="8398" max="8398" width="15" style="1" customWidth="1"/>
    <col min="8399" max="8399" width="12.8571428571429" style="1" customWidth="1"/>
    <col min="8400" max="8400" width="23.2857142857143" style="1" customWidth="1"/>
    <col min="8401" max="8403" width="9.14285714285714" style="1" hidden="1" customWidth="1"/>
    <col min="8404" max="8405" width="9.14285714285714" style="1"/>
    <col min="8406" max="8406" width="9.71428571428571" style="1" customWidth="1"/>
    <col min="8407" max="8407" width="9.14285714285714" style="1"/>
    <col min="8408" max="8408" width="10.2857142857143" style="1" customWidth="1"/>
    <col min="8409" max="8649" width="9.14285714285714" style="1"/>
    <col min="8650" max="8650" width="3.42857142857143" style="1" customWidth="1"/>
    <col min="8651" max="8651" width="25.8571428571429" style="1" customWidth="1"/>
    <col min="8652" max="8652" width="15.1428571428571" style="1" customWidth="1"/>
    <col min="8653" max="8653" width="15.4285714285714" style="1" customWidth="1"/>
    <col min="8654" max="8654" width="15" style="1" customWidth="1"/>
    <col min="8655" max="8655" width="12.8571428571429" style="1" customWidth="1"/>
    <col min="8656" max="8656" width="23.2857142857143" style="1" customWidth="1"/>
    <col min="8657" max="8659" width="9.14285714285714" style="1" hidden="1" customWidth="1"/>
    <col min="8660" max="8661" width="9.14285714285714" style="1"/>
    <col min="8662" max="8662" width="9.71428571428571" style="1" customWidth="1"/>
    <col min="8663" max="8663" width="9.14285714285714" style="1"/>
    <col min="8664" max="8664" width="10.2857142857143" style="1" customWidth="1"/>
    <col min="8665" max="8905" width="9.14285714285714" style="1"/>
    <col min="8906" max="8906" width="3.42857142857143" style="1" customWidth="1"/>
    <col min="8907" max="8907" width="25.8571428571429" style="1" customWidth="1"/>
    <col min="8908" max="8908" width="15.1428571428571" style="1" customWidth="1"/>
    <col min="8909" max="8909" width="15.4285714285714" style="1" customWidth="1"/>
    <col min="8910" max="8910" width="15" style="1" customWidth="1"/>
    <col min="8911" max="8911" width="12.8571428571429" style="1" customWidth="1"/>
    <col min="8912" max="8912" width="23.2857142857143" style="1" customWidth="1"/>
    <col min="8913" max="8915" width="9.14285714285714" style="1" hidden="1" customWidth="1"/>
    <col min="8916" max="8917" width="9.14285714285714" style="1"/>
    <col min="8918" max="8918" width="9.71428571428571" style="1" customWidth="1"/>
    <col min="8919" max="8919" width="9.14285714285714" style="1"/>
    <col min="8920" max="8920" width="10.2857142857143" style="1" customWidth="1"/>
    <col min="8921" max="9161" width="9.14285714285714" style="1"/>
    <col min="9162" max="9162" width="3.42857142857143" style="1" customWidth="1"/>
    <col min="9163" max="9163" width="25.8571428571429" style="1" customWidth="1"/>
    <col min="9164" max="9164" width="15.1428571428571" style="1" customWidth="1"/>
    <col min="9165" max="9165" width="15.4285714285714" style="1" customWidth="1"/>
    <col min="9166" max="9166" width="15" style="1" customWidth="1"/>
    <col min="9167" max="9167" width="12.8571428571429" style="1" customWidth="1"/>
    <col min="9168" max="9168" width="23.2857142857143" style="1" customWidth="1"/>
    <col min="9169" max="9171" width="9.14285714285714" style="1" hidden="1" customWidth="1"/>
    <col min="9172" max="9173" width="9.14285714285714" style="1"/>
    <col min="9174" max="9174" width="9.71428571428571" style="1" customWidth="1"/>
    <col min="9175" max="9175" width="9.14285714285714" style="1"/>
    <col min="9176" max="9176" width="10.2857142857143" style="1" customWidth="1"/>
    <col min="9177" max="9417" width="9.14285714285714" style="1"/>
    <col min="9418" max="9418" width="3.42857142857143" style="1" customWidth="1"/>
    <col min="9419" max="9419" width="25.8571428571429" style="1" customWidth="1"/>
    <col min="9420" max="9420" width="15.1428571428571" style="1" customWidth="1"/>
    <col min="9421" max="9421" width="15.4285714285714" style="1" customWidth="1"/>
    <col min="9422" max="9422" width="15" style="1" customWidth="1"/>
    <col min="9423" max="9423" width="12.8571428571429" style="1" customWidth="1"/>
    <col min="9424" max="9424" width="23.2857142857143" style="1" customWidth="1"/>
    <col min="9425" max="9427" width="9.14285714285714" style="1" hidden="1" customWidth="1"/>
    <col min="9428" max="9429" width="9.14285714285714" style="1"/>
    <col min="9430" max="9430" width="9.71428571428571" style="1" customWidth="1"/>
    <col min="9431" max="9431" width="9.14285714285714" style="1"/>
    <col min="9432" max="9432" width="10.2857142857143" style="1" customWidth="1"/>
    <col min="9433" max="9673" width="9.14285714285714" style="1"/>
    <col min="9674" max="9674" width="3.42857142857143" style="1" customWidth="1"/>
    <col min="9675" max="9675" width="25.8571428571429" style="1" customWidth="1"/>
    <col min="9676" max="9676" width="15.1428571428571" style="1" customWidth="1"/>
    <col min="9677" max="9677" width="15.4285714285714" style="1" customWidth="1"/>
    <col min="9678" max="9678" width="15" style="1" customWidth="1"/>
    <col min="9679" max="9679" width="12.8571428571429" style="1" customWidth="1"/>
    <col min="9680" max="9680" width="23.2857142857143" style="1" customWidth="1"/>
    <col min="9681" max="9683" width="9.14285714285714" style="1" hidden="1" customWidth="1"/>
    <col min="9684" max="9685" width="9.14285714285714" style="1"/>
    <col min="9686" max="9686" width="9.71428571428571" style="1" customWidth="1"/>
    <col min="9687" max="9687" width="9.14285714285714" style="1"/>
    <col min="9688" max="9688" width="10.2857142857143" style="1" customWidth="1"/>
    <col min="9689" max="9929" width="9.14285714285714" style="1"/>
    <col min="9930" max="9930" width="3.42857142857143" style="1" customWidth="1"/>
    <col min="9931" max="9931" width="25.8571428571429" style="1" customWidth="1"/>
    <col min="9932" max="9932" width="15.1428571428571" style="1" customWidth="1"/>
    <col min="9933" max="9933" width="15.4285714285714" style="1" customWidth="1"/>
    <col min="9934" max="9934" width="15" style="1" customWidth="1"/>
    <col min="9935" max="9935" width="12.8571428571429" style="1" customWidth="1"/>
    <col min="9936" max="9936" width="23.2857142857143" style="1" customWidth="1"/>
    <col min="9937" max="9939" width="9.14285714285714" style="1" hidden="1" customWidth="1"/>
    <col min="9940" max="9941" width="9.14285714285714" style="1"/>
    <col min="9942" max="9942" width="9.71428571428571" style="1" customWidth="1"/>
    <col min="9943" max="9943" width="9.14285714285714" style="1"/>
    <col min="9944" max="9944" width="10.2857142857143" style="1" customWidth="1"/>
    <col min="9945" max="10185" width="9.14285714285714" style="1"/>
    <col min="10186" max="10186" width="3.42857142857143" style="1" customWidth="1"/>
    <col min="10187" max="10187" width="25.8571428571429" style="1" customWidth="1"/>
    <col min="10188" max="10188" width="15.1428571428571" style="1" customWidth="1"/>
    <col min="10189" max="10189" width="15.4285714285714" style="1" customWidth="1"/>
    <col min="10190" max="10190" width="15" style="1" customWidth="1"/>
    <col min="10191" max="10191" width="12.8571428571429" style="1" customWidth="1"/>
    <col min="10192" max="10192" width="23.2857142857143" style="1" customWidth="1"/>
    <col min="10193" max="10195" width="9.14285714285714" style="1" hidden="1" customWidth="1"/>
    <col min="10196" max="10197" width="9.14285714285714" style="1"/>
    <col min="10198" max="10198" width="9.71428571428571" style="1" customWidth="1"/>
    <col min="10199" max="10199" width="9.14285714285714" style="1"/>
    <col min="10200" max="10200" width="10.2857142857143" style="1" customWidth="1"/>
    <col min="10201" max="10441" width="9.14285714285714" style="1"/>
    <col min="10442" max="10442" width="3.42857142857143" style="1" customWidth="1"/>
    <col min="10443" max="10443" width="25.8571428571429" style="1" customWidth="1"/>
    <col min="10444" max="10444" width="15.1428571428571" style="1" customWidth="1"/>
    <col min="10445" max="10445" width="15.4285714285714" style="1" customWidth="1"/>
    <col min="10446" max="10446" width="15" style="1" customWidth="1"/>
    <col min="10447" max="10447" width="12.8571428571429" style="1" customWidth="1"/>
    <col min="10448" max="10448" width="23.2857142857143" style="1" customWidth="1"/>
    <col min="10449" max="10451" width="9.14285714285714" style="1" hidden="1" customWidth="1"/>
    <col min="10452" max="10453" width="9.14285714285714" style="1"/>
    <col min="10454" max="10454" width="9.71428571428571" style="1" customWidth="1"/>
    <col min="10455" max="10455" width="9.14285714285714" style="1"/>
    <col min="10456" max="10456" width="10.2857142857143" style="1" customWidth="1"/>
    <col min="10457" max="10697" width="9.14285714285714" style="1"/>
    <col min="10698" max="10698" width="3.42857142857143" style="1" customWidth="1"/>
    <col min="10699" max="10699" width="25.8571428571429" style="1" customWidth="1"/>
    <col min="10700" max="10700" width="15.1428571428571" style="1" customWidth="1"/>
    <col min="10701" max="10701" width="15.4285714285714" style="1" customWidth="1"/>
    <col min="10702" max="10702" width="15" style="1" customWidth="1"/>
    <col min="10703" max="10703" width="12.8571428571429" style="1" customWidth="1"/>
    <col min="10704" max="10704" width="23.2857142857143" style="1" customWidth="1"/>
    <col min="10705" max="10707" width="9.14285714285714" style="1" hidden="1" customWidth="1"/>
    <col min="10708" max="10709" width="9.14285714285714" style="1"/>
    <col min="10710" max="10710" width="9.71428571428571" style="1" customWidth="1"/>
    <col min="10711" max="10711" width="9.14285714285714" style="1"/>
    <col min="10712" max="10712" width="10.2857142857143" style="1" customWidth="1"/>
    <col min="10713" max="10953" width="9.14285714285714" style="1"/>
    <col min="10954" max="10954" width="3.42857142857143" style="1" customWidth="1"/>
    <col min="10955" max="10955" width="25.8571428571429" style="1" customWidth="1"/>
    <col min="10956" max="10956" width="15.1428571428571" style="1" customWidth="1"/>
    <col min="10957" max="10957" width="15.4285714285714" style="1" customWidth="1"/>
    <col min="10958" max="10958" width="15" style="1" customWidth="1"/>
    <col min="10959" max="10959" width="12.8571428571429" style="1" customWidth="1"/>
    <col min="10960" max="10960" width="23.2857142857143" style="1" customWidth="1"/>
    <col min="10961" max="10963" width="9.14285714285714" style="1" hidden="1" customWidth="1"/>
    <col min="10964" max="10965" width="9.14285714285714" style="1"/>
    <col min="10966" max="10966" width="9.71428571428571" style="1" customWidth="1"/>
    <col min="10967" max="10967" width="9.14285714285714" style="1"/>
    <col min="10968" max="10968" width="10.2857142857143" style="1" customWidth="1"/>
    <col min="10969" max="11209" width="9.14285714285714" style="1"/>
    <col min="11210" max="11210" width="3.42857142857143" style="1" customWidth="1"/>
    <col min="11211" max="11211" width="25.8571428571429" style="1" customWidth="1"/>
    <col min="11212" max="11212" width="15.1428571428571" style="1" customWidth="1"/>
    <col min="11213" max="11213" width="15.4285714285714" style="1" customWidth="1"/>
    <col min="11214" max="11214" width="15" style="1" customWidth="1"/>
    <col min="11215" max="11215" width="12.8571428571429" style="1" customWidth="1"/>
    <col min="11216" max="11216" width="23.2857142857143" style="1" customWidth="1"/>
    <col min="11217" max="11219" width="9.14285714285714" style="1" hidden="1" customWidth="1"/>
    <col min="11220" max="11221" width="9.14285714285714" style="1"/>
    <col min="11222" max="11222" width="9.71428571428571" style="1" customWidth="1"/>
    <col min="11223" max="11223" width="9.14285714285714" style="1"/>
    <col min="11224" max="11224" width="10.2857142857143" style="1" customWidth="1"/>
    <col min="11225" max="11465" width="9.14285714285714" style="1"/>
    <col min="11466" max="11466" width="3.42857142857143" style="1" customWidth="1"/>
    <col min="11467" max="11467" width="25.8571428571429" style="1" customWidth="1"/>
    <col min="11468" max="11468" width="15.1428571428571" style="1" customWidth="1"/>
    <col min="11469" max="11469" width="15.4285714285714" style="1" customWidth="1"/>
    <col min="11470" max="11470" width="15" style="1" customWidth="1"/>
    <col min="11471" max="11471" width="12.8571428571429" style="1" customWidth="1"/>
    <col min="11472" max="11472" width="23.2857142857143" style="1" customWidth="1"/>
    <col min="11473" max="11475" width="9.14285714285714" style="1" hidden="1" customWidth="1"/>
    <col min="11476" max="11477" width="9.14285714285714" style="1"/>
    <col min="11478" max="11478" width="9.71428571428571" style="1" customWidth="1"/>
    <col min="11479" max="11479" width="9.14285714285714" style="1"/>
    <col min="11480" max="11480" width="10.2857142857143" style="1" customWidth="1"/>
    <col min="11481" max="11721" width="9.14285714285714" style="1"/>
    <col min="11722" max="11722" width="3.42857142857143" style="1" customWidth="1"/>
    <col min="11723" max="11723" width="25.8571428571429" style="1" customWidth="1"/>
    <col min="11724" max="11724" width="15.1428571428571" style="1" customWidth="1"/>
    <col min="11725" max="11725" width="15.4285714285714" style="1" customWidth="1"/>
    <col min="11726" max="11726" width="15" style="1" customWidth="1"/>
    <col min="11727" max="11727" width="12.8571428571429" style="1" customWidth="1"/>
    <col min="11728" max="11728" width="23.2857142857143" style="1" customWidth="1"/>
    <col min="11729" max="11731" width="9.14285714285714" style="1" hidden="1" customWidth="1"/>
    <col min="11732" max="11733" width="9.14285714285714" style="1"/>
    <col min="11734" max="11734" width="9.71428571428571" style="1" customWidth="1"/>
    <col min="11735" max="11735" width="9.14285714285714" style="1"/>
    <col min="11736" max="11736" width="10.2857142857143" style="1" customWidth="1"/>
    <col min="11737" max="11977" width="9.14285714285714" style="1"/>
    <col min="11978" max="11978" width="3.42857142857143" style="1" customWidth="1"/>
    <col min="11979" max="11979" width="25.8571428571429" style="1" customWidth="1"/>
    <col min="11980" max="11980" width="15.1428571428571" style="1" customWidth="1"/>
    <col min="11981" max="11981" width="15.4285714285714" style="1" customWidth="1"/>
    <col min="11982" max="11982" width="15" style="1" customWidth="1"/>
    <col min="11983" max="11983" width="12.8571428571429" style="1" customWidth="1"/>
    <col min="11984" max="11984" width="23.2857142857143" style="1" customWidth="1"/>
    <col min="11985" max="11987" width="9.14285714285714" style="1" hidden="1" customWidth="1"/>
    <col min="11988" max="11989" width="9.14285714285714" style="1"/>
    <col min="11990" max="11990" width="9.71428571428571" style="1" customWidth="1"/>
    <col min="11991" max="11991" width="9.14285714285714" style="1"/>
    <col min="11992" max="11992" width="10.2857142857143" style="1" customWidth="1"/>
    <col min="11993" max="12233" width="9.14285714285714" style="1"/>
    <col min="12234" max="12234" width="3.42857142857143" style="1" customWidth="1"/>
    <col min="12235" max="12235" width="25.8571428571429" style="1" customWidth="1"/>
    <col min="12236" max="12236" width="15.1428571428571" style="1" customWidth="1"/>
    <col min="12237" max="12237" width="15.4285714285714" style="1" customWidth="1"/>
    <col min="12238" max="12238" width="15" style="1" customWidth="1"/>
    <col min="12239" max="12239" width="12.8571428571429" style="1" customWidth="1"/>
    <col min="12240" max="12240" width="23.2857142857143" style="1" customWidth="1"/>
    <col min="12241" max="12243" width="9.14285714285714" style="1" hidden="1" customWidth="1"/>
    <col min="12244" max="12245" width="9.14285714285714" style="1"/>
    <col min="12246" max="12246" width="9.71428571428571" style="1" customWidth="1"/>
    <col min="12247" max="12247" width="9.14285714285714" style="1"/>
    <col min="12248" max="12248" width="10.2857142857143" style="1" customWidth="1"/>
    <col min="12249" max="12489" width="9.14285714285714" style="1"/>
    <col min="12490" max="12490" width="3.42857142857143" style="1" customWidth="1"/>
    <col min="12491" max="12491" width="25.8571428571429" style="1" customWidth="1"/>
    <col min="12492" max="12492" width="15.1428571428571" style="1" customWidth="1"/>
    <col min="12493" max="12493" width="15.4285714285714" style="1" customWidth="1"/>
    <col min="12494" max="12494" width="15" style="1" customWidth="1"/>
    <col min="12495" max="12495" width="12.8571428571429" style="1" customWidth="1"/>
    <col min="12496" max="12496" width="23.2857142857143" style="1" customWidth="1"/>
    <col min="12497" max="12499" width="9.14285714285714" style="1" hidden="1" customWidth="1"/>
    <col min="12500" max="12501" width="9.14285714285714" style="1"/>
    <col min="12502" max="12502" width="9.71428571428571" style="1" customWidth="1"/>
    <col min="12503" max="12503" width="9.14285714285714" style="1"/>
    <col min="12504" max="12504" width="10.2857142857143" style="1" customWidth="1"/>
    <col min="12505" max="12745" width="9.14285714285714" style="1"/>
    <col min="12746" max="12746" width="3.42857142857143" style="1" customWidth="1"/>
    <col min="12747" max="12747" width="25.8571428571429" style="1" customWidth="1"/>
    <col min="12748" max="12748" width="15.1428571428571" style="1" customWidth="1"/>
    <col min="12749" max="12749" width="15.4285714285714" style="1" customWidth="1"/>
    <col min="12750" max="12750" width="15" style="1" customWidth="1"/>
    <col min="12751" max="12751" width="12.8571428571429" style="1" customWidth="1"/>
    <col min="12752" max="12752" width="23.2857142857143" style="1" customWidth="1"/>
    <col min="12753" max="12755" width="9.14285714285714" style="1" hidden="1" customWidth="1"/>
    <col min="12756" max="12757" width="9.14285714285714" style="1"/>
    <col min="12758" max="12758" width="9.71428571428571" style="1" customWidth="1"/>
    <col min="12759" max="12759" width="9.14285714285714" style="1"/>
    <col min="12760" max="12760" width="10.2857142857143" style="1" customWidth="1"/>
    <col min="12761" max="13001" width="9.14285714285714" style="1"/>
    <col min="13002" max="13002" width="3.42857142857143" style="1" customWidth="1"/>
    <col min="13003" max="13003" width="25.8571428571429" style="1" customWidth="1"/>
    <col min="13004" max="13004" width="15.1428571428571" style="1" customWidth="1"/>
    <col min="13005" max="13005" width="15.4285714285714" style="1" customWidth="1"/>
    <col min="13006" max="13006" width="15" style="1" customWidth="1"/>
    <col min="13007" max="13007" width="12.8571428571429" style="1" customWidth="1"/>
    <col min="13008" max="13008" width="23.2857142857143" style="1" customWidth="1"/>
    <col min="13009" max="13011" width="9.14285714285714" style="1" hidden="1" customWidth="1"/>
    <col min="13012" max="13013" width="9.14285714285714" style="1"/>
    <col min="13014" max="13014" width="9.71428571428571" style="1" customWidth="1"/>
    <col min="13015" max="13015" width="9.14285714285714" style="1"/>
    <col min="13016" max="13016" width="10.2857142857143" style="1" customWidth="1"/>
    <col min="13017" max="13257" width="9.14285714285714" style="1"/>
    <col min="13258" max="13258" width="3.42857142857143" style="1" customWidth="1"/>
    <col min="13259" max="13259" width="25.8571428571429" style="1" customWidth="1"/>
    <col min="13260" max="13260" width="15.1428571428571" style="1" customWidth="1"/>
    <col min="13261" max="13261" width="15.4285714285714" style="1" customWidth="1"/>
    <col min="13262" max="13262" width="15" style="1" customWidth="1"/>
    <col min="13263" max="13263" width="12.8571428571429" style="1" customWidth="1"/>
    <col min="13264" max="13264" width="23.2857142857143" style="1" customWidth="1"/>
    <col min="13265" max="13267" width="9.14285714285714" style="1" hidden="1" customWidth="1"/>
    <col min="13268" max="13269" width="9.14285714285714" style="1"/>
    <col min="13270" max="13270" width="9.71428571428571" style="1" customWidth="1"/>
    <col min="13271" max="13271" width="9.14285714285714" style="1"/>
    <col min="13272" max="13272" width="10.2857142857143" style="1" customWidth="1"/>
    <col min="13273" max="13513" width="9.14285714285714" style="1"/>
    <col min="13514" max="13514" width="3.42857142857143" style="1" customWidth="1"/>
    <col min="13515" max="13515" width="25.8571428571429" style="1" customWidth="1"/>
    <col min="13516" max="13516" width="15.1428571428571" style="1" customWidth="1"/>
    <col min="13517" max="13517" width="15.4285714285714" style="1" customWidth="1"/>
    <col min="13518" max="13518" width="15" style="1" customWidth="1"/>
    <col min="13519" max="13519" width="12.8571428571429" style="1" customWidth="1"/>
    <col min="13520" max="13520" width="23.2857142857143" style="1" customWidth="1"/>
    <col min="13521" max="13523" width="9.14285714285714" style="1" hidden="1" customWidth="1"/>
    <col min="13524" max="13525" width="9.14285714285714" style="1"/>
    <col min="13526" max="13526" width="9.71428571428571" style="1" customWidth="1"/>
    <col min="13527" max="13527" width="9.14285714285714" style="1"/>
    <col min="13528" max="13528" width="10.2857142857143" style="1" customWidth="1"/>
    <col min="13529" max="13769" width="9.14285714285714" style="1"/>
    <col min="13770" max="13770" width="3.42857142857143" style="1" customWidth="1"/>
    <col min="13771" max="13771" width="25.8571428571429" style="1" customWidth="1"/>
    <col min="13772" max="13772" width="15.1428571428571" style="1" customWidth="1"/>
    <col min="13773" max="13773" width="15.4285714285714" style="1" customWidth="1"/>
    <col min="13774" max="13774" width="15" style="1" customWidth="1"/>
    <col min="13775" max="13775" width="12.8571428571429" style="1" customWidth="1"/>
    <col min="13776" max="13776" width="23.2857142857143" style="1" customWidth="1"/>
    <col min="13777" max="13779" width="9.14285714285714" style="1" hidden="1" customWidth="1"/>
    <col min="13780" max="13781" width="9.14285714285714" style="1"/>
    <col min="13782" max="13782" width="9.71428571428571" style="1" customWidth="1"/>
    <col min="13783" max="13783" width="9.14285714285714" style="1"/>
    <col min="13784" max="13784" width="10.2857142857143" style="1" customWidth="1"/>
    <col min="13785" max="14025" width="9.14285714285714" style="1"/>
    <col min="14026" max="14026" width="3.42857142857143" style="1" customWidth="1"/>
    <col min="14027" max="14027" width="25.8571428571429" style="1" customWidth="1"/>
    <col min="14028" max="14028" width="15.1428571428571" style="1" customWidth="1"/>
    <col min="14029" max="14029" width="15.4285714285714" style="1" customWidth="1"/>
    <col min="14030" max="14030" width="15" style="1" customWidth="1"/>
    <col min="14031" max="14031" width="12.8571428571429" style="1" customWidth="1"/>
    <col min="14032" max="14032" width="23.2857142857143" style="1" customWidth="1"/>
    <col min="14033" max="14035" width="9.14285714285714" style="1" hidden="1" customWidth="1"/>
    <col min="14036" max="14037" width="9.14285714285714" style="1"/>
    <col min="14038" max="14038" width="9.71428571428571" style="1" customWidth="1"/>
    <col min="14039" max="14039" width="9.14285714285714" style="1"/>
    <col min="14040" max="14040" width="10.2857142857143" style="1" customWidth="1"/>
    <col min="14041" max="14281" width="9.14285714285714" style="1"/>
    <col min="14282" max="14282" width="3.42857142857143" style="1" customWidth="1"/>
    <col min="14283" max="14283" width="25.8571428571429" style="1" customWidth="1"/>
    <col min="14284" max="14284" width="15.1428571428571" style="1" customWidth="1"/>
    <col min="14285" max="14285" width="15.4285714285714" style="1" customWidth="1"/>
    <col min="14286" max="14286" width="15" style="1" customWidth="1"/>
    <col min="14287" max="14287" width="12.8571428571429" style="1" customWidth="1"/>
    <col min="14288" max="14288" width="23.2857142857143" style="1" customWidth="1"/>
    <col min="14289" max="14291" width="9.14285714285714" style="1" hidden="1" customWidth="1"/>
    <col min="14292" max="14293" width="9.14285714285714" style="1"/>
    <col min="14294" max="14294" width="9.71428571428571" style="1" customWidth="1"/>
    <col min="14295" max="14295" width="9.14285714285714" style="1"/>
    <col min="14296" max="14296" width="10.2857142857143" style="1" customWidth="1"/>
    <col min="14297" max="14537" width="9.14285714285714" style="1"/>
    <col min="14538" max="14538" width="3.42857142857143" style="1" customWidth="1"/>
    <col min="14539" max="14539" width="25.8571428571429" style="1" customWidth="1"/>
    <col min="14540" max="14540" width="15.1428571428571" style="1" customWidth="1"/>
    <col min="14541" max="14541" width="15.4285714285714" style="1" customWidth="1"/>
    <col min="14542" max="14542" width="15" style="1" customWidth="1"/>
    <col min="14543" max="14543" width="12.8571428571429" style="1" customWidth="1"/>
    <col min="14544" max="14544" width="23.2857142857143" style="1" customWidth="1"/>
    <col min="14545" max="14547" width="9.14285714285714" style="1" hidden="1" customWidth="1"/>
    <col min="14548" max="14549" width="9.14285714285714" style="1"/>
    <col min="14550" max="14550" width="9.71428571428571" style="1" customWidth="1"/>
    <col min="14551" max="14551" width="9.14285714285714" style="1"/>
    <col min="14552" max="14552" width="10.2857142857143" style="1" customWidth="1"/>
    <col min="14553" max="14793" width="9.14285714285714" style="1"/>
    <col min="14794" max="14794" width="3.42857142857143" style="1" customWidth="1"/>
    <col min="14795" max="14795" width="25.8571428571429" style="1" customWidth="1"/>
    <col min="14796" max="14796" width="15.1428571428571" style="1" customWidth="1"/>
    <col min="14797" max="14797" width="15.4285714285714" style="1" customWidth="1"/>
    <col min="14798" max="14798" width="15" style="1" customWidth="1"/>
    <col min="14799" max="14799" width="12.8571428571429" style="1" customWidth="1"/>
    <col min="14800" max="14800" width="23.2857142857143" style="1" customWidth="1"/>
    <col min="14801" max="14803" width="9.14285714285714" style="1" hidden="1" customWidth="1"/>
    <col min="14804" max="14805" width="9.14285714285714" style="1"/>
    <col min="14806" max="14806" width="9.71428571428571" style="1" customWidth="1"/>
    <col min="14807" max="14807" width="9.14285714285714" style="1"/>
    <col min="14808" max="14808" width="10.2857142857143" style="1" customWidth="1"/>
    <col min="14809" max="15049" width="9.14285714285714" style="1"/>
    <col min="15050" max="15050" width="3.42857142857143" style="1" customWidth="1"/>
    <col min="15051" max="15051" width="25.8571428571429" style="1" customWidth="1"/>
    <col min="15052" max="15052" width="15.1428571428571" style="1" customWidth="1"/>
    <col min="15053" max="15053" width="15.4285714285714" style="1" customWidth="1"/>
    <col min="15054" max="15054" width="15" style="1" customWidth="1"/>
    <col min="15055" max="15055" width="12.8571428571429" style="1" customWidth="1"/>
    <col min="15056" max="15056" width="23.2857142857143" style="1" customWidth="1"/>
    <col min="15057" max="15059" width="9.14285714285714" style="1" hidden="1" customWidth="1"/>
    <col min="15060" max="15061" width="9.14285714285714" style="1"/>
    <col min="15062" max="15062" width="9.71428571428571" style="1" customWidth="1"/>
    <col min="15063" max="15063" width="9.14285714285714" style="1"/>
    <col min="15064" max="15064" width="10.2857142857143" style="1" customWidth="1"/>
    <col min="15065" max="15305" width="9.14285714285714" style="1"/>
    <col min="15306" max="15306" width="3.42857142857143" style="1" customWidth="1"/>
    <col min="15307" max="15307" width="25.8571428571429" style="1" customWidth="1"/>
    <col min="15308" max="15308" width="15.1428571428571" style="1" customWidth="1"/>
    <col min="15309" max="15309" width="15.4285714285714" style="1" customWidth="1"/>
    <col min="15310" max="15310" width="15" style="1" customWidth="1"/>
    <col min="15311" max="15311" width="12.8571428571429" style="1" customWidth="1"/>
    <col min="15312" max="15312" width="23.2857142857143" style="1" customWidth="1"/>
    <col min="15313" max="15315" width="9.14285714285714" style="1" hidden="1" customWidth="1"/>
    <col min="15316" max="15317" width="9.14285714285714" style="1"/>
    <col min="15318" max="15318" width="9.71428571428571" style="1" customWidth="1"/>
    <col min="15319" max="15319" width="9.14285714285714" style="1"/>
    <col min="15320" max="15320" width="10.2857142857143" style="1" customWidth="1"/>
    <col min="15321" max="15561" width="9.14285714285714" style="1"/>
    <col min="15562" max="15562" width="3.42857142857143" style="1" customWidth="1"/>
    <col min="15563" max="15563" width="25.8571428571429" style="1" customWidth="1"/>
    <col min="15564" max="15564" width="15.1428571428571" style="1" customWidth="1"/>
    <col min="15565" max="15565" width="15.4285714285714" style="1" customWidth="1"/>
    <col min="15566" max="15566" width="15" style="1" customWidth="1"/>
    <col min="15567" max="15567" width="12.8571428571429" style="1" customWidth="1"/>
    <col min="15568" max="15568" width="23.2857142857143" style="1" customWidth="1"/>
    <col min="15569" max="15571" width="9.14285714285714" style="1" hidden="1" customWidth="1"/>
    <col min="15572" max="15573" width="9.14285714285714" style="1"/>
    <col min="15574" max="15574" width="9.71428571428571" style="1" customWidth="1"/>
    <col min="15575" max="15575" width="9.14285714285714" style="1"/>
    <col min="15576" max="15576" width="10.2857142857143" style="1" customWidth="1"/>
    <col min="15577" max="15817" width="9.14285714285714" style="1"/>
    <col min="15818" max="15818" width="3.42857142857143" style="1" customWidth="1"/>
    <col min="15819" max="15819" width="25.8571428571429" style="1" customWidth="1"/>
    <col min="15820" max="15820" width="15.1428571428571" style="1" customWidth="1"/>
    <col min="15821" max="15821" width="15.4285714285714" style="1" customWidth="1"/>
    <col min="15822" max="15822" width="15" style="1" customWidth="1"/>
    <col min="15823" max="15823" width="12.8571428571429" style="1" customWidth="1"/>
    <col min="15824" max="15824" width="23.2857142857143" style="1" customWidth="1"/>
    <col min="15825" max="15827" width="9.14285714285714" style="1" hidden="1" customWidth="1"/>
    <col min="15828" max="15829" width="9.14285714285714" style="1"/>
    <col min="15830" max="15830" width="9.71428571428571" style="1" customWidth="1"/>
    <col min="15831" max="15831" width="9.14285714285714" style="1"/>
    <col min="15832" max="15832" width="10.2857142857143" style="1" customWidth="1"/>
    <col min="15833" max="16073" width="9.14285714285714" style="1"/>
    <col min="16074" max="16074" width="3.42857142857143" style="1" customWidth="1"/>
    <col min="16075" max="16075" width="25.8571428571429" style="1" customWidth="1"/>
    <col min="16076" max="16076" width="15.1428571428571" style="1" customWidth="1"/>
    <col min="16077" max="16077" width="15.4285714285714" style="1" customWidth="1"/>
    <col min="16078" max="16078" width="15" style="1" customWidth="1"/>
    <col min="16079" max="16079" width="12.8571428571429" style="1" customWidth="1"/>
    <col min="16080" max="16080" width="23.2857142857143" style="1" customWidth="1"/>
    <col min="16081" max="16083" width="9.14285714285714" style="1" hidden="1" customWidth="1"/>
    <col min="16084" max="16085" width="9.14285714285714" style="1"/>
    <col min="16086" max="16086" width="9.71428571428571" style="1" customWidth="1"/>
    <col min="16087" max="16087" width="9.14285714285714" style="1"/>
    <col min="16088" max="16088" width="10.2857142857143" style="1" customWidth="1"/>
    <col min="16089" max="16384" width="9.14285714285714" style="1"/>
  </cols>
  <sheetData>
    <row r="1" ht="15" customHeight="1"/>
    <row r="2" ht="6" customHeight="1" spans="4:7">
      <c r="D2" s="2"/>
      <c r="G2" s="2"/>
    </row>
    <row r="3" ht="15" customHeight="1" spans="1:7">
      <c r="A3" s="3"/>
      <c r="D3" s="4"/>
      <c r="G3" s="3"/>
    </row>
    <row r="4" ht="5.25" customHeight="1" spans="1:7">
      <c r="A4" s="2"/>
      <c r="D4" s="4"/>
      <c r="G4" s="2"/>
    </row>
    <row r="5" spans="1:7">
      <c r="A5" s="4"/>
      <c r="B5" s="4"/>
      <c r="C5" s="4"/>
      <c r="D5" s="4"/>
      <c r="E5" s="4"/>
      <c r="F5" s="4"/>
      <c r="G5" s="4"/>
    </row>
    <row r="6" customHeight="1" spans="1:7">
      <c r="A6" s="3" t="s">
        <v>46</v>
      </c>
      <c r="B6" s="3"/>
      <c r="C6" s="3"/>
      <c r="D6" s="3"/>
      <c r="E6" s="3"/>
      <c r="F6" s="3"/>
      <c r="G6" s="3"/>
    </row>
    <row r="7" customHeight="1" spans="1:7">
      <c r="A7" s="3"/>
      <c r="B7" s="3"/>
      <c r="C7" s="3"/>
      <c r="D7" s="3"/>
      <c r="E7" s="3"/>
      <c r="F7" s="3"/>
      <c r="G7" s="3"/>
    </row>
    <row r="8" customHeight="1" spans="1:8">
      <c r="A8" s="5"/>
      <c r="B8" s="6" t="str">
        <f>'Aux. Adm.'!B8</f>
        <v>Nº Processo</v>
      </c>
      <c r="C8" s="7"/>
      <c r="D8" s="7"/>
      <c r="E8" s="8" t="str">
        <f>'Aux. Adm.'!E8</f>
        <v>59501.000246/2024-69</v>
      </c>
      <c r="F8" s="9"/>
      <c r="G8" s="10"/>
      <c r="H8" s="113"/>
    </row>
    <row r="9" customHeight="1" spans="1:8">
      <c r="A9" s="12"/>
      <c r="B9" s="13" t="str">
        <f>'Aux. Adm.'!B9</f>
        <v>Licitação nº</v>
      </c>
      <c r="C9" s="14"/>
      <c r="D9" s="14"/>
      <c r="E9" s="15"/>
      <c r="F9" s="16"/>
      <c r="G9" s="17"/>
      <c r="H9" s="113"/>
    </row>
    <row r="10" customHeight="1" spans="1:8">
      <c r="A10" s="18" t="s">
        <v>49</v>
      </c>
      <c r="B10" s="18"/>
      <c r="C10" s="18"/>
      <c r="D10" s="18"/>
      <c r="E10" s="18"/>
      <c r="F10" s="3"/>
      <c r="G10" s="18"/>
      <c r="H10" s="113"/>
    </row>
    <row r="11" customHeight="1" spans="1:8">
      <c r="A11" s="19"/>
      <c r="B11" s="19"/>
      <c r="C11" s="19"/>
      <c r="D11" s="19"/>
      <c r="E11" s="19"/>
      <c r="F11" s="19"/>
      <c r="G11" s="19"/>
      <c r="H11" s="113"/>
    </row>
    <row r="12" customHeight="1" spans="1:8">
      <c r="A12" s="20" t="s">
        <v>50</v>
      </c>
      <c r="B12" s="21" t="s">
        <v>51</v>
      </c>
      <c r="C12" s="21"/>
      <c r="D12" s="21"/>
      <c r="E12" s="21"/>
      <c r="F12" s="22" t="str">
        <f>'Aux. Adm.'!F12</f>
        <v>2024 - PE000122/2024</v>
      </c>
      <c r="G12" s="23"/>
      <c r="H12" s="113"/>
    </row>
    <row r="13" customHeight="1" spans="1:8">
      <c r="A13" s="20" t="s">
        <v>53</v>
      </c>
      <c r="B13" s="21" t="s">
        <v>54</v>
      </c>
      <c r="C13" s="21"/>
      <c r="D13" s="21"/>
      <c r="E13" s="21"/>
      <c r="F13" s="24" t="str">
        <f>'Aux. Adm.'!F13</f>
        <v>Recife/PE</v>
      </c>
      <c r="G13" s="24"/>
      <c r="H13" s="113"/>
    </row>
    <row r="14" customHeight="1" spans="1:8">
      <c r="A14" s="25" t="s">
        <v>56</v>
      </c>
      <c r="B14" s="21" t="s">
        <v>57</v>
      </c>
      <c r="C14" s="21"/>
      <c r="D14" s="21"/>
      <c r="E14" s="21"/>
      <c r="F14" s="22" t="str">
        <f>'Aux. Adm.'!F14</f>
        <v>20/02/2024</v>
      </c>
      <c r="G14" s="23"/>
      <c r="H14" s="113"/>
    </row>
    <row r="15" customHeight="1" spans="1:8">
      <c r="A15" s="25" t="s">
        <v>59</v>
      </c>
      <c r="B15" s="26" t="s">
        <v>60</v>
      </c>
      <c r="C15" s="26"/>
      <c r="D15" s="26"/>
      <c r="E15" s="26"/>
      <c r="F15" s="24" t="str">
        <f>'Aux. Adm.'!F15</f>
        <v>12 (doze) meses</v>
      </c>
      <c r="G15" s="24"/>
      <c r="H15" s="113"/>
    </row>
    <row r="16" customHeight="1" spans="1:8">
      <c r="A16" s="27"/>
      <c r="B16" s="28"/>
      <c r="C16" s="29"/>
      <c r="D16" s="29"/>
      <c r="E16" s="19"/>
      <c r="F16" s="19"/>
      <c r="G16" s="19"/>
      <c r="H16" s="113"/>
    </row>
    <row r="17" customHeight="1" spans="1:8">
      <c r="A17" s="30" t="s">
        <v>62</v>
      </c>
      <c r="B17" s="30"/>
      <c r="C17" s="30"/>
      <c r="D17" s="30"/>
      <c r="E17" s="30"/>
      <c r="F17" s="30"/>
      <c r="G17" s="30"/>
      <c r="H17" s="113"/>
    </row>
    <row r="18" customHeight="1" spans="1:8">
      <c r="A18" s="27"/>
      <c r="B18" s="28"/>
      <c r="C18" s="29"/>
      <c r="D18" s="29"/>
      <c r="E18" s="19"/>
      <c r="F18" s="19"/>
      <c r="G18" s="19"/>
      <c r="H18" s="113"/>
    </row>
    <row r="19" customHeight="1" spans="1:8">
      <c r="A19" s="31" t="s">
        <v>63</v>
      </c>
      <c r="B19" s="32"/>
      <c r="C19" s="33" t="s">
        <v>64</v>
      </c>
      <c r="D19" s="34"/>
      <c r="E19" s="33" t="s">
        <v>65</v>
      </c>
      <c r="F19" s="35"/>
      <c r="G19" s="34"/>
      <c r="H19" s="113"/>
    </row>
    <row r="20" customHeight="1" spans="1:8">
      <c r="A20" s="31" t="s">
        <v>35</v>
      </c>
      <c r="B20" s="32"/>
      <c r="C20" s="33" t="s">
        <v>66</v>
      </c>
      <c r="D20" s="34"/>
      <c r="E20" s="36">
        <v>1</v>
      </c>
      <c r="F20" s="37"/>
      <c r="G20" s="38"/>
      <c r="H20" s="113"/>
    </row>
    <row r="21" customHeight="1" spans="1:8">
      <c r="A21" s="27"/>
      <c r="B21" s="27"/>
      <c r="C21" s="29"/>
      <c r="D21" s="29"/>
      <c r="E21" s="39"/>
      <c r="F21" s="39"/>
      <c r="G21" s="39"/>
      <c r="H21" s="113"/>
    </row>
    <row r="22" customHeight="1" spans="1:8">
      <c r="A22" s="30" t="s">
        <v>67</v>
      </c>
      <c r="B22" s="30"/>
      <c r="C22" s="30"/>
      <c r="D22" s="30"/>
      <c r="E22" s="30"/>
      <c r="F22" s="30"/>
      <c r="G22" s="30"/>
      <c r="H22" s="113"/>
    </row>
    <row r="23" customHeight="1" spans="1:8">
      <c r="A23" s="40"/>
      <c r="B23" s="40"/>
      <c r="C23" s="40"/>
      <c r="D23" s="40"/>
      <c r="E23" s="40"/>
      <c r="F23" s="40"/>
      <c r="G23" s="40"/>
      <c r="H23" s="113"/>
    </row>
    <row r="24" customHeight="1" spans="1:8">
      <c r="A24" s="40" t="s">
        <v>68</v>
      </c>
      <c r="B24" s="40"/>
      <c r="C24" s="40"/>
      <c r="D24" s="40"/>
      <c r="E24" s="40"/>
      <c r="F24" s="40"/>
      <c r="G24" s="40"/>
      <c r="H24" s="113"/>
    </row>
    <row r="25" customHeight="1" spans="1:8">
      <c r="A25" s="40" t="s">
        <v>69</v>
      </c>
      <c r="B25" s="40"/>
      <c r="C25" s="40"/>
      <c r="D25" s="40"/>
      <c r="E25" s="40"/>
      <c r="F25" s="40"/>
      <c r="G25" s="40"/>
      <c r="H25" s="113"/>
    </row>
    <row r="26" customHeight="1" spans="1:8">
      <c r="A26" s="41"/>
      <c r="B26" s="41"/>
      <c r="C26" s="41"/>
      <c r="D26" s="41"/>
      <c r="E26" s="41"/>
      <c r="F26" s="41"/>
      <c r="G26" s="41"/>
      <c r="H26" s="113"/>
    </row>
    <row r="27" customHeight="1" spans="1:8">
      <c r="A27" s="42" t="s">
        <v>70</v>
      </c>
      <c r="B27" s="42"/>
      <c r="C27" s="42"/>
      <c r="D27" s="42"/>
      <c r="E27" s="42"/>
      <c r="F27" s="42"/>
      <c r="G27" s="42"/>
      <c r="H27" s="113"/>
    </row>
    <row r="28" spans="1:8">
      <c r="A28" s="43">
        <v>1</v>
      </c>
      <c r="B28" s="44" t="s">
        <v>71</v>
      </c>
      <c r="C28" s="45"/>
      <c r="D28" s="46"/>
      <c r="E28" s="46"/>
      <c r="F28" s="46"/>
      <c r="G28" s="196" t="s">
        <v>35</v>
      </c>
      <c r="H28" s="113"/>
    </row>
    <row r="29" customHeight="1" spans="1:9">
      <c r="A29" s="48">
        <v>2</v>
      </c>
      <c r="B29" s="49" t="s">
        <v>73</v>
      </c>
      <c r="C29" s="50"/>
      <c r="D29" s="50"/>
      <c r="E29" s="50"/>
      <c r="F29" s="50"/>
      <c r="G29" s="51" t="s">
        <v>198</v>
      </c>
      <c r="I29" s="113"/>
    </row>
    <row r="30" customHeight="1" spans="1:9">
      <c r="A30" s="48">
        <v>3</v>
      </c>
      <c r="B30" s="53" t="s">
        <v>75</v>
      </c>
      <c r="C30" s="54"/>
      <c r="D30" s="55"/>
      <c r="E30" s="55"/>
      <c r="F30" s="55"/>
      <c r="G30" s="56">
        <v>3893.53</v>
      </c>
      <c r="H30" s="57"/>
      <c r="I30" s="145" t="s">
        <v>199</v>
      </c>
    </row>
    <row r="31" customHeight="1" spans="1:9">
      <c r="A31" s="58">
        <v>4</v>
      </c>
      <c r="B31" s="59" t="s">
        <v>76</v>
      </c>
      <c r="C31" s="60"/>
      <c r="D31" s="61"/>
      <c r="E31" s="61"/>
      <c r="F31" s="61"/>
      <c r="G31" s="62" t="s">
        <v>200</v>
      </c>
      <c r="I31" s="190"/>
    </row>
    <row r="32" customHeight="1" spans="1:9">
      <c r="A32" s="63">
        <v>5</v>
      </c>
      <c r="B32" s="64" t="s">
        <v>78</v>
      </c>
      <c r="C32" s="65"/>
      <c r="D32" s="66"/>
      <c r="E32" s="66"/>
      <c r="F32" s="66"/>
      <c r="G32" s="67" t="s">
        <v>201</v>
      </c>
      <c r="I32" s="197" t="s">
        <v>202</v>
      </c>
    </row>
    <row r="33" customHeight="1" spans="1:11">
      <c r="A33" s="68"/>
      <c r="B33" s="69"/>
      <c r="C33" s="69"/>
      <c r="D33" s="11"/>
      <c r="E33" s="11"/>
      <c r="F33" s="11"/>
      <c r="G33" s="70"/>
      <c r="I33" s="198" t="s">
        <v>203</v>
      </c>
      <c r="K33" s="199">
        <f>3754.25*1.0371</f>
        <v>3893.53</v>
      </c>
    </row>
    <row r="34" customHeight="1" spans="1:9">
      <c r="A34" s="68"/>
      <c r="B34" s="69"/>
      <c r="C34" s="69"/>
      <c r="D34" s="11"/>
      <c r="E34" s="11"/>
      <c r="F34" s="11"/>
      <c r="G34" s="70"/>
      <c r="I34" s="200"/>
    </row>
    <row r="35" customHeight="1" spans="1:7">
      <c r="A35" s="71" t="s">
        <v>79</v>
      </c>
      <c r="B35" s="71"/>
      <c r="C35" s="71"/>
      <c r="D35" s="71"/>
      <c r="E35" s="71"/>
      <c r="F35" s="71"/>
      <c r="G35" s="71"/>
    </row>
    <row r="36" customHeight="1" spans="1:7">
      <c r="A36" s="69"/>
      <c r="B36" s="69"/>
      <c r="C36" s="69"/>
      <c r="D36" s="69"/>
      <c r="E36" s="69"/>
      <c r="F36" s="69"/>
      <c r="G36" s="69"/>
    </row>
    <row r="37" customHeight="1" spans="1:7">
      <c r="A37" s="72">
        <v>1</v>
      </c>
      <c r="B37" s="73" t="s">
        <v>80</v>
      </c>
      <c r="C37" s="74"/>
      <c r="D37" s="74"/>
      <c r="E37" s="74"/>
      <c r="F37" s="75"/>
      <c r="G37" s="76" t="s">
        <v>81</v>
      </c>
    </row>
    <row r="38" customHeight="1" spans="1:7">
      <c r="A38" s="48" t="s">
        <v>50</v>
      </c>
      <c r="B38" s="53" t="s">
        <v>82</v>
      </c>
      <c r="C38" s="54"/>
      <c r="D38" s="54"/>
      <c r="E38" s="54"/>
      <c r="F38" s="77"/>
      <c r="G38" s="78">
        <f>G30</f>
        <v>3893.53</v>
      </c>
    </row>
    <row r="39" customHeight="1" spans="1:7">
      <c r="A39" s="79"/>
      <c r="B39" s="80" t="s">
        <v>83</v>
      </c>
      <c r="C39" s="81"/>
      <c r="D39" s="81"/>
      <c r="E39" s="81"/>
      <c r="F39" s="82"/>
      <c r="G39" s="83">
        <f>G38</f>
        <v>3893.53</v>
      </c>
    </row>
    <row r="40" customHeight="1" spans="1:7">
      <c r="A40" s="69"/>
      <c r="B40" s="69"/>
      <c r="C40" s="69"/>
      <c r="D40" s="69"/>
      <c r="E40" s="69"/>
      <c r="F40" s="84"/>
      <c r="G40" s="85"/>
    </row>
    <row r="41" customHeight="1" spans="1:7">
      <c r="A41" s="71" t="s">
        <v>84</v>
      </c>
      <c r="B41" s="71"/>
      <c r="C41" s="71"/>
      <c r="D41" s="71"/>
      <c r="E41" s="71"/>
      <c r="F41" s="71"/>
      <c r="G41" s="71"/>
    </row>
    <row r="42" customHeight="1" spans="1:7">
      <c r="A42" s="86"/>
      <c r="B42" s="69"/>
      <c r="C42" s="69"/>
      <c r="D42" s="69"/>
      <c r="E42" s="69"/>
      <c r="F42" s="84"/>
      <c r="G42" s="85"/>
    </row>
    <row r="43" customHeight="1" spans="1:7">
      <c r="A43" s="86" t="s">
        <v>85</v>
      </c>
      <c r="B43" s="86"/>
      <c r="C43" s="86"/>
      <c r="D43" s="86"/>
      <c r="E43" s="86"/>
      <c r="F43" s="86"/>
      <c r="G43" s="86"/>
    </row>
    <row r="44" customHeight="1" spans="1:7">
      <c r="A44" s="69"/>
      <c r="B44" s="69"/>
      <c r="C44" s="69"/>
      <c r="D44" s="69"/>
      <c r="E44" s="69"/>
      <c r="F44" s="69"/>
      <c r="G44" s="69"/>
    </row>
    <row r="45" customHeight="1" spans="1:7">
      <c r="A45" s="87" t="s">
        <v>86</v>
      </c>
      <c r="B45" s="88" t="s">
        <v>87</v>
      </c>
      <c r="C45" s="89"/>
      <c r="D45" s="89"/>
      <c r="E45" s="89"/>
      <c r="F45" s="90" t="s">
        <v>88</v>
      </c>
      <c r="G45" s="91" t="s">
        <v>81</v>
      </c>
    </row>
    <row r="46" customHeight="1" spans="1:7">
      <c r="A46" s="92" t="s">
        <v>50</v>
      </c>
      <c r="B46" s="93" t="s">
        <v>89</v>
      </c>
      <c r="C46" s="93"/>
      <c r="D46" s="93"/>
      <c r="E46" s="93"/>
      <c r="F46" s="94">
        <f>'Ass. Adm. I'!F46</f>
        <v>0.0833</v>
      </c>
      <c r="G46" s="95">
        <f>G39*F46</f>
        <v>324.33</v>
      </c>
    </row>
    <row r="47" customHeight="1" spans="1:7">
      <c r="A47" s="96" t="s">
        <v>53</v>
      </c>
      <c r="B47" s="54" t="s">
        <v>90</v>
      </c>
      <c r="C47" s="54"/>
      <c r="D47" s="54"/>
      <c r="E47" s="54"/>
      <c r="F47" s="97">
        <f>'Ass. Adm. I'!F47</f>
        <v>0.1111</v>
      </c>
      <c r="G47" s="98">
        <f>G39*F47</f>
        <v>432.57</v>
      </c>
    </row>
    <row r="48" customHeight="1" spans="1:7">
      <c r="A48" s="99" t="s">
        <v>10</v>
      </c>
      <c r="B48" s="89"/>
      <c r="C48" s="89"/>
      <c r="D48" s="89"/>
      <c r="E48" s="89"/>
      <c r="F48" s="100">
        <f>'Ass. Adm. I'!F48</f>
        <v>0.1944</v>
      </c>
      <c r="G48" s="101">
        <f>SUM(G46:G47)</f>
        <v>756.9</v>
      </c>
    </row>
    <row r="49" customHeight="1" spans="1:7">
      <c r="A49" s="86"/>
      <c r="B49" s="69"/>
      <c r="C49" s="69"/>
      <c r="D49" s="69"/>
      <c r="E49" s="69"/>
      <c r="F49" s="84"/>
      <c r="G49" s="85"/>
    </row>
    <row r="50" customHeight="1" spans="1:7">
      <c r="A50" s="86" t="s">
        <v>91</v>
      </c>
      <c r="B50" s="69"/>
      <c r="C50" s="69"/>
      <c r="D50" s="69"/>
      <c r="E50" s="69"/>
      <c r="F50" s="84"/>
      <c r="G50" s="85"/>
    </row>
    <row r="51" customHeight="1" spans="1:7">
      <c r="A51" s="19"/>
      <c r="B51" s="19"/>
      <c r="C51" s="19"/>
      <c r="D51" s="19"/>
      <c r="E51" s="19"/>
      <c r="F51" s="19"/>
      <c r="G51" s="19"/>
    </row>
    <row r="52" customHeight="1" spans="1:7">
      <c r="A52" s="102" t="s">
        <v>26</v>
      </c>
      <c r="B52" s="99" t="s">
        <v>92</v>
      </c>
      <c r="C52" s="89"/>
      <c r="D52" s="89"/>
      <c r="E52" s="89"/>
      <c r="F52" s="90" t="s">
        <v>88</v>
      </c>
      <c r="G52" s="90" t="s">
        <v>81</v>
      </c>
    </row>
    <row r="53" customHeight="1" spans="1:7">
      <c r="A53" s="48" t="s">
        <v>50</v>
      </c>
      <c r="B53" s="53" t="s">
        <v>93</v>
      </c>
      <c r="C53" s="54"/>
      <c r="D53" s="54"/>
      <c r="E53" s="54"/>
      <c r="F53" s="94">
        <f>'Ass. Adm. I'!F53</f>
        <v>0.2</v>
      </c>
      <c r="G53" s="103">
        <f>($G$39+$G$48)*F53</f>
        <v>930.09</v>
      </c>
    </row>
    <row r="54" customHeight="1" spans="1:7">
      <c r="A54" s="104" t="s">
        <v>53</v>
      </c>
      <c r="B54" s="105" t="s">
        <v>94</v>
      </c>
      <c r="C54" s="60"/>
      <c r="D54" s="60"/>
      <c r="E54" s="60"/>
      <c r="F54" s="106">
        <f>'Ass. Adm. I'!F54</f>
        <v>0.025</v>
      </c>
      <c r="G54" s="107">
        <f t="shared" ref="G54:G60" si="0">($G$39+$G$48)*F54</f>
        <v>116.26</v>
      </c>
    </row>
    <row r="55" customHeight="1" spans="1:7">
      <c r="A55" s="104" t="s">
        <v>56</v>
      </c>
      <c r="B55" s="105" t="s">
        <v>95</v>
      </c>
      <c r="C55" s="60"/>
      <c r="D55" s="60"/>
      <c r="E55" s="60"/>
      <c r="F55" s="106">
        <f>'Ass. Adm. I'!F55</f>
        <v>0.03</v>
      </c>
      <c r="G55" s="107">
        <f t="shared" si="0"/>
        <v>139.51</v>
      </c>
    </row>
    <row r="56" customHeight="1" spans="1:7">
      <c r="A56" s="104" t="s">
        <v>59</v>
      </c>
      <c r="B56" s="105" t="s">
        <v>96</v>
      </c>
      <c r="C56" s="60"/>
      <c r="D56" s="60"/>
      <c r="E56" s="60"/>
      <c r="F56" s="106">
        <f>'Ass. Adm. I'!F56</f>
        <v>0.015</v>
      </c>
      <c r="G56" s="107">
        <f t="shared" si="0"/>
        <v>69.76</v>
      </c>
    </row>
    <row r="57" customHeight="1" spans="1:7">
      <c r="A57" s="104" t="s">
        <v>97</v>
      </c>
      <c r="B57" s="105" t="s">
        <v>98</v>
      </c>
      <c r="C57" s="60"/>
      <c r="D57" s="60"/>
      <c r="E57" s="60"/>
      <c r="F57" s="106">
        <f>'Ass. Adm. I'!F57</f>
        <v>0.01</v>
      </c>
      <c r="G57" s="107">
        <f t="shared" si="0"/>
        <v>46.5</v>
      </c>
    </row>
    <row r="58" customHeight="1" spans="1:7">
      <c r="A58" s="104" t="s">
        <v>99</v>
      </c>
      <c r="B58" s="105" t="s">
        <v>100</v>
      </c>
      <c r="C58" s="60"/>
      <c r="D58" s="60"/>
      <c r="E58" s="60"/>
      <c r="F58" s="106">
        <f>'Ass. Adm. I'!F58</f>
        <v>0.002</v>
      </c>
      <c r="G58" s="107">
        <f t="shared" si="0"/>
        <v>9.3</v>
      </c>
    </row>
    <row r="59" customHeight="1" spans="1:7">
      <c r="A59" s="104" t="s">
        <v>101</v>
      </c>
      <c r="B59" s="105" t="s">
        <v>102</v>
      </c>
      <c r="C59" s="60"/>
      <c r="D59" s="60"/>
      <c r="E59" s="60"/>
      <c r="F59" s="106">
        <f>'Ass. Adm. I'!F59</f>
        <v>0.08</v>
      </c>
      <c r="G59" s="107">
        <f t="shared" si="0"/>
        <v>372.03</v>
      </c>
    </row>
    <row r="60" customHeight="1" spans="1:7">
      <c r="A60" s="108" t="s">
        <v>103</v>
      </c>
      <c r="B60" s="109" t="s">
        <v>104</v>
      </c>
      <c r="C60" s="110"/>
      <c r="D60" s="110"/>
      <c r="E60" s="110"/>
      <c r="F60" s="97">
        <f>'Ass. Adm. I'!F60</f>
        <v>0.006</v>
      </c>
      <c r="G60" s="111">
        <f t="shared" si="0"/>
        <v>27.9</v>
      </c>
    </row>
    <row r="61" customHeight="1" spans="1:7">
      <c r="A61" s="99" t="s">
        <v>10</v>
      </c>
      <c r="B61" s="89"/>
      <c r="C61" s="89"/>
      <c r="D61" s="89"/>
      <c r="E61" s="89"/>
      <c r="F61" s="100">
        <f>'Ass. Adm. I'!F61</f>
        <v>0.368</v>
      </c>
      <c r="G61" s="112">
        <f>SUM(G53:G60)</f>
        <v>1711.35</v>
      </c>
    </row>
    <row r="62" customHeight="1" spans="1:7">
      <c r="A62" s="86"/>
      <c r="B62" s="69"/>
      <c r="C62" s="69"/>
      <c r="D62" s="69"/>
      <c r="E62" s="69"/>
      <c r="F62" s="84"/>
      <c r="G62" s="85"/>
    </row>
    <row r="63" customHeight="1" spans="1:7">
      <c r="A63" s="86" t="s">
        <v>105</v>
      </c>
      <c r="B63" s="69"/>
      <c r="C63" s="69"/>
      <c r="D63" s="69"/>
      <c r="E63" s="69"/>
      <c r="F63" s="84"/>
      <c r="G63" s="85"/>
    </row>
    <row r="64" customHeight="1" spans="1:7">
      <c r="A64" s="86"/>
      <c r="B64" s="69"/>
      <c r="C64" s="69"/>
      <c r="D64" s="69"/>
      <c r="E64" s="69"/>
      <c r="F64" s="84"/>
      <c r="G64" s="85"/>
    </row>
    <row r="65" customHeight="1" spans="1:10">
      <c r="A65" s="115" t="s">
        <v>106</v>
      </c>
      <c r="B65" s="89" t="s">
        <v>107</v>
      </c>
      <c r="C65" s="89"/>
      <c r="D65" s="89"/>
      <c r="E65" s="89"/>
      <c r="F65" s="116"/>
      <c r="G65" s="117" t="s">
        <v>81</v>
      </c>
      <c r="I65" s="164">
        <f>6%*G38</f>
        <v>233.61</v>
      </c>
      <c r="J65" s="339" t="s">
        <v>109</v>
      </c>
    </row>
    <row r="66" customHeight="1" spans="1:10">
      <c r="A66" s="118" t="s">
        <v>50</v>
      </c>
      <c r="B66" s="119" t="s">
        <v>108</v>
      </c>
      <c r="C66" s="120"/>
      <c r="D66" s="120"/>
      <c r="E66" s="54"/>
      <c r="F66" s="77"/>
      <c r="G66" s="121">
        <f>IF((4.1*2*21)-(6%*G38)&gt;0,(4.1*2*21)-(6%*G38),0)</f>
        <v>0</v>
      </c>
      <c r="H66" s="201"/>
      <c r="I66" s="113" t="s">
        <v>111</v>
      </c>
      <c r="J66" s="1">
        <f>4.1*2*21</f>
        <v>172.2</v>
      </c>
    </row>
    <row r="67" customHeight="1" spans="1:10">
      <c r="A67" s="51" t="s">
        <v>53</v>
      </c>
      <c r="B67" s="60" t="s">
        <v>204</v>
      </c>
      <c r="C67" s="60"/>
      <c r="D67" s="60"/>
      <c r="E67" s="60"/>
      <c r="F67" s="123"/>
      <c r="G67" s="124">
        <f>(11*21)</f>
        <v>231</v>
      </c>
      <c r="H67" s="202"/>
      <c r="I67" s="207" t="s">
        <v>205</v>
      </c>
      <c r="J67" s="114">
        <f>J66-I65</f>
        <v>-61.41</v>
      </c>
    </row>
    <row r="68" customHeight="1" spans="1:7">
      <c r="A68" s="51" t="s">
        <v>56</v>
      </c>
      <c r="B68" s="127" t="s">
        <v>206</v>
      </c>
      <c r="C68" s="128"/>
      <c r="D68" s="128"/>
      <c r="E68" s="128"/>
      <c r="F68" s="123"/>
      <c r="G68" s="107">
        <f>69.98</f>
        <v>69.98</v>
      </c>
    </row>
    <row r="69" customHeight="1" spans="1:8">
      <c r="A69" s="156"/>
      <c r="B69" s="157" t="s">
        <v>114</v>
      </c>
      <c r="C69" s="157"/>
      <c r="D69" s="157"/>
      <c r="E69" s="157"/>
      <c r="F69" s="203"/>
      <c r="G69" s="204">
        <f>SUM(G66:G68)</f>
        <v>300.98</v>
      </c>
      <c r="H69" s="205"/>
    </row>
    <row r="70" customHeight="1" spans="1:8">
      <c r="A70" s="69"/>
      <c r="B70" s="69"/>
      <c r="C70" s="69"/>
      <c r="D70" s="69"/>
      <c r="E70" s="69"/>
      <c r="F70" s="84"/>
      <c r="G70" s="85"/>
      <c r="H70" s="205"/>
    </row>
    <row r="71" customHeight="1" spans="1:8">
      <c r="A71" s="132" t="s">
        <v>115</v>
      </c>
      <c r="B71" s="132"/>
      <c r="C71" s="132"/>
      <c r="D71" s="132"/>
      <c r="E71" s="132"/>
      <c r="F71" s="132"/>
      <c r="G71" s="132"/>
      <c r="H71" s="205"/>
    </row>
    <row r="72" customHeight="1" spans="1:8">
      <c r="A72" s="69"/>
      <c r="B72" s="69"/>
      <c r="C72" s="69"/>
      <c r="D72" s="69"/>
      <c r="E72" s="69"/>
      <c r="F72" s="69"/>
      <c r="G72" s="69"/>
      <c r="H72" s="205"/>
    </row>
    <row r="73" customHeight="1" spans="1:7">
      <c r="A73" s="115">
        <v>2</v>
      </c>
      <c r="B73" s="89" t="s">
        <v>116</v>
      </c>
      <c r="C73" s="89"/>
      <c r="D73" s="89"/>
      <c r="E73" s="89"/>
      <c r="F73" s="89"/>
      <c r="G73" s="91" t="s">
        <v>81</v>
      </c>
    </row>
    <row r="74" customHeight="1" spans="1:7">
      <c r="A74" s="92" t="s">
        <v>86</v>
      </c>
      <c r="B74" s="93" t="s">
        <v>117</v>
      </c>
      <c r="C74" s="93"/>
      <c r="D74" s="93"/>
      <c r="E74" s="93"/>
      <c r="F74" s="93"/>
      <c r="G74" s="95">
        <f>G48</f>
        <v>756.9</v>
      </c>
    </row>
    <row r="75" customHeight="1" spans="1:7">
      <c r="A75" s="51" t="s">
        <v>26</v>
      </c>
      <c r="B75" s="60" t="s">
        <v>92</v>
      </c>
      <c r="C75" s="60"/>
      <c r="D75" s="60"/>
      <c r="E75" s="60"/>
      <c r="F75" s="60"/>
      <c r="G75" s="133">
        <f>G61</f>
        <v>1711.35</v>
      </c>
    </row>
    <row r="76" customHeight="1" spans="1:8">
      <c r="A76" s="134" t="s">
        <v>106</v>
      </c>
      <c r="B76" s="60" t="s">
        <v>107</v>
      </c>
      <c r="C76" s="60"/>
      <c r="D76" s="60"/>
      <c r="E76" s="60"/>
      <c r="F76" s="60"/>
      <c r="G76" s="133">
        <f>G69</f>
        <v>300.98</v>
      </c>
      <c r="H76" s="113"/>
    </row>
    <row r="77" customHeight="1" spans="1:8">
      <c r="A77" s="99" t="s">
        <v>10</v>
      </c>
      <c r="B77" s="89"/>
      <c r="C77" s="89"/>
      <c r="D77" s="89"/>
      <c r="E77" s="89"/>
      <c r="F77" s="89"/>
      <c r="G77" s="101">
        <f>SUM(G74:G76)</f>
        <v>2769.23</v>
      </c>
      <c r="H77" s="113"/>
    </row>
    <row r="78" customHeight="1" spans="1:8">
      <c r="A78" s="69"/>
      <c r="B78" s="69"/>
      <c r="C78" s="69"/>
      <c r="D78" s="69"/>
      <c r="E78" s="69"/>
      <c r="F78" s="84"/>
      <c r="G78" s="85"/>
      <c r="H78" s="113"/>
    </row>
    <row r="79" customHeight="1" spans="1:8">
      <c r="A79" s="18" t="s">
        <v>118</v>
      </c>
      <c r="B79" s="18"/>
      <c r="C79" s="18"/>
      <c r="D79" s="18"/>
      <c r="E79" s="18"/>
      <c r="F79" s="18"/>
      <c r="G79" s="18"/>
      <c r="H79" s="113"/>
    </row>
    <row r="80" customHeight="1" spans="1:11">
      <c r="A80" s="19"/>
      <c r="B80" s="19"/>
      <c r="C80" s="19"/>
      <c r="D80" s="19"/>
      <c r="E80" s="19"/>
      <c r="F80" s="19"/>
      <c r="G80" s="19"/>
      <c r="H80" s="135"/>
      <c r="I80" s="166" t="s">
        <v>119</v>
      </c>
      <c r="J80" s="135"/>
      <c r="K80" s="135"/>
    </row>
    <row r="81" customHeight="1" spans="1:11">
      <c r="A81" s="115">
        <v>3</v>
      </c>
      <c r="B81" s="89" t="s">
        <v>120</v>
      </c>
      <c r="C81" s="89"/>
      <c r="D81" s="89"/>
      <c r="E81" s="89"/>
      <c r="F81" s="89"/>
      <c r="G81" s="91" t="s">
        <v>81</v>
      </c>
      <c r="H81" s="135"/>
      <c r="I81" s="135"/>
      <c r="J81" s="135"/>
      <c r="K81" s="135"/>
    </row>
    <row r="82" customHeight="1" spans="1:11">
      <c r="A82" s="92" t="s">
        <v>50</v>
      </c>
      <c r="B82" s="93" t="s">
        <v>121</v>
      </c>
      <c r="C82" s="93"/>
      <c r="D82" s="93"/>
      <c r="E82" s="93"/>
      <c r="F82" s="60"/>
      <c r="G82" s="98">
        <f>J82</f>
        <v>182.15</v>
      </c>
      <c r="H82" s="136">
        <f>G39+G77-I82</f>
        <v>5323.44</v>
      </c>
      <c r="I82" s="167">
        <f>(G39+G48)*0.288</f>
        <v>1339.32</v>
      </c>
      <c r="J82" s="148">
        <f>H82/12*0.4106</f>
        <v>182.15</v>
      </c>
      <c r="K82" s="135"/>
    </row>
    <row r="83" customHeight="1" spans="1:11">
      <c r="A83" s="51" t="s">
        <v>53</v>
      </c>
      <c r="B83" s="60" t="s">
        <v>122</v>
      </c>
      <c r="C83" s="60"/>
      <c r="D83" s="60"/>
      <c r="E83" s="60"/>
      <c r="F83" s="60"/>
      <c r="G83" s="133">
        <f t="shared" ref="G83:G85" si="1">I83</f>
        <v>76.38</v>
      </c>
      <c r="H83" s="137">
        <f>G59</f>
        <v>372.03</v>
      </c>
      <c r="I83" s="168">
        <f>(H83*0.4+H83*0.1)*0.4106</f>
        <v>76.38</v>
      </c>
      <c r="J83" s="169">
        <f>H83*0.5*0.4106</f>
        <v>76.38</v>
      </c>
      <c r="K83" s="169"/>
    </row>
    <row r="84" customHeight="1" spans="1:11">
      <c r="A84" s="51" t="s">
        <v>56</v>
      </c>
      <c r="B84" s="60" t="s">
        <v>123</v>
      </c>
      <c r="C84" s="60"/>
      <c r="D84" s="60"/>
      <c r="E84" s="138"/>
      <c r="F84" s="60"/>
      <c r="G84" s="133">
        <f t="shared" si="1"/>
        <v>227.98</v>
      </c>
      <c r="H84" s="139">
        <f>G39+G77</f>
        <v>6662.76</v>
      </c>
      <c r="I84" s="170">
        <f>H84/12*0.4106</f>
        <v>227.98</v>
      </c>
      <c r="J84" s="135"/>
      <c r="K84" s="135"/>
    </row>
    <row r="85" customHeight="1" spans="1:11">
      <c r="A85" s="51" t="s">
        <v>59</v>
      </c>
      <c r="B85" s="60" t="s">
        <v>124</v>
      </c>
      <c r="C85" s="60"/>
      <c r="D85" s="60"/>
      <c r="E85" s="60"/>
      <c r="F85" s="60"/>
      <c r="G85" s="140">
        <f t="shared" si="1"/>
        <v>76.38</v>
      </c>
      <c r="H85" s="136">
        <f>G59</f>
        <v>372.03</v>
      </c>
      <c r="I85" s="168">
        <f>(H85*0.4+H85*0.1)*0.4106</f>
        <v>76.38</v>
      </c>
      <c r="J85" s="169">
        <f>H85*0.5*0.4106</f>
        <v>76.38</v>
      </c>
      <c r="K85" s="135"/>
    </row>
    <row r="86" customHeight="1" spans="1:11">
      <c r="A86" s="51" t="s">
        <v>97</v>
      </c>
      <c r="B86" s="60" t="s">
        <v>125</v>
      </c>
      <c r="C86" s="60"/>
      <c r="D86" s="60"/>
      <c r="E86" s="60"/>
      <c r="F86" s="60"/>
      <c r="G86" s="141">
        <f>K86</f>
        <v>-9.46</v>
      </c>
      <c r="H86" s="136">
        <f>G46</f>
        <v>324.33</v>
      </c>
      <c r="I86" s="168">
        <f>G47</f>
        <v>432.57</v>
      </c>
      <c r="J86" s="169">
        <f>H86+I86</f>
        <v>756.9</v>
      </c>
      <c r="K86" s="148">
        <f>-J86*0.0125</f>
        <v>-9.46</v>
      </c>
    </row>
    <row r="87" customHeight="1" spans="1:8">
      <c r="A87" s="99" t="s">
        <v>10</v>
      </c>
      <c r="B87" s="89"/>
      <c r="C87" s="89"/>
      <c r="D87" s="89"/>
      <c r="E87" s="89"/>
      <c r="F87" s="89"/>
      <c r="G87" s="101">
        <f>SUM(G82:G86)</f>
        <v>553.43</v>
      </c>
      <c r="H87" s="142"/>
    </row>
    <row r="88" customHeight="1" spans="1:8">
      <c r="A88" s="143"/>
      <c r="B88" s="143"/>
      <c r="C88" s="143"/>
      <c r="D88" s="143"/>
      <c r="E88" s="143"/>
      <c r="F88" s="143"/>
      <c r="G88" s="144"/>
      <c r="H88" s="113"/>
    </row>
    <row r="89" customHeight="1" spans="1:8">
      <c r="A89" s="18" t="s">
        <v>126</v>
      </c>
      <c r="B89" s="18"/>
      <c r="C89" s="18"/>
      <c r="D89" s="18"/>
      <c r="E89" s="18"/>
      <c r="F89" s="18"/>
      <c r="G89" s="18"/>
      <c r="H89" s="113"/>
    </row>
    <row r="90" customHeight="1" spans="1:8">
      <c r="A90" s="145"/>
      <c r="B90" s="19"/>
      <c r="C90" s="19"/>
      <c r="D90" s="19"/>
      <c r="E90" s="19"/>
      <c r="F90" s="19"/>
      <c r="G90" s="19"/>
      <c r="H90" s="113"/>
    </row>
    <row r="91" customHeight="1" spans="1:8">
      <c r="A91" s="145" t="s">
        <v>127</v>
      </c>
      <c r="B91" s="19"/>
      <c r="C91" s="19"/>
      <c r="D91" s="19"/>
      <c r="E91" s="19"/>
      <c r="F91" s="19"/>
      <c r="G91" s="19"/>
      <c r="H91" s="113"/>
    </row>
    <row r="92" customHeight="1" spans="1:8">
      <c r="A92" s="87" t="s">
        <v>128</v>
      </c>
      <c r="B92" s="89" t="s">
        <v>129</v>
      </c>
      <c r="C92" s="89"/>
      <c r="D92" s="89"/>
      <c r="E92" s="89"/>
      <c r="F92" s="146" t="s">
        <v>130</v>
      </c>
      <c r="G92" s="90" t="s">
        <v>81</v>
      </c>
      <c r="H92" s="113"/>
    </row>
    <row r="93" customHeight="1" spans="1:11">
      <c r="A93" s="92" t="s">
        <v>50</v>
      </c>
      <c r="B93" s="93" t="s">
        <v>131</v>
      </c>
      <c r="C93" s="93"/>
      <c r="D93" s="93"/>
      <c r="E93" s="93"/>
      <c r="F93" s="147">
        <f>'Ass. Adm. I'!F93</f>
        <v>20.9589</v>
      </c>
      <c r="G93" s="133">
        <f>$I$93*F93/12+0.01</f>
        <v>420.13</v>
      </c>
      <c r="H93" s="148">
        <f>G39+G77+G87</f>
        <v>7216.19</v>
      </c>
      <c r="I93" s="148">
        <f>H93/30</f>
        <v>240.54</v>
      </c>
      <c r="J93" s="171">
        <f>I93*F105</f>
        <v>7089.63</v>
      </c>
      <c r="K93" s="148">
        <f>J93/12</f>
        <v>590.8</v>
      </c>
    </row>
    <row r="94" customHeight="1" spans="1:7">
      <c r="A94" s="118" t="s">
        <v>53</v>
      </c>
      <c r="B94" s="60" t="s">
        <v>132</v>
      </c>
      <c r="C94" s="54"/>
      <c r="D94" s="54"/>
      <c r="E94" s="60"/>
      <c r="F94" s="149">
        <f>'Ass. Adm. I'!F94</f>
        <v>1</v>
      </c>
      <c r="G94" s="133">
        <f t="shared" ref="G94:G104" si="2">$I$93*F94/12</f>
        <v>20.05</v>
      </c>
    </row>
    <row r="95" customHeight="1" spans="1:7">
      <c r="A95" s="118" t="s">
        <v>56</v>
      </c>
      <c r="B95" s="60" t="s">
        <v>133</v>
      </c>
      <c r="C95" s="54"/>
      <c r="D95" s="54"/>
      <c r="E95" s="60"/>
      <c r="F95" s="149">
        <f>'Ass. Adm. I'!F95</f>
        <v>0.9659</v>
      </c>
      <c r="G95" s="133">
        <f t="shared" si="2"/>
        <v>19.36</v>
      </c>
    </row>
    <row r="96" customHeight="1" spans="1:7">
      <c r="A96" s="51" t="s">
        <v>59</v>
      </c>
      <c r="B96" s="60" t="s">
        <v>134</v>
      </c>
      <c r="C96" s="60"/>
      <c r="D96" s="60"/>
      <c r="E96" s="60"/>
      <c r="F96" s="149">
        <f>'Ass. Adm. I'!F96</f>
        <v>3.4932</v>
      </c>
      <c r="G96" s="133">
        <f>$I$93*F96/12+0.01</f>
        <v>70.03</v>
      </c>
    </row>
    <row r="97" customHeight="1" spans="1:7">
      <c r="A97" s="51" t="s">
        <v>97</v>
      </c>
      <c r="B97" s="60" t="s">
        <v>135</v>
      </c>
      <c r="C97" s="60"/>
      <c r="D97" s="60"/>
      <c r="E97" s="60"/>
      <c r="F97" s="149">
        <f>'Ass. Adm. I'!F97</f>
        <v>0.2688</v>
      </c>
      <c r="G97" s="133">
        <f t="shared" si="2"/>
        <v>5.39</v>
      </c>
    </row>
    <row r="98" customHeight="1" spans="1:7">
      <c r="A98" s="51" t="s">
        <v>99</v>
      </c>
      <c r="B98" s="110" t="s">
        <v>136</v>
      </c>
      <c r="C98" s="110"/>
      <c r="D98" s="110"/>
      <c r="E98" s="110"/>
      <c r="F98" s="149">
        <f>'Ass. Adm. I'!F98</f>
        <v>0.0427</v>
      </c>
      <c r="G98" s="133">
        <f t="shared" si="2"/>
        <v>0.86</v>
      </c>
    </row>
    <row r="99" customHeight="1" spans="1:7">
      <c r="A99" s="51" t="s">
        <v>101</v>
      </c>
      <c r="B99" s="110" t="s">
        <v>137</v>
      </c>
      <c r="C99" s="110"/>
      <c r="D99" s="110"/>
      <c r="E99" s="110"/>
      <c r="F99" s="149">
        <f>'Ass. Adm. I'!F99</f>
        <v>0.0355</v>
      </c>
      <c r="G99" s="133">
        <f t="shared" si="2"/>
        <v>0.71</v>
      </c>
    </row>
    <row r="100" customHeight="1" spans="1:7">
      <c r="A100" s="51" t="s">
        <v>103</v>
      </c>
      <c r="B100" s="110" t="s">
        <v>138</v>
      </c>
      <c r="C100" s="110"/>
      <c r="D100" s="110"/>
      <c r="E100" s="110"/>
      <c r="F100" s="149">
        <f>'Ass. Adm. I'!F100</f>
        <v>0.02</v>
      </c>
      <c r="G100" s="133">
        <f t="shared" si="2"/>
        <v>0.4</v>
      </c>
    </row>
    <row r="101" customHeight="1" spans="1:7">
      <c r="A101" s="51" t="s">
        <v>139</v>
      </c>
      <c r="B101" s="110" t="s">
        <v>140</v>
      </c>
      <c r="C101" s="110"/>
      <c r="D101" s="110"/>
      <c r="E101" s="110"/>
      <c r="F101" s="149">
        <f>'Ass. Adm. I'!F101</f>
        <v>0.004</v>
      </c>
      <c r="G101" s="133">
        <f t="shared" si="2"/>
        <v>0.08</v>
      </c>
    </row>
    <row r="102" customHeight="1" spans="1:7">
      <c r="A102" s="51" t="s">
        <v>141</v>
      </c>
      <c r="B102" s="110" t="s">
        <v>142</v>
      </c>
      <c r="C102" s="110"/>
      <c r="D102" s="110"/>
      <c r="E102" s="110"/>
      <c r="F102" s="149">
        <f>'Ass. Adm. I'!F102</f>
        <v>0.1997</v>
      </c>
      <c r="G102" s="133">
        <f t="shared" si="2"/>
        <v>4</v>
      </c>
    </row>
    <row r="103" customHeight="1" spans="1:7">
      <c r="A103" s="51" t="s">
        <v>143</v>
      </c>
      <c r="B103" s="110" t="s">
        <v>144</v>
      </c>
      <c r="C103" s="110"/>
      <c r="D103" s="110"/>
      <c r="E103" s="110"/>
      <c r="F103" s="149">
        <f>'Ass. Adm. I'!F103</f>
        <v>2.4753</v>
      </c>
      <c r="G103" s="133">
        <f t="shared" si="2"/>
        <v>49.62</v>
      </c>
    </row>
    <row r="104" customHeight="1" spans="1:7">
      <c r="A104" s="51" t="s">
        <v>145</v>
      </c>
      <c r="B104" s="65" t="s">
        <v>146</v>
      </c>
      <c r="C104" s="65"/>
      <c r="D104" s="65"/>
      <c r="E104" s="65"/>
      <c r="F104" s="149">
        <f>'Ass. Adm. I'!F104</f>
        <v>0.0098</v>
      </c>
      <c r="G104" s="133">
        <f t="shared" si="2"/>
        <v>0.2</v>
      </c>
    </row>
    <row r="105" customHeight="1" spans="1:7">
      <c r="A105" s="99" t="s">
        <v>10</v>
      </c>
      <c r="B105" s="89"/>
      <c r="C105" s="89"/>
      <c r="D105" s="89"/>
      <c r="E105" s="89"/>
      <c r="F105" s="150">
        <f>'Ass. Adm. I'!F105</f>
        <v>29.4738</v>
      </c>
      <c r="G105" s="101">
        <f>SUM(G93:G104)</f>
        <v>590.83</v>
      </c>
    </row>
    <row r="106" customHeight="1" spans="1:7">
      <c r="A106" s="145"/>
      <c r="B106" s="19"/>
      <c r="C106" s="19"/>
      <c r="D106" s="19"/>
      <c r="E106" s="19"/>
      <c r="F106" s="19"/>
      <c r="G106" s="19"/>
    </row>
    <row r="107" customHeight="1" spans="1:7">
      <c r="A107" s="86"/>
      <c r="B107" s="86"/>
      <c r="C107" s="86"/>
      <c r="D107" s="86"/>
      <c r="E107" s="86"/>
      <c r="F107" s="86"/>
      <c r="G107" s="151"/>
    </row>
    <row r="108" customHeight="1" spans="1:7">
      <c r="A108" s="132" t="s">
        <v>147</v>
      </c>
      <c r="B108" s="132"/>
      <c r="C108" s="132"/>
      <c r="D108" s="132"/>
      <c r="E108" s="132"/>
      <c r="F108" s="132"/>
      <c r="G108" s="132"/>
    </row>
    <row r="109" customHeight="1" spans="1:7">
      <c r="A109" s="69"/>
      <c r="B109" s="69"/>
      <c r="C109" s="69"/>
      <c r="D109" s="69"/>
      <c r="E109" s="69"/>
      <c r="F109" s="69"/>
      <c r="G109" s="69"/>
    </row>
    <row r="110" customHeight="1" spans="1:7">
      <c r="A110" s="115">
        <v>4</v>
      </c>
      <c r="B110" s="89" t="s">
        <v>148</v>
      </c>
      <c r="C110" s="89"/>
      <c r="D110" s="89"/>
      <c r="E110" s="89"/>
      <c r="F110" s="89"/>
      <c r="G110" s="91" t="s">
        <v>81</v>
      </c>
    </row>
    <row r="111" customHeight="1" spans="1:7">
      <c r="A111" s="92" t="s">
        <v>128</v>
      </c>
      <c r="B111" s="60" t="s">
        <v>129</v>
      </c>
      <c r="C111" s="93"/>
      <c r="D111" s="93"/>
      <c r="E111" s="93"/>
      <c r="F111" s="93"/>
      <c r="G111" s="95">
        <f>G105</f>
        <v>590.83</v>
      </c>
    </row>
    <row r="112" customHeight="1" spans="1:7">
      <c r="A112" s="99" t="s">
        <v>10</v>
      </c>
      <c r="B112" s="89"/>
      <c r="C112" s="89"/>
      <c r="D112" s="89"/>
      <c r="E112" s="89"/>
      <c r="F112" s="89"/>
      <c r="G112" s="101">
        <f>G111</f>
        <v>590.83</v>
      </c>
    </row>
    <row r="113" customHeight="1" spans="1:7">
      <c r="A113" s="86"/>
      <c r="B113" s="86"/>
      <c r="C113" s="86"/>
      <c r="D113" s="86"/>
      <c r="E113" s="86"/>
      <c r="F113" s="86"/>
      <c r="G113" s="151"/>
    </row>
    <row r="114" customHeight="1" spans="1:7">
      <c r="A114" s="18" t="s">
        <v>149</v>
      </c>
      <c r="B114" s="18"/>
      <c r="C114" s="18"/>
      <c r="D114" s="18"/>
      <c r="E114" s="18"/>
      <c r="F114" s="18"/>
      <c r="G114" s="18"/>
    </row>
    <row r="115" customHeight="1" spans="1:7">
      <c r="A115" s="81"/>
      <c r="B115" s="81"/>
      <c r="C115" s="81"/>
      <c r="D115" s="81"/>
      <c r="E115" s="81"/>
      <c r="F115" s="81"/>
      <c r="G115" s="152"/>
    </row>
    <row r="116" customHeight="1" spans="1:7">
      <c r="A116" s="115">
        <v>5</v>
      </c>
      <c r="B116" s="89" t="s">
        <v>150</v>
      </c>
      <c r="C116" s="89"/>
      <c r="D116" s="89"/>
      <c r="E116" s="89"/>
      <c r="F116" s="153"/>
      <c r="G116" s="117" t="s">
        <v>81</v>
      </c>
    </row>
    <row r="117" customHeight="1" spans="1:8">
      <c r="A117" s="118" t="s">
        <v>50</v>
      </c>
      <c r="B117" s="54" t="s">
        <v>151</v>
      </c>
      <c r="C117" s="54"/>
      <c r="D117" s="54"/>
      <c r="E117" s="54"/>
      <c r="F117" s="154"/>
      <c r="G117" s="155">
        <v>0</v>
      </c>
      <c r="H117" s="205"/>
    </row>
    <row r="118" customHeight="1" spans="1:7">
      <c r="A118" s="156"/>
      <c r="B118" s="157" t="s">
        <v>83</v>
      </c>
      <c r="C118" s="157"/>
      <c r="D118" s="157"/>
      <c r="E118" s="157"/>
      <c r="F118" s="158"/>
      <c r="G118" s="159">
        <f>SUM(G117)</f>
        <v>0</v>
      </c>
    </row>
    <row r="119" customHeight="1" spans="1:7">
      <c r="A119" s="69"/>
      <c r="B119" s="69"/>
      <c r="C119" s="69"/>
      <c r="D119" s="69"/>
      <c r="E119" s="69"/>
      <c r="F119" s="69"/>
      <c r="G119" s="69"/>
    </row>
    <row r="120" customHeight="1" spans="1:7">
      <c r="A120" s="71" t="s">
        <v>152</v>
      </c>
      <c r="B120" s="71"/>
      <c r="C120" s="71"/>
      <c r="D120" s="71"/>
      <c r="E120" s="71"/>
      <c r="F120" s="71"/>
      <c r="G120" s="71"/>
    </row>
    <row r="121" customHeight="1" spans="1:7">
      <c r="A121" s="69"/>
      <c r="B121" s="69"/>
      <c r="C121" s="69"/>
      <c r="D121" s="69"/>
      <c r="E121" s="69"/>
      <c r="F121" s="69"/>
      <c r="G121" s="69"/>
    </row>
    <row r="122" customHeight="1" spans="1:7">
      <c r="A122" s="115">
        <v>6</v>
      </c>
      <c r="B122" s="89" t="s">
        <v>153</v>
      </c>
      <c r="C122" s="89"/>
      <c r="D122" s="89"/>
      <c r="E122" s="89"/>
      <c r="F122" s="115" t="s">
        <v>88</v>
      </c>
      <c r="G122" s="91" t="s">
        <v>81</v>
      </c>
    </row>
    <row r="123" customHeight="1" spans="1:7">
      <c r="A123" s="92" t="s">
        <v>50</v>
      </c>
      <c r="B123" s="160" t="s">
        <v>154</v>
      </c>
      <c r="C123" s="93"/>
      <c r="D123" s="93"/>
      <c r="E123" s="93"/>
      <c r="F123" s="94">
        <f>'Ass. Adm. I'!F123</f>
        <v>0.025</v>
      </c>
      <c r="G123" s="95">
        <f>G139*F123</f>
        <v>195.18</v>
      </c>
    </row>
    <row r="124" customHeight="1" spans="1:7">
      <c r="A124" s="156" t="s">
        <v>53</v>
      </c>
      <c r="B124" s="64" t="s">
        <v>155</v>
      </c>
      <c r="C124" s="65"/>
      <c r="D124" s="65"/>
      <c r="E124" s="65"/>
      <c r="F124" s="106">
        <f>'Ass. Adm. I'!F124</f>
        <v>0.05</v>
      </c>
      <c r="G124" s="161">
        <f>(G139+G123)*F124</f>
        <v>400.11</v>
      </c>
    </row>
    <row r="125" customHeight="1" spans="1:8">
      <c r="A125" s="51" t="s">
        <v>56</v>
      </c>
      <c r="B125" s="54" t="s">
        <v>156</v>
      </c>
      <c r="C125" s="54"/>
      <c r="D125" s="54"/>
      <c r="E125" s="54"/>
      <c r="F125" s="94"/>
      <c r="G125" s="98"/>
      <c r="H125" s="206"/>
    </row>
    <row r="126" customHeight="1" spans="1:8">
      <c r="A126" s="51" t="s">
        <v>157</v>
      </c>
      <c r="B126" s="60" t="s">
        <v>158</v>
      </c>
      <c r="C126" s="60"/>
      <c r="D126" s="60"/>
      <c r="E126" s="60"/>
      <c r="F126" s="106">
        <f>'Ass. Adm. I'!F126</f>
        <v>0.03</v>
      </c>
      <c r="G126" s="162">
        <f>E146</f>
        <v>275.94</v>
      </c>
      <c r="H126" s="202"/>
    </row>
    <row r="127" customHeight="1" spans="1:7">
      <c r="A127" s="51" t="s">
        <v>159</v>
      </c>
      <c r="B127" s="60" t="s">
        <v>160</v>
      </c>
      <c r="C127" s="60"/>
      <c r="D127" s="60"/>
      <c r="E127" s="60"/>
      <c r="F127" s="106">
        <f>'Ass. Adm. I'!F127</f>
        <v>0.0065</v>
      </c>
      <c r="G127" s="162">
        <f>E147</f>
        <v>59.79</v>
      </c>
    </row>
    <row r="128" customHeight="1" spans="1:7">
      <c r="A128" s="51" t="s">
        <v>161</v>
      </c>
      <c r="B128" s="60" t="s">
        <v>162</v>
      </c>
      <c r="C128" s="60"/>
      <c r="D128" s="60"/>
      <c r="E128" s="60"/>
      <c r="F128" s="106">
        <f>'Ass. Adm. I'!F128</f>
        <v>0.05</v>
      </c>
      <c r="G128" s="133">
        <f>E148</f>
        <v>459.9</v>
      </c>
    </row>
    <row r="129" customHeight="1" spans="1:7">
      <c r="A129" s="172"/>
      <c r="B129" s="89" t="s">
        <v>163</v>
      </c>
      <c r="C129" s="89"/>
      <c r="D129" s="89"/>
      <c r="E129" s="89"/>
      <c r="F129" s="100">
        <f>'Ass. Adm. I'!F129</f>
        <v>0.1615</v>
      </c>
      <c r="G129" s="101">
        <f>SUM(G123:G128)</f>
        <v>1390.92</v>
      </c>
    </row>
    <row r="130" customHeight="1" spans="1:7">
      <c r="A130" s="69"/>
      <c r="B130" s="69"/>
      <c r="C130" s="69"/>
      <c r="D130" s="69"/>
      <c r="E130" s="69"/>
      <c r="F130" s="173"/>
      <c r="G130" s="69"/>
    </row>
    <row r="131" customHeight="1" spans="1:7">
      <c r="A131" s="71" t="s">
        <v>164</v>
      </c>
      <c r="B131" s="71"/>
      <c r="C131" s="71"/>
      <c r="D131" s="71"/>
      <c r="E131" s="71"/>
      <c r="F131" s="71"/>
      <c r="G131" s="71"/>
    </row>
    <row r="132" customHeight="1" spans="1:7">
      <c r="A132" s="69"/>
      <c r="B132" s="69"/>
      <c r="C132" s="69"/>
      <c r="D132" s="69"/>
      <c r="E132" s="69"/>
      <c r="F132" s="69"/>
      <c r="G132" s="69"/>
    </row>
    <row r="133" customHeight="1" spans="1:7">
      <c r="A133" s="87"/>
      <c r="B133" s="89" t="s">
        <v>165</v>
      </c>
      <c r="C133" s="89"/>
      <c r="D133" s="89"/>
      <c r="E133" s="89"/>
      <c r="F133" s="89"/>
      <c r="G133" s="91" t="s">
        <v>81</v>
      </c>
    </row>
    <row r="134" customHeight="1" spans="1:7">
      <c r="A134" s="92" t="s">
        <v>50</v>
      </c>
      <c r="B134" s="93" t="s">
        <v>166</v>
      </c>
      <c r="C134" s="93"/>
      <c r="D134" s="93"/>
      <c r="E134" s="93"/>
      <c r="F134" s="93"/>
      <c r="G134" s="95">
        <f>G39</f>
        <v>3893.53</v>
      </c>
    </row>
    <row r="135" customHeight="1" spans="1:7">
      <c r="A135" s="51" t="s">
        <v>53</v>
      </c>
      <c r="B135" s="60" t="s">
        <v>167</v>
      </c>
      <c r="C135" s="60"/>
      <c r="D135" s="60"/>
      <c r="E135" s="60"/>
      <c r="F135" s="60"/>
      <c r="G135" s="133">
        <f>G77</f>
        <v>2769.23</v>
      </c>
    </row>
    <row r="136" customHeight="1" spans="1:7">
      <c r="A136" s="51" t="s">
        <v>56</v>
      </c>
      <c r="B136" s="60" t="s">
        <v>168</v>
      </c>
      <c r="C136" s="60"/>
      <c r="D136" s="60"/>
      <c r="E136" s="60"/>
      <c r="F136" s="60"/>
      <c r="G136" s="133">
        <f>G87</f>
        <v>553.43</v>
      </c>
    </row>
    <row r="137" customHeight="1" spans="1:7">
      <c r="A137" s="126" t="s">
        <v>59</v>
      </c>
      <c r="B137" s="110" t="s">
        <v>169</v>
      </c>
      <c r="C137" s="110"/>
      <c r="D137" s="110"/>
      <c r="E137" s="110"/>
      <c r="F137" s="110"/>
      <c r="G137" s="140">
        <f>G112</f>
        <v>590.83</v>
      </c>
    </row>
    <row r="138" customHeight="1" spans="1:7">
      <c r="A138" s="126" t="s">
        <v>97</v>
      </c>
      <c r="B138" s="110" t="s">
        <v>170</v>
      </c>
      <c r="C138" s="110"/>
      <c r="D138" s="110"/>
      <c r="E138" s="110"/>
      <c r="F138" s="110"/>
      <c r="G138" s="140">
        <f>G118</f>
        <v>0</v>
      </c>
    </row>
    <row r="139" customHeight="1" spans="1:8">
      <c r="A139" s="99" t="s">
        <v>171</v>
      </c>
      <c r="B139" s="89"/>
      <c r="C139" s="89"/>
      <c r="D139" s="89"/>
      <c r="E139" s="89"/>
      <c r="F139" s="89"/>
      <c r="G139" s="101">
        <f>SUM(G134:G138)</f>
        <v>7807.02</v>
      </c>
      <c r="H139" s="200"/>
    </row>
    <row r="140" customHeight="1" spans="1:7">
      <c r="A140" s="130" t="s">
        <v>97</v>
      </c>
      <c r="B140" s="174" t="s">
        <v>172</v>
      </c>
      <c r="C140" s="174"/>
      <c r="D140" s="174"/>
      <c r="E140" s="174"/>
      <c r="F140" s="174"/>
      <c r="G140" s="175">
        <f>G129</f>
        <v>1390.92</v>
      </c>
    </row>
    <row r="141" customHeight="1" spans="1:7">
      <c r="A141" s="102" t="s">
        <v>173</v>
      </c>
      <c r="B141" s="176"/>
      <c r="C141" s="176"/>
      <c r="D141" s="176"/>
      <c r="E141" s="176"/>
      <c r="F141" s="177"/>
      <c r="G141" s="101">
        <f>G139+G140</f>
        <v>9197.94</v>
      </c>
    </row>
    <row r="142" customHeight="1" spans="1:7">
      <c r="A142" s="69"/>
      <c r="B142" s="69"/>
      <c r="C142" s="69"/>
      <c r="D142" s="69"/>
      <c r="E142" s="69"/>
      <c r="F142" s="69"/>
      <c r="G142" s="69"/>
    </row>
    <row r="143" customHeight="1" spans="1:5">
      <c r="A143" s="178" t="s">
        <v>174</v>
      </c>
      <c r="B143" s="178"/>
      <c r="C143" s="178"/>
      <c r="D143" s="179"/>
      <c r="E143" s="180">
        <f>G39+G77+G87+G112+G118+G123+G124</f>
        <v>8402.31</v>
      </c>
    </row>
    <row r="144" customHeight="1" spans="1:5">
      <c r="A144" s="179" t="s">
        <v>175</v>
      </c>
      <c r="B144" s="179"/>
      <c r="C144" s="179"/>
      <c r="D144" s="179"/>
      <c r="E144" s="181">
        <f>E143/(1-(F126+F127+F128))</f>
        <v>9197.93</v>
      </c>
    </row>
    <row r="145" customHeight="1" spans="1:5">
      <c r="A145" s="179" t="s">
        <v>176</v>
      </c>
      <c r="B145" s="179"/>
      <c r="C145" s="179"/>
      <c r="D145" s="179"/>
      <c r="E145" s="181">
        <f>E144-E143</f>
        <v>795.62</v>
      </c>
    </row>
    <row r="146" customHeight="1" spans="1:5">
      <c r="A146" s="182" t="s">
        <v>177</v>
      </c>
      <c r="B146" s="182"/>
      <c r="C146" s="182"/>
      <c r="D146" s="182"/>
      <c r="E146" s="183">
        <f>((F126)/(F126+F127+F128))*E145</f>
        <v>275.94</v>
      </c>
    </row>
    <row r="147" customHeight="1" spans="1:5">
      <c r="A147" s="182" t="s">
        <v>178</v>
      </c>
      <c r="B147" s="182"/>
      <c r="C147" s="182"/>
      <c r="D147" s="182"/>
      <c r="E147" s="183">
        <f>((F127)/(F126+F127+F128))*E145</f>
        <v>59.79</v>
      </c>
    </row>
    <row r="148" customHeight="1" spans="1:5">
      <c r="A148" s="182" t="s">
        <v>179</v>
      </c>
      <c r="B148" s="182"/>
      <c r="C148" s="182"/>
      <c r="D148" s="182"/>
      <c r="E148" s="184">
        <f>((F128/(F126+F127+F128))*E145)</f>
        <v>459.9</v>
      </c>
    </row>
    <row r="149" customHeight="1" spans="1:3">
      <c r="A149" s="19"/>
      <c r="B149" s="19"/>
      <c r="C149" s="19"/>
    </row>
    <row r="150" customHeight="1" spans="1:3">
      <c r="A150" s="19"/>
      <c r="B150" s="19" t="s">
        <v>207</v>
      </c>
      <c r="C150" s="19"/>
    </row>
    <row r="151" customHeight="1" spans="1:3">
      <c r="A151" s="145"/>
      <c r="B151" s="19"/>
      <c r="C151" s="19"/>
    </row>
    <row r="152" spans="1:3">
      <c r="A152" s="19"/>
      <c r="B152" s="19"/>
      <c r="C152" s="19"/>
    </row>
    <row r="153" spans="1:3">
      <c r="A153" s="19"/>
      <c r="B153" s="19"/>
      <c r="C153" s="19"/>
    </row>
    <row r="154" spans="1:4">
      <c r="A154" s="19"/>
      <c r="B154" s="19"/>
      <c r="C154" s="19"/>
      <c r="D154" s="208"/>
    </row>
    <row r="155" spans="1:3">
      <c r="A155" s="19"/>
      <c r="B155" s="19"/>
      <c r="C155" s="19"/>
    </row>
    <row r="156" spans="1:3">
      <c r="A156" s="19"/>
      <c r="B156" s="19"/>
      <c r="C156" s="19"/>
    </row>
    <row r="157" spans="1:3">
      <c r="A157" s="19"/>
      <c r="B157" s="19"/>
      <c r="C157" s="19"/>
    </row>
    <row r="158" spans="1:3">
      <c r="A158" s="19"/>
      <c r="B158" s="19"/>
      <c r="C158" s="19"/>
    </row>
    <row r="159" spans="1:3">
      <c r="A159" s="19"/>
      <c r="B159" s="19"/>
      <c r="C159" s="19"/>
    </row>
    <row r="160" spans="1:3">
      <c r="A160" s="19"/>
      <c r="B160" s="19"/>
      <c r="C160" s="19"/>
    </row>
    <row r="161" spans="1:3">
      <c r="A161" s="19"/>
      <c r="B161" s="19"/>
      <c r="C161" s="19"/>
    </row>
    <row r="162" spans="1:3">
      <c r="A162" s="19"/>
      <c r="B162" s="19"/>
      <c r="C162" s="19"/>
    </row>
    <row r="163" spans="1:3">
      <c r="A163" s="19"/>
      <c r="B163" s="19"/>
      <c r="C163" s="19"/>
    </row>
    <row r="164" spans="1:3">
      <c r="A164" s="19"/>
      <c r="B164" s="19"/>
      <c r="C164" s="19"/>
    </row>
    <row r="165" spans="1:3">
      <c r="A165" s="19"/>
      <c r="B165" s="19"/>
      <c r="C165" s="19"/>
    </row>
    <row r="166" spans="1:3">
      <c r="A166" s="19"/>
      <c r="B166" s="19"/>
      <c r="C166" s="19"/>
    </row>
    <row r="167" spans="1:3">
      <c r="A167" s="19"/>
      <c r="B167" s="19"/>
      <c r="C167" s="19"/>
    </row>
    <row r="168" spans="1:3">
      <c r="A168" s="19"/>
      <c r="B168" s="19"/>
      <c r="C168" s="19"/>
    </row>
    <row r="169" spans="1:3">
      <c r="A169" s="19"/>
      <c r="B169" s="19"/>
      <c r="C169" s="19"/>
    </row>
    <row r="170" spans="1:3">
      <c r="A170" s="19"/>
      <c r="B170" s="19"/>
      <c r="C170" s="19"/>
    </row>
    <row r="171" spans="1:3">
      <c r="A171" s="19"/>
      <c r="B171" s="19"/>
      <c r="C171" s="19"/>
    </row>
    <row r="172" spans="1:3">
      <c r="A172" s="19"/>
      <c r="B172" s="19"/>
      <c r="C172" s="19"/>
    </row>
    <row r="173" spans="1:3">
      <c r="A173" s="19"/>
      <c r="B173" s="19"/>
      <c r="C173" s="19"/>
    </row>
    <row r="174" spans="1:3">
      <c r="A174" s="19"/>
      <c r="B174" s="19"/>
      <c r="C174" s="19"/>
    </row>
    <row r="175" spans="1:3">
      <c r="A175" s="19"/>
      <c r="B175" s="19"/>
      <c r="C175" s="19"/>
    </row>
    <row r="176" spans="1:3">
      <c r="A176" s="19"/>
      <c r="B176" s="19"/>
      <c r="C176" s="19"/>
    </row>
    <row r="177" spans="1:3">
      <c r="A177" s="19"/>
      <c r="B177" s="19"/>
      <c r="C177" s="19"/>
    </row>
    <row r="178" spans="1:3">
      <c r="A178" s="19"/>
      <c r="B178" s="19"/>
      <c r="C178" s="19"/>
    </row>
    <row r="179" spans="1:3">
      <c r="A179" s="19"/>
      <c r="B179" s="19"/>
      <c r="C179" s="19"/>
    </row>
    <row r="180" spans="1:3">
      <c r="A180" s="19"/>
      <c r="B180" s="19"/>
      <c r="C180" s="19"/>
    </row>
    <row r="181" spans="1:3">
      <c r="A181" s="19"/>
      <c r="B181" s="19"/>
      <c r="C181" s="19"/>
    </row>
    <row r="182" spans="1:3">
      <c r="A182" s="19"/>
      <c r="B182" s="19"/>
      <c r="C182" s="19"/>
    </row>
    <row r="183" spans="1:3">
      <c r="A183" s="19"/>
      <c r="B183" s="19"/>
      <c r="C183" s="19"/>
    </row>
    <row r="184" spans="1:3">
      <c r="A184" s="19"/>
      <c r="B184" s="19"/>
      <c r="C184" s="19"/>
    </row>
    <row r="185" spans="1:3">
      <c r="A185" s="19"/>
      <c r="B185" s="19"/>
      <c r="C185" s="19"/>
    </row>
    <row r="186" spans="1:3">
      <c r="A186" s="19"/>
      <c r="B186" s="19"/>
      <c r="C186" s="19"/>
    </row>
    <row r="187" spans="1:3">
      <c r="A187" s="19"/>
      <c r="B187" s="19"/>
      <c r="C187" s="19"/>
    </row>
    <row r="188" spans="1:3">
      <c r="A188" s="19"/>
      <c r="B188" s="19"/>
      <c r="C188" s="19"/>
    </row>
    <row r="189" spans="1:3">
      <c r="A189" s="19"/>
      <c r="B189" s="19"/>
      <c r="C189" s="19"/>
    </row>
    <row r="190" spans="1:3">
      <c r="A190" s="19"/>
      <c r="B190" s="19"/>
      <c r="C190" s="19"/>
    </row>
    <row r="191" spans="1:3">
      <c r="A191" s="19"/>
      <c r="B191" s="19"/>
      <c r="C191" s="19"/>
    </row>
    <row r="192" spans="1:3">
      <c r="A192" s="19"/>
      <c r="B192" s="19"/>
      <c r="C192" s="19"/>
    </row>
    <row r="193" spans="1:3">
      <c r="A193" s="19"/>
      <c r="B193" s="19"/>
      <c r="C193" s="19"/>
    </row>
    <row r="194" spans="1:3">
      <c r="A194" s="19"/>
      <c r="B194" s="19"/>
      <c r="C194" s="19"/>
    </row>
    <row r="195" spans="1:3">
      <c r="A195" s="19"/>
      <c r="B195" s="19"/>
      <c r="C195" s="19"/>
    </row>
    <row r="196" spans="1:3">
      <c r="A196" s="19"/>
      <c r="B196" s="19"/>
      <c r="C196" s="19"/>
    </row>
    <row r="197" spans="1:3">
      <c r="A197" s="19"/>
      <c r="B197" s="19"/>
      <c r="C197" s="19"/>
    </row>
    <row r="198" spans="1:3">
      <c r="A198" s="19"/>
      <c r="B198" s="19"/>
      <c r="C198" s="19"/>
    </row>
    <row r="199" spans="1:3">
      <c r="A199" s="19"/>
      <c r="B199" s="19"/>
      <c r="C199" s="19"/>
    </row>
    <row r="200" spans="1:3">
      <c r="A200" s="19"/>
      <c r="B200" s="19"/>
      <c r="C200" s="19"/>
    </row>
    <row r="201" spans="1:3">
      <c r="A201" s="19"/>
      <c r="B201" s="19"/>
      <c r="C201" s="19"/>
    </row>
    <row r="202" spans="1:3">
      <c r="A202" s="19"/>
      <c r="B202" s="19"/>
      <c r="C202" s="19"/>
    </row>
    <row r="203" spans="1:3">
      <c r="A203" s="19"/>
      <c r="B203" s="19"/>
      <c r="C203" s="19"/>
    </row>
    <row r="204" spans="1:3">
      <c r="A204" s="19"/>
      <c r="B204" s="19"/>
      <c r="C204" s="19"/>
    </row>
    <row r="205" spans="1:3">
      <c r="A205" s="19"/>
      <c r="B205" s="19"/>
      <c r="C205" s="19"/>
    </row>
    <row r="206" spans="1:3">
      <c r="A206" s="19"/>
      <c r="B206" s="19"/>
      <c r="C206" s="19"/>
    </row>
    <row r="207" spans="1:3">
      <c r="A207" s="19"/>
      <c r="B207" s="19"/>
      <c r="C207" s="19"/>
    </row>
    <row r="208" spans="1:3">
      <c r="A208" s="19"/>
      <c r="B208" s="19"/>
      <c r="C208" s="19"/>
    </row>
    <row r="209" spans="1:3">
      <c r="A209" s="19"/>
      <c r="B209" s="19"/>
      <c r="C209" s="19"/>
    </row>
    <row r="210" spans="1:3">
      <c r="A210" s="19"/>
      <c r="B210" s="19"/>
      <c r="C210" s="19"/>
    </row>
    <row r="211" spans="1:3">
      <c r="A211" s="19"/>
      <c r="B211" s="19"/>
      <c r="C211" s="19"/>
    </row>
    <row r="212" spans="1:3">
      <c r="A212" s="19"/>
      <c r="B212" s="19"/>
      <c r="C212" s="19"/>
    </row>
    <row r="213" spans="1:3">
      <c r="A213" s="19"/>
      <c r="B213" s="19"/>
      <c r="C213" s="19"/>
    </row>
    <row r="214" spans="1:3">
      <c r="A214" s="19"/>
      <c r="B214" s="19"/>
      <c r="C214" s="19"/>
    </row>
    <row r="215" spans="1:3">
      <c r="A215" s="19"/>
      <c r="B215" s="19"/>
      <c r="C215" s="19"/>
    </row>
    <row r="216" spans="1:3">
      <c r="A216" s="19"/>
      <c r="B216" s="19"/>
      <c r="C216" s="19"/>
    </row>
    <row r="217" spans="1:3">
      <c r="A217" s="19"/>
      <c r="B217" s="19"/>
      <c r="C217" s="19"/>
    </row>
    <row r="218" spans="1:3">
      <c r="A218" s="19"/>
      <c r="B218" s="19"/>
      <c r="C218" s="19"/>
    </row>
    <row r="219" spans="1:3">
      <c r="A219" s="19"/>
      <c r="B219" s="19"/>
      <c r="C219" s="19"/>
    </row>
    <row r="220" spans="1:3">
      <c r="A220" s="19"/>
      <c r="B220" s="19"/>
      <c r="C220" s="19"/>
    </row>
    <row r="221" spans="1:3">
      <c r="A221" s="19"/>
      <c r="B221" s="19"/>
      <c r="C221" s="19"/>
    </row>
    <row r="222" spans="1:3">
      <c r="A222" s="19"/>
      <c r="B222" s="19"/>
      <c r="C222" s="19"/>
    </row>
    <row r="223" spans="1:3">
      <c r="A223" s="19"/>
      <c r="B223" s="19"/>
      <c r="C223" s="19"/>
    </row>
    <row r="224" spans="1:3">
      <c r="A224" s="19"/>
      <c r="B224" s="19"/>
      <c r="C224" s="19"/>
    </row>
    <row r="225" spans="1:3">
      <c r="A225" s="19"/>
      <c r="B225" s="19"/>
      <c r="C225" s="19"/>
    </row>
    <row r="226" spans="1:3">
      <c r="A226" s="19"/>
      <c r="B226" s="19"/>
      <c r="C226" s="19"/>
    </row>
    <row r="227" spans="1:3">
      <c r="A227" s="19"/>
      <c r="B227" s="19"/>
      <c r="C227" s="19"/>
    </row>
    <row r="228" spans="1:3">
      <c r="A228" s="19"/>
      <c r="B228" s="19"/>
      <c r="C228" s="19"/>
    </row>
    <row r="229" spans="1:3">
      <c r="A229" s="19"/>
      <c r="B229" s="19"/>
      <c r="C229" s="19"/>
    </row>
    <row r="230" spans="1:3">
      <c r="A230" s="19"/>
      <c r="B230" s="19"/>
      <c r="C230" s="19"/>
    </row>
    <row r="231" spans="1:3">
      <c r="A231" s="19"/>
      <c r="B231" s="19"/>
      <c r="C231" s="19"/>
    </row>
    <row r="232" spans="1:3">
      <c r="A232" s="19"/>
      <c r="B232" s="19"/>
      <c r="C232" s="19"/>
    </row>
    <row r="233" spans="1:3">
      <c r="A233" s="19"/>
      <c r="B233" s="19"/>
      <c r="C233" s="19"/>
    </row>
    <row r="234" spans="1:3">
      <c r="A234" s="19"/>
      <c r="B234" s="19"/>
      <c r="C234" s="19"/>
    </row>
    <row r="235" spans="1:3">
      <c r="A235" s="19"/>
      <c r="B235" s="19"/>
      <c r="C235" s="19"/>
    </row>
    <row r="236" spans="1:3">
      <c r="A236" s="19"/>
      <c r="B236" s="19"/>
      <c r="C236" s="19"/>
    </row>
    <row r="237" spans="1:3">
      <c r="A237" s="19"/>
      <c r="B237" s="19"/>
      <c r="C237" s="19"/>
    </row>
    <row r="238" spans="1:3">
      <c r="A238" s="19"/>
      <c r="B238" s="19"/>
      <c r="C238" s="19"/>
    </row>
    <row r="239" spans="1:3">
      <c r="A239" s="19"/>
      <c r="B239" s="19"/>
      <c r="C239" s="19"/>
    </row>
    <row r="240" spans="1:3">
      <c r="A240" s="19"/>
      <c r="B240" s="19"/>
      <c r="C240" s="19"/>
    </row>
    <row r="241" spans="1:3">
      <c r="A241" s="19"/>
      <c r="B241" s="19"/>
      <c r="C241" s="19"/>
    </row>
    <row r="242" spans="1:3">
      <c r="A242" s="19"/>
      <c r="B242" s="19"/>
      <c r="C242" s="19"/>
    </row>
    <row r="243" spans="1:3">
      <c r="A243" s="19"/>
      <c r="B243" s="19"/>
      <c r="C243" s="19"/>
    </row>
    <row r="244" spans="1:3">
      <c r="A244" s="19"/>
      <c r="B244" s="19"/>
      <c r="C244" s="19"/>
    </row>
    <row r="245" spans="1:3">
      <c r="A245" s="19"/>
      <c r="B245" s="19"/>
      <c r="C245" s="19"/>
    </row>
    <row r="246" spans="1:3">
      <c r="A246" s="19"/>
      <c r="B246" s="19"/>
      <c r="C246" s="19"/>
    </row>
    <row r="247" spans="1:3">
      <c r="A247" s="19"/>
      <c r="B247" s="19"/>
      <c r="C247" s="19"/>
    </row>
    <row r="248" spans="1:3">
      <c r="A248" s="19"/>
      <c r="B248" s="19"/>
      <c r="C248" s="19"/>
    </row>
    <row r="249" spans="1:3">
      <c r="A249" s="19"/>
      <c r="B249" s="19"/>
      <c r="C249" s="19"/>
    </row>
    <row r="250" spans="1:3">
      <c r="A250" s="19"/>
      <c r="B250" s="19"/>
      <c r="C250" s="19"/>
    </row>
    <row r="251" spans="1:3">
      <c r="A251" s="19"/>
      <c r="B251" s="19"/>
      <c r="C251" s="19"/>
    </row>
    <row r="252" spans="1:3">
      <c r="A252" s="19"/>
      <c r="B252" s="19"/>
      <c r="C252" s="19"/>
    </row>
    <row r="253" spans="1:3">
      <c r="A253" s="19"/>
      <c r="B253" s="19"/>
      <c r="C253" s="19"/>
    </row>
    <row r="254" spans="1:3">
      <c r="A254" s="19"/>
      <c r="B254" s="19"/>
      <c r="C254" s="19"/>
    </row>
    <row r="255" spans="1:3">
      <c r="A255" s="19"/>
      <c r="B255" s="19"/>
      <c r="C255" s="19"/>
    </row>
    <row r="256" spans="1:3">
      <c r="A256" s="19"/>
      <c r="B256" s="19"/>
      <c r="C256" s="19"/>
    </row>
    <row r="257" spans="1:3">
      <c r="A257" s="19"/>
      <c r="B257" s="19"/>
      <c r="C257" s="19"/>
    </row>
    <row r="258" spans="1:3">
      <c r="A258" s="19"/>
      <c r="B258" s="19"/>
      <c r="C258" s="19"/>
    </row>
    <row r="259" spans="1:3">
      <c r="A259" s="19"/>
      <c r="B259" s="19"/>
      <c r="C259" s="19"/>
    </row>
    <row r="260" spans="1:3">
      <c r="A260" s="19"/>
      <c r="B260" s="19"/>
      <c r="C260" s="19"/>
    </row>
    <row r="261" spans="1:3">
      <c r="A261" s="19"/>
      <c r="B261" s="19"/>
      <c r="C261" s="19"/>
    </row>
    <row r="262" spans="1:3">
      <c r="A262" s="19"/>
      <c r="B262" s="19"/>
      <c r="C262" s="19"/>
    </row>
    <row r="263" spans="1:3">
      <c r="A263" s="19"/>
      <c r="B263" s="19"/>
      <c r="C263" s="19"/>
    </row>
    <row r="264" spans="1:3">
      <c r="A264" s="19"/>
      <c r="B264" s="19"/>
      <c r="C264" s="19"/>
    </row>
    <row r="265" spans="1:3">
      <c r="A265" s="19"/>
      <c r="B265" s="19"/>
      <c r="C265" s="19"/>
    </row>
    <row r="266" spans="1:3">
      <c r="A266" s="19"/>
      <c r="B266" s="19"/>
      <c r="C266" s="19"/>
    </row>
    <row r="267" spans="1:3">
      <c r="A267" s="19"/>
      <c r="B267" s="19"/>
      <c r="C267" s="19"/>
    </row>
    <row r="268" spans="1:3">
      <c r="A268" s="19"/>
      <c r="B268" s="19"/>
      <c r="C268" s="19"/>
    </row>
    <row r="269" spans="1:3">
      <c r="A269" s="19"/>
      <c r="B269" s="19"/>
      <c r="C269" s="19"/>
    </row>
    <row r="270" spans="1:3">
      <c r="A270" s="19"/>
      <c r="B270" s="19"/>
      <c r="C270" s="19"/>
    </row>
    <row r="271" spans="1:3">
      <c r="A271" s="19"/>
      <c r="B271" s="19"/>
      <c r="C271" s="19"/>
    </row>
    <row r="272" spans="1:3">
      <c r="A272" s="19"/>
      <c r="B272" s="19"/>
      <c r="C272" s="19"/>
    </row>
    <row r="273" spans="1:3">
      <c r="A273" s="19"/>
      <c r="B273" s="19"/>
      <c r="C273" s="19"/>
    </row>
    <row r="274" spans="1:3">
      <c r="A274" s="19"/>
      <c r="B274" s="19"/>
      <c r="C274" s="19"/>
    </row>
    <row r="275" spans="1:3">
      <c r="A275" s="19"/>
      <c r="B275" s="19"/>
      <c r="C275" s="19"/>
    </row>
    <row r="276" spans="1:3">
      <c r="A276" s="19"/>
      <c r="B276" s="19"/>
      <c r="C276" s="19"/>
    </row>
    <row r="277" spans="1:3">
      <c r="A277" s="19"/>
      <c r="B277" s="19"/>
      <c r="C277" s="19"/>
    </row>
    <row r="278" spans="1:3">
      <c r="A278" s="19"/>
      <c r="B278" s="19"/>
      <c r="C278" s="19"/>
    </row>
    <row r="279" spans="1:3">
      <c r="A279" s="19"/>
      <c r="B279" s="19"/>
      <c r="C279" s="19"/>
    </row>
    <row r="280" spans="1:3">
      <c r="A280" s="19"/>
      <c r="B280" s="19"/>
      <c r="C280" s="19"/>
    </row>
    <row r="281" spans="1:3">
      <c r="A281" s="19"/>
      <c r="B281" s="19"/>
      <c r="C281" s="19"/>
    </row>
    <row r="282" spans="1:3">
      <c r="A282" s="19"/>
      <c r="B282" s="19"/>
      <c r="C282" s="19"/>
    </row>
    <row r="283" spans="1:3">
      <c r="A283" s="19"/>
      <c r="B283" s="19"/>
      <c r="C283" s="19"/>
    </row>
    <row r="284" spans="1:3">
      <c r="A284" s="19"/>
      <c r="B284" s="19"/>
      <c r="C284" s="19"/>
    </row>
    <row r="285" spans="1:3">
      <c r="A285" s="19"/>
      <c r="B285" s="19"/>
      <c r="C285" s="19"/>
    </row>
    <row r="286" spans="1:3">
      <c r="A286" s="19"/>
      <c r="B286" s="19"/>
      <c r="C286" s="19"/>
    </row>
    <row r="287" spans="1:3">
      <c r="A287" s="19"/>
      <c r="B287" s="19"/>
      <c r="C287" s="19"/>
    </row>
    <row r="288" spans="1:3">
      <c r="A288" s="19"/>
      <c r="B288" s="19"/>
      <c r="C288" s="19"/>
    </row>
    <row r="289" spans="1:3">
      <c r="A289" s="19"/>
      <c r="B289" s="19"/>
      <c r="C289" s="19"/>
    </row>
  </sheetData>
  <mergeCells count="44">
    <mergeCell ref="A5:G5"/>
    <mergeCell ref="A6:G6"/>
    <mergeCell ref="B8:D8"/>
    <mergeCell ref="E8:G8"/>
    <mergeCell ref="B9:D9"/>
    <mergeCell ref="E9:G9"/>
    <mergeCell ref="A10:G10"/>
    <mergeCell ref="B12:E12"/>
    <mergeCell ref="F12:G12"/>
    <mergeCell ref="B13:E13"/>
    <mergeCell ref="F13:G13"/>
    <mergeCell ref="B14:E14"/>
    <mergeCell ref="F14:G14"/>
    <mergeCell ref="B15:E15"/>
    <mergeCell ref="F15:G15"/>
    <mergeCell ref="A17:G17"/>
    <mergeCell ref="A19:B19"/>
    <mergeCell ref="C19:D19"/>
    <mergeCell ref="E19:G19"/>
    <mergeCell ref="A20:B20"/>
    <mergeCell ref="C20:D20"/>
    <mergeCell ref="E20:G20"/>
    <mergeCell ref="A22:G22"/>
    <mergeCell ref="A24:G24"/>
    <mergeCell ref="A25:G25"/>
    <mergeCell ref="A27:G27"/>
    <mergeCell ref="A35:G35"/>
    <mergeCell ref="A41:G41"/>
    <mergeCell ref="B66:D66"/>
    <mergeCell ref="B68:E68"/>
    <mergeCell ref="A71:G71"/>
    <mergeCell ref="A79:G79"/>
    <mergeCell ref="A89:G89"/>
    <mergeCell ref="A108:G108"/>
    <mergeCell ref="A114:G114"/>
    <mergeCell ref="A120:G120"/>
    <mergeCell ref="A131:G131"/>
    <mergeCell ref="A141:F141"/>
    <mergeCell ref="A143:C143"/>
    <mergeCell ref="A144:C144"/>
    <mergeCell ref="A145:C145"/>
    <mergeCell ref="A146:C146"/>
    <mergeCell ref="A147:C147"/>
    <mergeCell ref="A148:C148"/>
  </mergeCells>
  <printOptions horizontalCentered="1"/>
  <pageMargins left="0.196527777777778" right="0.196527777777778" top="0.590277777777778" bottom="0.590277777777778" header="0.314583333333333" footer="0.314583333333333"/>
  <pageSetup paperSize="9" scale="80" fitToHeight="0" orientation="portrait" horizontalDpi="600"/>
  <headerFooter>
    <oddFooter>&amp;R&amp;P de &amp;N</oddFooter>
  </headerFooter>
  <rowBreaks count="2" manualBreakCount="2">
    <brk id="80" max="6" man="1"/>
    <brk id="129" max="6" man="1"/>
  </rowBreaks>
  <colBreaks count="1" manualBreakCount="1">
    <brk id="7" max="1048575" man="1"/>
  </colBreaks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T289"/>
  <sheetViews>
    <sheetView view="pageBreakPreview" zoomScale="90" zoomScaleNormal="100" topLeftCell="A25" workbookViewId="0">
      <selection activeCell="G67" sqref="G67"/>
    </sheetView>
  </sheetViews>
  <sheetFormatPr defaultColWidth="9.14285714285714" defaultRowHeight="12.75"/>
  <cols>
    <col min="1" max="1" width="3.42857142857143" style="1" customWidth="1"/>
    <col min="2" max="2" width="25.8571428571429" style="1" customWidth="1"/>
    <col min="3" max="3" width="15.1428571428571" style="1" customWidth="1"/>
    <col min="4" max="4" width="15.4285714285714" style="1" customWidth="1"/>
    <col min="5" max="5" width="15" style="1" customWidth="1"/>
    <col min="6" max="6" width="12.8571428571429" style="1" customWidth="1"/>
    <col min="7" max="7" width="24.2857142857143" style="1" customWidth="1"/>
    <col min="8" max="8" width="8.85714285714286" style="1" customWidth="1"/>
    <col min="9" max="9" width="11.2857142857143" style="1" customWidth="1"/>
    <col min="10" max="12" width="9.14285714285714" style="1"/>
    <col min="13" max="13" width="16.4285714285714" style="1" customWidth="1"/>
    <col min="14" max="15" width="9.14285714285714" style="1"/>
    <col min="16" max="16" width="16.4285714285714" style="1" customWidth="1"/>
    <col min="17" max="247" width="9.14285714285714" style="1"/>
    <col min="248" max="248" width="3.42857142857143" style="1" customWidth="1"/>
    <col min="249" max="249" width="25.8571428571429" style="1" customWidth="1"/>
    <col min="250" max="250" width="15.1428571428571" style="1" customWidth="1"/>
    <col min="251" max="251" width="15.4285714285714" style="1" customWidth="1"/>
    <col min="252" max="252" width="15" style="1" customWidth="1"/>
    <col min="253" max="253" width="12.8571428571429" style="1" customWidth="1"/>
    <col min="254" max="254" width="23.2857142857143" style="1" customWidth="1"/>
    <col min="255" max="257" width="9.14285714285714" style="1" hidden="1" customWidth="1"/>
    <col min="258" max="259" width="9.14285714285714" style="1"/>
    <col min="260" max="260" width="9.71428571428571" style="1" customWidth="1"/>
    <col min="261" max="261" width="9.14285714285714" style="1"/>
    <col min="262" max="262" width="10.2857142857143" style="1" customWidth="1"/>
    <col min="263" max="503" width="9.14285714285714" style="1"/>
    <col min="504" max="504" width="3.42857142857143" style="1" customWidth="1"/>
    <col min="505" max="505" width="25.8571428571429" style="1" customWidth="1"/>
    <col min="506" max="506" width="15.1428571428571" style="1" customWidth="1"/>
    <col min="507" max="507" width="15.4285714285714" style="1" customWidth="1"/>
    <col min="508" max="508" width="15" style="1" customWidth="1"/>
    <col min="509" max="509" width="12.8571428571429" style="1" customWidth="1"/>
    <col min="510" max="510" width="23.2857142857143" style="1" customWidth="1"/>
    <col min="511" max="513" width="9.14285714285714" style="1" hidden="1" customWidth="1"/>
    <col min="514" max="515" width="9.14285714285714" style="1"/>
    <col min="516" max="516" width="9.71428571428571" style="1" customWidth="1"/>
    <col min="517" max="517" width="9.14285714285714" style="1"/>
    <col min="518" max="518" width="10.2857142857143" style="1" customWidth="1"/>
    <col min="519" max="759" width="9.14285714285714" style="1"/>
    <col min="760" max="760" width="3.42857142857143" style="1" customWidth="1"/>
    <col min="761" max="761" width="25.8571428571429" style="1" customWidth="1"/>
    <col min="762" max="762" width="15.1428571428571" style="1" customWidth="1"/>
    <col min="763" max="763" width="15.4285714285714" style="1" customWidth="1"/>
    <col min="764" max="764" width="15" style="1" customWidth="1"/>
    <col min="765" max="765" width="12.8571428571429" style="1" customWidth="1"/>
    <col min="766" max="766" width="23.2857142857143" style="1" customWidth="1"/>
    <col min="767" max="769" width="9.14285714285714" style="1" hidden="1" customWidth="1"/>
    <col min="770" max="771" width="9.14285714285714" style="1"/>
    <col min="772" max="772" width="9.71428571428571" style="1" customWidth="1"/>
    <col min="773" max="773" width="9.14285714285714" style="1"/>
    <col min="774" max="774" width="10.2857142857143" style="1" customWidth="1"/>
    <col min="775" max="1015" width="9.14285714285714" style="1"/>
    <col min="1016" max="1016" width="3.42857142857143" style="1" customWidth="1"/>
    <col min="1017" max="1017" width="25.8571428571429" style="1" customWidth="1"/>
    <col min="1018" max="1018" width="15.1428571428571" style="1" customWidth="1"/>
    <col min="1019" max="1019" width="15.4285714285714" style="1" customWidth="1"/>
    <col min="1020" max="1020" width="15" style="1" customWidth="1"/>
    <col min="1021" max="1021" width="12.8571428571429" style="1" customWidth="1"/>
    <col min="1022" max="1022" width="23.2857142857143" style="1" customWidth="1"/>
    <col min="1023" max="1025" width="9.14285714285714" style="1" hidden="1" customWidth="1"/>
    <col min="1026" max="1027" width="9.14285714285714" style="1"/>
    <col min="1028" max="1028" width="9.71428571428571" style="1" customWidth="1"/>
    <col min="1029" max="1029" width="9.14285714285714" style="1"/>
    <col min="1030" max="1030" width="10.2857142857143" style="1" customWidth="1"/>
    <col min="1031" max="1271" width="9.14285714285714" style="1"/>
    <col min="1272" max="1272" width="3.42857142857143" style="1" customWidth="1"/>
    <col min="1273" max="1273" width="25.8571428571429" style="1" customWidth="1"/>
    <col min="1274" max="1274" width="15.1428571428571" style="1" customWidth="1"/>
    <col min="1275" max="1275" width="15.4285714285714" style="1" customWidth="1"/>
    <col min="1276" max="1276" width="15" style="1" customWidth="1"/>
    <col min="1277" max="1277" width="12.8571428571429" style="1" customWidth="1"/>
    <col min="1278" max="1278" width="23.2857142857143" style="1" customWidth="1"/>
    <col min="1279" max="1281" width="9.14285714285714" style="1" hidden="1" customWidth="1"/>
    <col min="1282" max="1283" width="9.14285714285714" style="1"/>
    <col min="1284" max="1284" width="9.71428571428571" style="1" customWidth="1"/>
    <col min="1285" max="1285" width="9.14285714285714" style="1"/>
    <col min="1286" max="1286" width="10.2857142857143" style="1" customWidth="1"/>
    <col min="1287" max="1527" width="9.14285714285714" style="1"/>
    <col min="1528" max="1528" width="3.42857142857143" style="1" customWidth="1"/>
    <col min="1529" max="1529" width="25.8571428571429" style="1" customWidth="1"/>
    <col min="1530" max="1530" width="15.1428571428571" style="1" customWidth="1"/>
    <col min="1531" max="1531" width="15.4285714285714" style="1" customWidth="1"/>
    <col min="1532" max="1532" width="15" style="1" customWidth="1"/>
    <col min="1533" max="1533" width="12.8571428571429" style="1" customWidth="1"/>
    <col min="1534" max="1534" width="23.2857142857143" style="1" customWidth="1"/>
    <col min="1535" max="1537" width="9.14285714285714" style="1" hidden="1" customWidth="1"/>
    <col min="1538" max="1539" width="9.14285714285714" style="1"/>
    <col min="1540" max="1540" width="9.71428571428571" style="1" customWidth="1"/>
    <col min="1541" max="1541" width="9.14285714285714" style="1"/>
    <col min="1542" max="1542" width="10.2857142857143" style="1" customWidth="1"/>
    <col min="1543" max="1783" width="9.14285714285714" style="1"/>
    <col min="1784" max="1784" width="3.42857142857143" style="1" customWidth="1"/>
    <col min="1785" max="1785" width="25.8571428571429" style="1" customWidth="1"/>
    <col min="1786" max="1786" width="15.1428571428571" style="1" customWidth="1"/>
    <col min="1787" max="1787" width="15.4285714285714" style="1" customWidth="1"/>
    <col min="1788" max="1788" width="15" style="1" customWidth="1"/>
    <col min="1789" max="1789" width="12.8571428571429" style="1" customWidth="1"/>
    <col min="1790" max="1790" width="23.2857142857143" style="1" customWidth="1"/>
    <col min="1791" max="1793" width="9.14285714285714" style="1" hidden="1" customWidth="1"/>
    <col min="1794" max="1795" width="9.14285714285714" style="1"/>
    <col min="1796" max="1796" width="9.71428571428571" style="1" customWidth="1"/>
    <col min="1797" max="1797" width="9.14285714285714" style="1"/>
    <col min="1798" max="1798" width="10.2857142857143" style="1" customWidth="1"/>
    <col min="1799" max="2039" width="9.14285714285714" style="1"/>
    <col min="2040" max="2040" width="3.42857142857143" style="1" customWidth="1"/>
    <col min="2041" max="2041" width="25.8571428571429" style="1" customWidth="1"/>
    <col min="2042" max="2042" width="15.1428571428571" style="1" customWidth="1"/>
    <col min="2043" max="2043" width="15.4285714285714" style="1" customWidth="1"/>
    <col min="2044" max="2044" width="15" style="1" customWidth="1"/>
    <col min="2045" max="2045" width="12.8571428571429" style="1" customWidth="1"/>
    <col min="2046" max="2046" width="23.2857142857143" style="1" customWidth="1"/>
    <col min="2047" max="2049" width="9.14285714285714" style="1" hidden="1" customWidth="1"/>
    <col min="2050" max="2051" width="9.14285714285714" style="1"/>
    <col min="2052" max="2052" width="9.71428571428571" style="1" customWidth="1"/>
    <col min="2053" max="2053" width="9.14285714285714" style="1"/>
    <col min="2054" max="2054" width="10.2857142857143" style="1" customWidth="1"/>
    <col min="2055" max="2295" width="9.14285714285714" style="1"/>
    <col min="2296" max="2296" width="3.42857142857143" style="1" customWidth="1"/>
    <col min="2297" max="2297" width="25.8571428571429" style="1" customWidth="1"/>
    <col min="2298" max="2298" width="15.1428571428571" style="1" customWidth="1"/>
    <col min="2299" max="2299" width="15.4285714285714" style="1" customWidth="1"/>
    <col min="2300" max="2300" width="15" style="1" customWidth="1"/>
    <col min="2301" max="2301" width="12.8571428571429" style="1" customWidth="1"/>
    <col min="2302" max="2302" width="23.2857142857143" style="1" customWidth="1"/>
    <col min="2303" max="2305" width="9.14285714285714" style="1" hidden="1" customWidth="1"/>
    <col min="2306" max="2307" width="9.14285714285714" style="1"/>
    <col min="2308" max="2308" width="9.71428571428571" style="1" customWidth="1"/>
    <col min="2309" max="2309" width="9.14285714285714" style="1"/>
    <col min="2310" max="2310" width="10.2857142857143" style="1" customWidth="1"/>
    <col min="2311" max="2551" width="9.14285714285714" style="1"/>
    <col min="2552" max="2552" width="3.42857142857143" style="1" customWidth="1"/>
    <col min="2553" max="2553" width="25.8571428571429" style="1" customWidth="1"/>
    <col min="2554" max="2554" width="15.1428571428571" style="1" customWidth="1"/>
    <col min="2555" max="2555" width="15.4285714285714" style="1" customWidth="1"/>
    <col min="2556" max="2556" width="15" style="1" customWidth="1"/>
    <col min="2557" max="2557" width="12.8571428571429" style="1" customWidth="1"/>
    <col min="2558" max="2558" width="23.2857142857143" style="1" customWidth="1"/>
    <col min="2559" max="2561" width="9.14285714285714" style="1" hidden="1" customWidth="1"/>
    <col min="2562" max="2563" width="9.14285714285714" style="1"/>
    <col min="2564" max="2564" width="9.71428571428571" style="1" customWidth="1"/>
    <col min="2565" max="2565" width="9.14285714285714" style="1"/>
    <col min="2566" max="2566" width="10.2857142857143" style="1" customWidth="1"/>
    <col min="2567" max="2807" width="9.14285714285714" style="1"/>
    <col min="2808" max="2808" width="3.42857142857143" style="1" customWidth="1"/>
    <col min="2809" max="2809" width="25.8571428571429" style="1" customWidth="1"/>
    <col min="2810" max="2810" width="15.1428571428571" style="1" customWidth="1"/>
    <col min="2811" max="2811" width="15.4285714285714" style="1" customWidth="1"/>
    <col min="2812" max="2812" width="15" style="1" customWidth="1"/>
    <col min="2813" max="2813" width="12.8571428571429" style="1" customWidth="1"/>
    <col min="2814" max="2814" width="23.2857142857143" style="1" customWidth="1"/>
    <col min="2815" max="2817" width="9.14285714285714" style="1" hidden="1" customWidth="1"/>
    <col min="2818" max="2819" width="9.14285714285714" style="1"/>
    <col min="2820" max="2820" width="9.71428571428571" style="1" customWidth="1"/>
    <col min="2821" max="2821" width="9.14285714285714" style="1"/>
    <col min="2822" max="2822" width="10.2857142857143" style="1" customWidth="1"/>
    <col min="2823" max="3063" width="9.14285714285714" style="1"/>
    <col min="3064" max="3064" width="3.42857142857143" style="1" customWidth="1"/>
    <col min="3065" max="3065" width="25.8571428571429" style="1" customWidth="1"/>
    <col min="3066" max="3066" width="15.1428571428571" style="1" customWidth="1"/>
    <col min="3067" max="3067" width="15.4285714285714" style="1" customWidth="1"/>
    <col min="3068" max="3068" width="15" style="1" customWidth="1"/>
    <col min="3069" max="3069" width="12.8571428571429" style="1" customWidth="1"/>
    <col min="3070" max="3070" width="23.2857142857143" style="1" customWidth="1"/>
    <col min="3071" max="3073" width="9.14285714285714" style="1" hidden="1" customWidth="1"/>
    <col min="3074" max="3075" width="9.14285714285714" style="1"/>
    <col min="3076" max="3076" width="9.71428571428571" style="1" customWidth="1"/>
    <col min="3077" max="3077" width="9.14285714285714" style="1"/>
    <col min="3078" max="3078" width="10.2857142857143" style="1" customWidth="1"/>
    <col min="3079" max="3319" width="9.14285714285714" style="1"/>
    <col min="3320" max="3320" width="3.42857142857143" style="1" customWidth="1"/>
    <col min="3321" max="3321" width="25.8571428571429" style="1" customWidth="1"/>
    <col min="3322" max="3322" width="15.1428571428571" style="1" customWidth="1"/>
    <col min="3323" max="3323" width="15.4285714285714" style="1" customWidth="1"/>
    <col min="3324" max="3324" width="15" style="1" customWidth="1"/>
    <col min="3325" max="3325" width="12.8571428571429" style="1" customWidth="1"/>
    <col min="3326" max="3326" width="23.2857142857143" style="1" customWidth="1"/>
    <col min="3327" max="3329" width="9.14285714285714" style="1" hidden="1" customWidth="1"/>
    <col min="3330" max="3331" width="9.14285714285714" style="1"/>
    <col min="3332" max="3332" width="9.71428571428571" style="1" customWidth="1"/>
    <col min="3333" max="3333" width="9.14285714285714" style="1"/>
    <col min="3334" max="3334" width="10.2857142857143" style="1" customWidth="1"/>
    <col min="3335" max="3575" width="9.14285714285714" style="1"/>
    <col min="3576" max="3576" width="3.42857142857143" style="1" customWidth="1"/>
    <col min="3577" max="3577" width="25.8571428571429" style="1" customWidth="1"/>
    <col min="3578" max="3578" width="15.1428571428571" style="1" customWidth="1"/>
    <col min="3579" max="3579" width="15.4285714285714" style="1" customWidth="1"/>
    <col min="3580" max="3580" width="15" style="1" customWidth="1"/>
    <col min="3581" max="3581" width="12.8571428571429" style="1" customWidth="1"/>
    <col min="3582" max="3582" width="23.2857142857143" style="1" customWidth="1"/>
    <col min="3583" max="3585" width="9.14285714285714" style="1" hidden="1" customWidth="1"/>
    <col min="3586" max="3587" width="9.14285714285714" style="1"/>
    <col min="3588" max="3588" width="9.71428571428571" style="1" customWidth="1"/>
    <col min="3589" max="3589" width="9.14285714285714" style="1"/>
    <col min="3590" max="3590" width="10.2857142857143" style="1" customWidth="1"/>
    <col min="3591" max="3831" width="9.14285714285714" style="1"/>
    <col min="3832" max="3832" width="3.42857142857143" style="1" customWidth="1"/>
    <col min="3833" max="3833" width="25.8571428571429" style="1" customWidth="1"/>
    <col min="3834" max="3834" width="15.1428571428571" style="1" customWidth="1"/>
    <col min="3835" max="3835" width="15.4285714285714" style="1" customWidth="1"/>
    <col min="3836" max="3836" width="15" style="1" customWidth="1"/>
    <col min="3837" max="3837" width="12.8571428571429" style="1" customWidth="1"/>
    <col min="3838" max="3838" width="23.2857142857143" style="1" customWidth="1"/>
    <col min="3839" max="3841" width="9.14285714285714" style="1" hidden="1" customWidth="1"/>
    <col min="3842" max="3843" width="9.14285714285714" style="1"/>
    <col min="3844" max="3844" width="9.71428571428571" style="1" customWidth="1"/>
    <col min="3845" max="3845" width="9.14285714285714" style="1"/>
    <col min="3846" max="3846" width="10.2857142857143" style="1" customWidth="1"/>
    <col min="3847" max="4087" width="9.14285714285714" style="1"/>
    <col min="4088" max="4088" width="3.42857142857143" style="1" customWidth="1"/>
    <col min="4089" max="4089" width="25.8571428571429" style="1" customWidth="1"/>
    <col min="4090" max="4090" width="15.1428571428571" style="1" customWidth="1"/>
    <col min="4091" max="4091" width="15.4285714285714" style="1" customWidth="1"/>
    <col min="4092" max="4092" width="15" style="1" customWidth="1"/>
    <col min="4093" max="4093" width="12.8571428571429" style="1" customWidth="1"/>
    <col min="4094" max="4094" width="23.2857142857143" style="1" customWidth="1"/>
    <col min="4095" max="4097" width="9.14285714285714" style="1" hidden="1" customWidth="1"/>
    <col min="4098" max="4099" width="9.14285714285714" style="1"/>
    <col min="4100" max="4100" width="9.71428571428571" style="1" customWidth="1"/>
    <col min="4101" max="4101" width="9.14285714285714" style="1"/>
    <col min="4102" max="4102" width="10.2857142857143" style="1" customWidth="1"/>
    <col min="4103" max="4343" width="9.14285714285714" style="1"/>
    <col min="4344" max="4344" width="3.42857142857143" style="1" customWidth="1"/>
    <col min="4345" max="4345" width="25.8571428571429" style="1" customWidth="1"/>
    <col min="4346" max="4346" width="15.1428571428571" style="1" customWidth="1"/>
    <col min="4347" max="4347" width="15.4285714285714" style="1" customWidth="1"/>
    <col min="4348" max="4348" width="15" style="1" customWidth="1"/>
    <col min="4349" max="4349" width="12.8571428571429" style="1" customWidth="1"/>
    <col min="4350" max="4350" width="23.2857142857143" style="1" customWidth="1"/>
    <col min="4351" max="4353" width="9.14285714285714" style="1" hidden="1" customWidth="1"/>
    <col min="4354" max="4355" width="9.14285714285714" style="1"/>
    <col min="4356" max="4356" width="9.71428571428571" style="1" customWidth="1"/>
    <col min="4357" max="4357" width="9.14285714285714" style="1"/>
    <col min="4358" max="4358" width="10.2857142857143" style="1" customWidth="1"/>
    <col min="4359" max="4599" width="9.14285714285714" style="1"/>
    <col min="4600" max="4600" width="3.42857142857143" style="1" customWidth="1"/>
    <col min="4601" max="4601" width="25.8571428571429" style="1" customWidth="1"/>
    <col min="4602" max="4602" width="15.1428571428571" style="1" customWidth="1"/>
    <col min="4603" max="4603" width="15.4285714285714" style="1" customWidth="1"/>
    <col min="4604" max="4604" width="15" style="1" customWidth="1"/>
    <col min="4605" max="4605" width="12.8571428571429" style="1" customWidth="1"/>
    <col min="4606" max="4606" width="23.2857142857143" style="1" customWidth="1"/>
    <col min="4607" max="4609" width="9.14285714285714" style="1" hidden="1" customWidth="1"/>
    <col min="4610" max="4611" width="9.14285714285714" style="1"/>
    <col min="4612" max="4612" width="9.71428571428571" style="1" customWidth="1"/>
    <col min="4613" max="4613" width="9.14285714285714" style="1"/>
    <col min="4614" max="4614" width="10.2857142857143" style="1" customWidth="1"/>
    <col min="4615" max="4855" width="9.14285714285714" style="1"/>
    <col min="4856" max="4856" width="3.42857142857143" style="1" customWidth="1"/>
    <col min="4857" max="4857" width="25.8571428571429" style="1" customWidth="1"/>
    <col min="4858" max="4858" width="15.1428571428571" style="1" customWidth="1"/>
    <col min="4859" max="4859" width="15.4285714285714" style="1" customWidth="1"/>
    <col min="4860" max="4860" width="15" style="1" customWidth="1"/>
    <col min="4861" max="4861" width="12.8571428571429" style="1" customWidth="1"/>
    <col min="4862" max="4862" width="23.2857142857143" style="1" customWidth="1"/>
    <col min="4863" max="4865" width="9.14285714285714" style="1" hidden="1" customWidth="1"/>
    <col min="4866" max="4867" width="9.14285714285714" style="1"/>
    <col min="4868" max="4868" width="9.71428571428571" style="1" customWidth="1"/>
    <col min="4869" max="4869" width="9.14285714285714" style="1"/>
    <col min="4870" max="4870" width="10.2857142857143" style="1" customWidth="1"/>
    <col min="4871" max="5111" width="9.14285714285714" style="1"/>
    <col min="5112" max="5112" width="3.42857142857143" style="1" customWidth="1"/>
    <col min="5113" max="5113" width="25.8571428571429" style="1" customWidth="1"/>
    <col min="5114" max="5114" width="15.1428571428571" style="1" customWidth="1"/>
    <col min="5115" max="5115" width="15.4285714285714" style="1" customWidth="1"/>
    <col min="5116" max="5116" width="15" style="1" customWidth="1"/>
    <col min="5117" max="5117" width="12.8571428571429" style="1" customWidth="1"/>
    <col min="5118" max="5118" width="23.2857142857143" style="1" customWidth="1"/>
    <col min="5119" max="5121" width="9.14285714285714" style="1" hidden="1" customWidth="1"/>
    <col min="5122" max="5123" width="9.14285714285714" style="1"/>
    <col min="5124" max="5124" width="9.71428571428571" style="1" customWidth="1"/>
    <col min="5125" max="5125" width="9.14285714285714" style="1"/>
    <col min="5126" max="5126" width="10.2857142857143" style="1" customWidth="1"/>
    <col min="5127" max="5367" width="9.14285714285714" style="1"/>
    <col min="5368" max="5368" width="3.42857142857143" style="1" customWidth="1"/>
    <col min="5369" max="5369" width="25.8571428571429" style="1" customWidth="1"/>
    <col min="5370" max="5370" width="15.1428571428571" style="1" customWidth="1"/>
    <col min="5371" max="5371" width="15.4285714285714" style="1" customWidth="1"/>
    <col min="5372" max="5372" width="15" style="1" customWidth="1"/>
    <col min="5373" max="5373" width="12.8571428571429" style="1" customWidth="1"/>
    <col min="5374" max="5374" width="23.2857142857143" style="1" customWidth="1"/>
    <col min="5375" max="5377" width="9.14285714285714" style="1" hidden="1" customWidth="1"/>
    <col min="5378" max="5379" width="9.14285714285714" style="1"/>
    <col min="5380" max="5380" width="9.71428571428571" style="1" customWidth="1"/>
    <col min="5381" max="5381" width="9.14285714285714" style="1"/>
    <col min="5382" max="5382" width="10.2857142857143" style="1" customWidth="1"/>
    <col min="5383" max="5623" width="9.14285714285714" style="1"/>
    <col min="5624" max="5624" width="3.42857142857143" style="1" customWidth="1"/>
    <col min="5625" max="5625" width="25.8571428571429" style="1" customWidth="1"/>
    <col min="5626" max="5626" width="15.1428571428571" style="1" customWidth="1"/>
    <col min="5627" max="5627" width="15.4285714285714" style="1" customWidth="1"/>
    <col min="5628" max="5628" width="15" style="1" customWidth="1"/>
    <col min="5629" max="5629" width="12.8571428571429" style="1" customWidth="1"/>
    <col min="5630" max="5630" width="23.2857142857143" style="1" customWidth="1"/>
    <col min="5631" max="5633" width="9.14285714285714" style="1" hidden="1" customWidth="1"/>
    <col min="5634" max="5635" width="9.14285714285714" style="1"/>
    <col min="5636" max="5636" width="9.71428571428571" style="1" customWidth="1"/>
    <col min="5637" max="5637" width="9.14285714285714" style="1"/>
    <col min="5638" max="5638" width="10.2857142857143" style="1" customWidth="1"/>
    <col min="5639" max="5879" width="9.14285714285714" style="1"/>
    <col min="5880" max="5880" width="3.42857142857143" style="1" customWidth="1"/>
    <col min="5881" max="5881" width="25.8571428571429" style="1" customWidth="1"/>
    <col min="5882" max="5882" width="15.1428571428571" style="1" customWidth="1"/>
    <col min="5883" max="5883" width="15.4285714285714" style="1" customWidth="1"/>
    <col min="5884" max="5884" width="15" style="1" customWidth="1"/>
    <col min="5885" max="5885" width="12.8571428571429" style="1" customWidth="1"/>
    <col min="5886" max="5886" width="23.2857142857143" style="1" customWidth="1"/>
    <col min="5887" max="5889" width="9.14285714285714" style="1" hidden="1" customWidth="1"/>
    <col min="5890" max="5891" width="9.14285714285714" style="1"/>
    <col min="5892" max="5892" width="9.71428571428571" style="1" customWidth="1"/>
    <col min="5893" max="5893" width="9.14285714285714" style="1"/>
    <col min="5894" max="5894" width="10.2857142857143" style="1" customWidth="1"/>
    <col min="5895" max="6135" width="9.14285714285714" style="1"/>
    <col min="6136" max="6136" width="3.42857142857143" style="1" customWidth="1"/>
    <col min="6137" max="6137" width="25.8571428571429" style="1" customWidth="1"/>
    <col min="6138" max="6138" width="15.1428571428571" style="1" customWidth="1"/>
    <col min="6139" max="6139" width="15.4285714285714" style="1" customWidth="1"/>
    <col min="6140" max="6140" width="15" style="1" customWidth="1"/>
    <col min="6141" max="6141" width="12.8571428571429" style="1" customWidth="1"/>
    <col min="6142" max="6142" width="23.2857142857143" style="1" customWidth="1"/>
    <col min="6143" max="6145" width="9.14285714285714" style="1" hidden="1" customWidth="1"/>
    <col min="6146" max="6147" width="9.14285714285714" style="1"/>
    <col min="6148" max="6148" width="9.71428571428571" style="1" customWidth="1"/>
    <col min="6149" max="6149" width="9.14285714285714" style="1"/>
    <col min="6150" max="6150" width="10.2857142857143" style="1" customWidth="1"/>
    <col min="6151" max="6391" width="9.14285714285714" style="1"/>
    <col min="6392" max="6392" width="3.42857142857143" style="1" customWidth="1"/>
    <col min="6393" max="6393" width="25.8571428571429" style="1" customWidth="1"/>
    <col min="6394" max="6394" width="15.1428571428571" style="1" customWidth="1"/>
    <col min="6395" max="6395" width="15.4285714285714" style="1" customWidth="1"/>
    <col min="6396" max="6396" width="15" style="1" customWidth="1"/>
    <col min="6397" max="6397" width="12.8571428571429" style="1" customWidth="1"/>
    <col min="6398" max="6398" width="23.2857142857143" style="1" customWidth="1"/>
    <col min="6399" max="6401" width="9.14285714285714" style="1" hidden="1" customWidth="1"/>
    <col min="6402" max="6403" width="9.14285714285714" style="1"/>
    <col min="6404" max="6404" width="9.71428571428571" style="1" customWidth="1"/>
    <col min="6405" max="6405" width="9.14285714285714" style="1"/>
    <col min="6406" max="6406" width="10.2857142857143" style="1" customWidth="1"/>
    <col min="6407" max="6647" width="9.14285714285714" style="1"/>
    <col min="6648" max="6648" width="3.42857142857143" style="1" customWidth="1"/>
    <col min="6649" max="6649" width="25.8571428571429" style="1" customWidth="1"/>
    <col min="6650" max="6650" width="15.1428571428571" style="1" customWidth="1"/>
    <col min="6651" max="6651" width="15.4285714285714" style="1" customWidth="1"/>
    <col min="6652" max="6652" width="15" style="1" customWidth="1"/>
    <col min="6653" max="6653" width="12.8571428571429" style="1" customWidth="1"/>
    <col min="6654" max="6654" width="23.2857142857143" style="1" customWidth="1"/>
    <col min="6655" max="6657" width="9.14285714285714" style="1" hidden="1" customWidth="1"/>
    <col min="6658" max="6659" width="9.14285714285714" style="1"/>
    <col min="6660" max="6660" width="9.71428571428571" style="1" customWidth="1"/>
    <col min="6661" max="6661" width="9.14285714285714" style="1"/>
    <col min="6662" max="6662" width="10.2857142857143" style="1" customWidth="1"/>
    <col min="6663" max="6903" width="9.14285714285714" style="1"/>
    <col min="6904" max="6904" width="3.42857142857143" style="1" customWidth="1"/>
    <col min="6905" max="6905" width="25.8571428571429" style="1" customWidth="1"/>
    <col min="6906" max="6906" width="15.1428571428571" style="1" customWidth="1"/>
    <col min="6907" max="6907" width="15.4285714285714" style="1" customWidth="1"/>
    <col min="6908" max="6908" width="15" style="1" customWidth="1"/>
    <col min="6909" max="6909" width="12.8571428571429" style="1" customWidth="1"/>
    <col min="6910" max="6910" width="23.2857142857143" style="1" customWidth="1"/>
    <col min="6911" max="6913" width="9.14285714285714" style="1" hidden="1" customWidth="1"/>
    <col min="6914" max="6915" width="9.14285714285714" style="1"/>
    <col min="6916" max="6916" width="9.71428571428571" style="1" customWidth="1"/>
    <col min="6917" max="6917" width="9.14285714285714" style="1"/>
    <col min="6918" max="6918" width="10.2857142857143" style="1" customWidth="1"/>
    <col min="6919" max="7159" width="9.14285714285714" style="1"/>
    <col min="7160" max="7160" width="3.42857142857143" style="1" customWidth="1"/>
    <col min="7161" max="7161" width="25.8571428571429" style="1" customWidth="1"/>
    <col min="7162" max="7162" width="15.1428571428571" style="1" customWidth="1"/>
    <col min="7163" max="7163" width="15.4285714285714" style="1" customWidth="1"/>
    <col min="7164" max="7164" width="15" style="1" customWidth="1"/>
    <col min="7165" max="7165" width="12.8571428571429" style="1" customWidth="1"/>
    <col min="7166" max="7166" width="23.2857142857143" style="1" customWidth="1"/>
    <col min="7167" max="7169" width="9.14285714285714" style="1" hidden="1" customWidth="1"/>
    <col min="7170" max="7171" width="9.14285714285714" style="1"/>
    <col min="7172" max="7172" width="9.71428571428571" style="1" customWidth="1"/>
    <col min="7173" max="7173" width="9.14285714285714" style="1"/>
    <col min="7174" max="7174" width="10.2857142857143" style="1" customWidth="1"/>
    <col min="7175" max="7415" width="9.14285714285714" style="1"/>
    <col min="7416" max="7416" width="3.42857142857143" style="1" customWidth="1"/>
    <col min="7417" max="7417" width="25.8571428571429" style="1" customWidth="1"/>
    <col min="7418" max="7418" width="15.1428571428571" style="1" customWidth="1"/>
    <col min="7419" max="7419" width="15.4285714285714" style="1" customWidth="1"/>
    <col min="7420" max="7420" width="15" style="1" customWidth="1"/>
    <col min="7421" max="7421" width="12.8571428571429" style="1" customWidth="1"/>
    <col min="7422" max="7422" width="23.2857142857143" style="1" customWidth="1"/>
    <col min="7423" max="7425" width="9.14285714285714" style="1" hidden="1" customWidth="1"/>
    <col min="7426" max="7427" width="9.14285714285714" style="1"/>
    <col min="7428" max="7428" width="9.71428571428571" style="1" customWidth="1"/>
    <col min="7429" max="7429" width="9.14285714285714" style="1"/>
    <col min="7430" max="7430" width="10.2857142857143" style="1" customWidth="1"/>
    <col min="7431" max="7671" width="9.14285714285714" style="1"/>
    <col min="7672" max="7672" width="3.42857142857143" style="1" customWidth="1"/>
    <col min="7673" max="7673" width="25.8571428571429" style="1" customWidth="1"/>
    <col min="7674" max="7674" width="15.1428571428571" style="1" customWidth="1"/>
    <col min="7675" max="7675" width="15.4285714285714" style="1" customWidth="1"/>
    <col min="7676" max="7676" width="15" style="1" customWidth="1"/>
    <col min="7677" max="7677" width="12.8571428571429" style="1" customWidth="1"/>
    <col min="7678" max="7678" width="23.2857142857143" style="1" customWidth="1"/>
    <col min="7679" max="7681" width="9.14285714285714" style="1" hidden="1" customWidth="1"/>
    <col min="7682" max="7683" width="9.14285714285714" style="1"/>
    <col min="7684" max="7684" width="9.71428571428571" style="1" customWidth="1"/>
    <col min="7685" max="7685" width="9.14285714285714" style="1"/>
    <col min="7686" max="7686" width="10.2857142857143" style="1" customWidth="1"/>
    <col min="7687" max="7927" width="9.14285714285714" style="1"/>
    <col min="7928" max="7928" width="3.42857142857143" style="1" customWidth="1"/>
    <col min="7929" max="7929" width="25.8571428571429" style="1" customWidth="1"/>
    <col min="7930" max="7930" width="15.1428571428571" style="1" customWidth="1"/>
    <col min="7931" max="7931" width="15.4285714285714" style="1" customWidth="1"/>
    <col min="7932" max="7932" width="15" style="1" customWidth="1"/>
    <col min="7933" max="7933" width="12.8571428571429" style="1" customWidth="1"/>
    <col min="7934" max="7934" width="23.2857142857143" style="1" customWidth="1"/>
    <col min="7935" max="7937" width="9.14285714285714" style="1" hidden="1" customWidth="1"/>
    <col min="7938" max="7939" width="9.14285714285714" style="1"/>
    <col min="7940" max="7940" width="9.71428571428571" style="1" customWidth="1"/>
    <col min="7941" max="7941" width="9.14285714285714" style="1"/>
    <col min="7942" max="7942" width="10.2857142857143" style="1" customWidth="1"/>
    <col min="7943" max="8183" width="9.14285714285714" style="1"/>
    <col min="8184" max="8184" width="3.42857142857143" style="1" customWidth="1"/>
    <col min="8185" max="8185" width="25.8571428571429" style="1" customWidth="1"/>
    <col min="8186" max="8186" width="15.1428571428571" style="1" customWidth="1"/>
    <col min="8187" max="8187" width="15.4285714285714" style="1" customWidth="1"/>
    <col min="8188" max="8188" width="15" style="1" customWidth="1"/>
    <col min="8189" max="8189" width="12.8571428571429" style="1" customWidth="1"/>
    <col min="8190" max="8190" width="23.2857142857143" style="1" customWidth="1"/>
    <col min="8191" max="8193" width="9.14285714285714" style="1" hidden="1" customWidth="1"/>
    <col min="8194" max="8195" width="9.14285714285714" style="1"/>
    <col min="8196" max="8196" width="9.71428571428571" style="1" customWidth="1"/>
    <col min="8197" max="8197" width="9.14285714285714" style="1"/>
    <col min="8198" max="8198" width="10.2857142857143" style="1" customWidth="1"/>
    <col min="8199" max="8439" width="9.14285714285714" style="1"/>
    <col min="8440" max="8440" width="3.42857142857143" style="1" customWidth="1"/>
    <col min="8441" max="8441" width="25.8571428571429" style="1" customWidth="1"/>
    <col min="8442" max="8442" width="15.1428571428571" style="1" customWidth="1"/>
    <col min="8443" max="8443" width="15.4285714285714" style="1" customWidth="1"/>
    <col min="8444" max="8444" width="15" style="1" customWidth="1"/>
    <col min="8445" max="8445" width="12.8571428571429" style="1" customWidth="1"/>
    <col min="8446" max="8446" width="23.2857142857143" style="1" customWidth="1"/>
    <col min="8447" max="8449" width="9.14285714285714" style="1" hidden="1" customWidth="1"/>
    <col min="8450" max="8451" width="9.14285714285714" style="1"/>
    <col min="8452" max="8452" width="9.71428571428571" style="1" customWidth="1"/>
    <col min="8453" max="8453" width="9.14285714285714" style="1"/>
    <col min="8454" max="8454" width="10.2857142857143" style="1" customWidth="1"/>
    <col min="8455" max="8695" width="9.14285714285714" style="1"/>
    <col min="8696" max="8696" width="3.42857142857143" style="1" customWidth="1"/>
    <col min="8697" max="8697" width="25.8571428571429" style="1" customWidth="1"/>
    <col min="8698" max="8698" width="15.1428571428571" style="1" customWidth="1"/>
    <col min="8699" max="8699" width="15.4285714285714" style="1" customWidth="1"/>
    <col min="8700" max="8700" width="15" style="1" customWidth="1"/>
    <col min="8701" max="8701" width="12.8571428571429" style="1" customWidth="1"/>
    <col min="8702" max="8702" width="23.2857142857143" style="1" customWidth="1"/>
    <col min="8703" max="8705" width="9.14285714285714" style="1" hidden="1" customWidth="1"/>
    <col min="8706" max="8707" width="9.14285714285714" style="1"/>
    <col min="8708" max="8708" width="9.71428571428571" style="1" customWidth="1"/>
    <col min="8709" max="8709" width="9.14285714285714" style="1"/>
    <col min="8710" max="8710" width="10.2857142857143" style="1" customWidth="1"/>
    <col min="8711" max="8951" width="9.14285714285714" style="1"/>
    <col min="8952" max="8952" width="3.42857142857143" style="1" customWidth="1"/>
    <col min="8953" max="8953" width="25.8571428571429" style="1" customWidth="1"/>
    <col min="8954" max="8954" width="15.1428571428571" style="1" customWidth="1"/>
    <col min="8955" max="8955" width="15.4285714285714" style="1" customWidth="1"/>
    <col min="8956" max="8956" width="15" style="1" customWidth="1"/>
    <col min="8957" max="8957" width="12.8571428571429" style="1" customWidth="1"/>
    <col min="8958" max="8958" width="23.2857142857143" style="1" customWidth="1"/>
    <col min="8959" max="8961" width="9.14285714285714" style="1" hidden="1" customWidth="1"/>
    <col min="8962" max="8963" width="9.14285714285714" style="1"/>
    <col min="8964" max="8964" width="9.71428571428571" style="1" customWidth="1"/>
    <col min="8965" max="8965" width="9.14285714285714" style="1"/>
    <col min="8966" max="8966" width="10.2857142857143" style="1" customWidth="1"/>
    <col min="8967" max="9207" width="9.14285714285714" style="1"/>
    <col min="9208" max="9208" width="3.42857142857143" style="1" customWidth="1"/>
    <col min="9209" max="9209" width="25.8571428571429" style="1" customWidth="1"/>
    <col min="9210" max="9210" width="15.1428571428571" style="1" customWidth="1"/>
    <col min="9211" max="9211" width="15.4285714285714" style="1" customWidth="1"/>
    <col min="9212" max="9212" width="15" style="1" customWidth="1"/>
    <col min="9213" max="9213" width="12.8571428571429" style="1" customWidth="1"/>
    <col min="9214" max="9214" width="23.2857142857143" style="1" customWidth="1"/>
    <col min="9215" max="9217" width="9.14285714285714" style="1" hidden="1" customWidth="1"/>
    <col min="9218" max="9219" width="9.14285714285714" style="1"/>
    <col min="9220" max="9220" width="9.71428571428571" style="1" customWidth="1"/>
    <col min="9221" max="9221" width="9.14285714285714" style="1"/>
    <col min="9222" max="9222" width="10.2857142857143" style="1" customWidth="1"/>
    <col min="9223" max="9463" width="9.14285714285714" style="1"/>
    <col min="9464" max="9464" width="3.42857142857143" style="1" customWidth="1"/>
    <col min="9465" max="9465" width="25.8571428571429" style="1" customWidth="1"/>
    <col min="9466" max="9466" width="15.1428571428571" style="1" customWidth="1"/>
    <col min="9467" max="9467" width="15.4285714285714" style="1" customWidth="1"/>
    <col min="9468" max="9468" width="15" style="1" customWidth="1"/>
    <col min="9469" max="9469" width="12.8571428571429" style="1" customWidth="1"/>
    <col min="9470" max="9470" width="23.2857142857143" style="1" customWidth="1"/>
    <col min="9471" max="9473" width="9.14285714285714" style="1" hidden="1" customWidth="1"/>
    <col min="9474" max="9475" width="9.14285714285714" style="1"/>
    <col min="9476" max="9476" width="9.71428571428571" style="1" customWidth="1"/>
    <col min="9477" max="9477" width="9.14285714285714" style="1"/>
    <col min="9478" max="9478" width="10.2857142857143" style="1" customWidth="1"/>
    <col min="9479" max="9719" width="9.14285714285714" style="1"/>
    <col min="9720" max="9720" width="3.42857142857143" style="1" customWidth="1"/>
    <col min="9721" max="9721" width="25.8571428571429" style="1" customWidth="1"/>
    <col min="9722" max="9722" width="15.1428571428571" style="1" customWidth="1"/>
    <col min="9723" max="9723" width="15.4285714285714" style="1" customWidth="1"/>
    <col min="9724" max="9724" width="15" style="1" customWidth="1"/>
    <col min="9725" max="9725" width="12.8571428571429" style="1" customWidth="1"/>
    <col min="9726" max="9726" width="23.2857142857143" style="1" customWidth="1"/>
    <col min="9727" max="9729" width="9.14285714285714" style="1" hidden="1" customWidth="1"/>
    <col min="9730" max="9731" width="9.14285714285714" style="1"/>
    <col min="9732" max="9732" width="9.71428571428571" style="1" customWidth="1"/>
    <col min="9733" max="9733" width="9.14285714285714" style="1"/>
    <col min="9734" max="9734" width="10.2857142857143" style="1" customWidth="1"/>
    <col min="9735" max="9975" width="9.14285714285714" style="1"/>
    <col min="9976" max="9976" width="3.42857142857143" style="1" customWidth="1"/>
    <col min="9977" max="9977" width="25.8571428571429" style="1" customWidth="1"/>
    <col min="9978" max="9978" width="15.1428571428571" style="1" customWidth="1"/>
    <col min="9979" max="9979" width="15.4285714285714" style="1" customWidth="1"/>
    <col min="9980" max="9980" width="15" style="1" customWidth="1"/>
    <col min="9981" max="9981" width="12.8571428571429" style="1" customWidth="1"/>
    <col min="9982" max="9982" width="23.2857142857143" style="1" customWidth="1"/>
    <col min="9983" max="9985" width="9.14285714285714" style="1" hidden="1" customWidth="1"/>
    <col min="9986" max="9987" width="9.14285714285714" style="1"/>
    <col min="9988" max="9988" width="9.71428571428571" style="1" customWidth="1"/>
    <col min="9989" max="9989" width="9.14285714285714" style="1"/>
    <col min="9990" max="9990" width="10.2857142857143" style="1" customWidth="1"/>
    <col min="9991" max="10231" width="9.14285714285714" style="1"/>
    <col min="10232" max="10232" width="3.42857142857143" style="1" customWidth="1"/>
    <col min="10233" max="10233" width="25.8571428571429" style="1" customWidth="1"/>
    <col min="10234" max="10234" width="15.1428571428571" style="1" customWidth="1"/>
    <col min="10235" max="10235" width="15.4285714285714" style="1" customWidth="1"/>
    <col min="10236" max="10236" width="15" style="1" customWidth="1"/>
    <col min="10237" max="10237" width="12.8571428571429" style="1" customWidth="1"/>
    <col min="10238" max="10238" width="23.2857142857143" style="1" customWidth="1"/>
    <col min="10239" max="10241" width="9.14285714285714" style="1" hidden="1" customWidth="1"/>
    <col min="10242" max="10243" width="9.14285714285714" style="1"/>
    <col min="10244" max="10244" width="9.71428571428571" style="1" customWidth="1"/>
    <col min="10245" max="10245" width="9.14285714285714" style="1"/>
    <col min="10246" max="10246" width="10.2857142857143" style="1" customWidth="1"/>
    <col min="10247" max="10487" width="9.14285714285714" style="1"/>
    <col min="10488" max="10488" width="3.42857142857143" style="1" customWidth="1"/>
    <col min="10489" max="10489" width="25.8571428571429" style="1" customWidth="1"/>
    <col min="10490" max="10490" width="15.1428571428571" style="1" customWidth="1"/>
    <col min="10491" max="10491" width="15.4285714285714" style="1" customWidth="1"/>
    <col min="10492" max="10492" width="15" style="1" customWidth="1"/>
    <col min="10493" max="10493" width="12.8571428571429" style="1" customWidth="1"/>
    <col min="10494" max="10494" width="23.2857142857143" style="1" customWidth="1"/>
    <col min="10495" max="10497" width="9.14285714285714" style="1" hidden="1" customWidth="1"/>
    <col min="10498" max="10499" width="9.14285714285714" style="1"/>
    <col min="10500" max="10500" width="9.71428571428571" style="1" customWidth="1"/>
    <col min="10501" max="10501" width="9.14285714285714" style="1"/>
    <col min="10502" max="10502" width="10.2857142857143" style="1" customWidth="1"/>
    <col min="10503" max="10743" width="9.14285714285714" style="1"/>
    <col min="10744" max="10744" width="3.42857142857143" style="1" customWidth="1"/>
    <col min="10745" max="10745" width="25.8571428571429" style="1" customWidth="1"/>
    <col min="10746" max="10746" width="15.1428571428571" style="1" customWidth="1"/>
    <col min="10747" max="10747" width="15.4285714285714" style="1" customWidth="1"/>
    <col min="10748" max="10748" width="15" style="1" customWidth="1"/>
    <col min="10749" max="10749" width="12.8571428571429" style="1" customWidth="1"/>
    <col min="10750" max="10750" width="23.2857142857143" style="1" customWidth="1"/>
    <col min="10751" max="10753" width="9.14285714285714" style="1" hidden="1" customWidth="1"/>
    <col min="10754" max="10755" width="9.14285714285714" style="1"/>
    <col min="10756" max="10756" width="9.71428571428571" style="1" customWidth="1"/>
    <col min="10757" max="10757" width="9.14285714285714" style="1"/>
    <col min="10758" max="10758" width="10.2857142857143" style="1" customWidth="1"/>
    <col min="10759" max="10999" width="9.14285714285714" style="1"/>
    <col min="11000" max="11000" width="3.42857142857143" style="1" customWidth="1"/>
    <col min="11001" max="11001" width="25.8571428571429" style="1" customWidth="1"/>
    <col min="11002" max="11002" width="15.1428571428571" style="1" customWidth="1"/>
    <col min="11003" max="11003" width="15.4285714285714" style="1" customWidth="1"/>
    <col min="11004" max="11004" width="15" style="1" customWidth="1"/>
    <col min="11005" max="11005" width="12.8571428571429" style="1" customWidth="1"/>
    <col min="11006" max="11006" width="23.2857142857143" style="1" customWidth="1"/>
    <col min="11007" max="11009" width="9.14285714285714" style="1" hidden="1" customWidth="1"/>
    <col min="11010" max="11011" width="9.14285714285714" style="1"/>
    <col min="11012" max="11012" width="9.71428571428571" style="1" customWidth="1"/>
    <col min="11013" max="11013" width="9.14285714285714" style="1"/>
    <col min="11014" max="11014" width="10.2857142857143" style="1" customWidth="1"/>
    <col min="11015" max="11255" width="9.14285714285714" style="1"/>
    <col min="11256" max="11256" width="3.42857142857143" style="1" customWidth="1"/>
    <col min="11257" max="11257" width="25.8571428571429" style="1" customWidth="1"/>
    <col min="11258" max="11258" width="15.1428571428571" style="1" customWidth="1"/>
    <col min="11259" max="11259" width="15.4285714285714" style="1" customWidth="1"/>
    <col min="11260" max="11260" width="15" style="1" customWidth="1"/>
    <col min="11261" max="11261" width="12.8571428571429" style="1" customWidth="1"/>
    <col min="11262" max="11262" width="23.2857142857143" style="1" customWidth="1"/>
    <col min="11263" max="11265" width="9.14285714285714" style="1" hidden="1" customWidth="1"/>
    <col min="11266" max="11267" width="9.14285714285714" style="1"/>
    <col min="11268" max="11268" width="9.71428571428571" style="1" customWidth="1"/>
    <col min="11269" max="11269" width="9.14285714285714" style="1"/>
    <col min="11270" max="11270" width="10.2857142857143" style="1" customWidth="1"/>
    <col min="11271" max="11511" width="9.14285714285714" style="1"/>
    <col min="11512" max="11512" width="3.42857142857143" style="1" customWidth="1"/>
    <col min="11513" max="11513" width="25.8571428571429" style="1" customWidth="1"/>
    <col min="11514" max="11514" width="15.1428571428571" style="1" customWidth="1"/>
    <col min="11515" max="11515" width="15.4285714285714" style="1" customWidth="1"/>
    <col min="11516" max="11516" width="15" style="1" customWidth="1"/>
    <col min="11517" max="11517" width="12.8571428571429" style="1" customWidth="1"/>
    <col min="11518" max="11518" width="23.2857142857143" style="1" customWidth="1"/>
    <col min="11519" max="11521" width="9.14285714285714" style="1" hidden="1" customWidth="1"/>
    <col min="11522" max="11523" width="9.14285714285714" style="1"/>
    <col min="11524" max="11524" width="9.71428571428571" style="1" customWidth="1"/>
    <col min="11525" max="11525" width="9.14285714285714" style="1"/>
    <col min="11526" max="11526" width="10.2857142857143" style="1" customWidth="1"/>
    <col min="11527" max="11767" width="9.14285714285714" style="1"/>
    <col min="11768" max="11768" width="3.42857142857143" style="1" customWidth="1"/>
    <col min="11769" max="11769" width="25.8571428571429" style="1" customWidth="1"/>
    <col min="11770" max="11770" width="15.1428571428571" style="1" customWidth="1"/>
    <col min="11771" max="11771" width="15.4285714285714" style="1" customWidth="1"/>
    <col min="11772" max="11772" width="15" style="1" customWidth="1"/>
    <col min="11773" max="11773" width="12.8571428571429" style="1" customWidth="1"/>
    <col min="11774" max="11774" width="23.2857142857143" style="1" customWidth="1"/>
    <col min="11775" max="11777" width="9.14285714285714" style="1" hidden="1" customWidth="1"/>
    <col min="11778" max="11779" width="9.14285714285714" style="1"/>
    <col min="11780" max="11780" width="9.71428571428571" style="1" customWidth="1"/>
    <col min="11781" max="11781" width="9.14285714285714" style="1"/>
    <col min="11782" max="11782" width="10.2857142857143" style="1" customWidth="1"/>
    <col min="11783" max="12023" width="9.14285714285714" style="1"/>
    <col min="12024" max="12024" width="3.42857142857143" style="1" customWidth="1"/>
    <col min="12025" max="12025" width="25.8571428571429" style="1" customWidth="1"/>
    <col min="12026" max="12026" width="15.1428571428571" style="1" customWidth="1"/>
    <col min="12027" max="12027" width="15.4285714285714" style="1" customWidth="1"/>
    <col min="12028" max="12028" width="15" style="1" customWidth="1"/>
    <col min="12029" max="12029" width="12.8571428571429" style="1" customWidth="1"/>
    <col min="12030" max="12030" width="23.2857142857143" style="1" customWidth="1"/>
    <col min="12031" max="12033" width="9.14285714285714" style="1" hidden="1" customWidth="1"/>
    <col min="12034" max="12035" width="9.14285714285714" style="1"/>
    <col min="12036" max="12036" width="9.71428571428571" style="1" customWidth="1"/>
    <col min="12037" max="12037" width="9.14285714285714" style="1"/>
    <col min="12038" max="12038" width="10.2857142857143" style="1" customWidth="1"/>
    <col min="12039" max="12279" width="9.14285714285714" style="1"/>
    <col min="12280" max="12280" width="3.42857142857143" style="1" customWidth="1"/>
    <col min="12281" max="12281" width="25.8571428571429" style="1" customWidth="1"/>
    <col min="12282" max="12282" width="15.1428571428571" style="1" customWidth="1"/>
    <col min="12283" max="12283" width="15.4285714285714" style="1" customWidth="1"/>
    <col min="12284" max="12284" width="15" style="1" customWidth="1"/>
    <col min="12285" max="12285" width="12.8571428571429" style="1" customWidth="1"/>
    <col min="12286" max="12286" width="23.2857142857143" style="1" customWidth="1"/>
    <col min="12287" max="12289" width="9.14285714285714" style="1" hidden="1" customWidth="1"/>
    <col min="12290" max="12291" width="9.14285714285714" style="1"/>
    <col min="12292" max="12292" width="9.71428571428571" style="1" customWidth="1"/>
    <col min="12293" max="12293" width="9.14285714285714" style="1"/>
    <col min="12294" max="12294" width="10.2857142857143" style="1" customWidth="1"/>
    <col min="12295" max="12535" width="9.14285714285714" style="1"/>
    <col min="12536" max="12536" width="3.42857142857143" style="1" customWidth="1"/>
    <col min="12537" max="12537" width="25.8571428571429" style="1" customWidth="1"/>
    <col min="12538" max="12538" width="15.1428571428571" style="1" customWidth="1"/>
    <col min="12539" max="12539" width="15.4285714285714" style="1" customWidth="1"/>
    <col min="12540" max="12540" width="15" style="1" customWidth="1"/>
    <col min="12541" max="12541" width="12.8571428571429" style="1" customWidth="1"/>
    <col min="12542" max="12542" width="23.2857142857143" style="1" customWidth="1"/>
    <col min="12543" max="12545" width="9.14285714285714" style="1" hidden="1" customWidth="1"/>
    <col min="12546" max="12547" width="9.14285714285714" style="1"/>
    <col min="12548" max="12548" width="9.71428571428571" style="1" customWidth="1"/>
    <col min="12549" max="12549" width="9.14285714285714" style="1"/>
    <col min="12550" max="12550" width="10.2857142857143" style="1" customWidth="1"/>
    <col min="12551" max="12791" width="9.14285714285714" style="1"/>
    <col min="12792" max="12792" width="3.42857142857143" style="1" customWidth="1"/>
    <col min="12793" max="12793" width="25.8571428571429" style="1" customWidth="1"/>
    <col min="12794" max="12794" width="15.1428571428571" style="1" customWidth="1"/>
    <col min="12795" max="12795" width="15.4285714285714" style="1" customWidth="1"/>
    <col min="12796" max="12796" width="15" style="1" customWidth="1"/>
    <col min="12797" max="12797" width="12.8571428571429" style="1" customWidth="1"/>
    <col min="12798" max="12798" width="23.2857142857143" style="1" customWidth="1"/>
    <col min="12799" max="12801" width="9.14285714285714" style="1" hidden="1" customWidth="1"/>
    <col min="12802" max="12803" width="9.14285714285714" style="1"/>
    <col min="12804" max="12804" width="9.71428571428571" style="1" customWidth="1"/>
    <col min="12805" max="12805" width="9.14285714285714" style="1"/>
    <col min="12806" max="12806" width="10.2857142857143" style="1" customWidth="1"/>
    <col min="12807" max="13047" width="9.14285714285714" style="1"/>
    <col min="13048" max="13048" width="3.42857142857143" style="1" customWidth="1"/>
    <col min="13049" max="13049" width="25.8571428571429" style="1" customWidth="1"/>
    <col min="13050" max="13050" width="15.1428571428571" style="1" customWidth="1"/>
    <col min="13051" max="13051" width="15.4285714285714" style="1" customWidth="1"/>
    <col min="13052" max="13052" width="15" style="1" customWidth="1"/>
    <col min="13053" max="13053" width="12.8571428571429" style="1" customWidth="1"/>
    <col min="13054" max="13054" width="23.2857142857143" style="1" customWidth="1"/>
    <col min="13055" max="13057" width="9.14285714285714" style="1" hidden="1" customWidth="1"/>
    <col min="13058" max="13059" width="9.14285714285714" style="1"/>
    <col min="13060" max="13060" width="9.71428571428571" style="1" customWidth="1"/>
    <col min="13061" max="13061" width="9.14285714285714" style="1"/>
    <col min="13062" max="13062" width="10.2857142857143" style="1" customWidth="1"/>
    <col min="13063" max="13303" width="9.14285714285714" style="1"/>
    <col min="13304" max="13304" width="3.42857142857143" style="1" customWidth="1"/>
    <col min="13305" max="13305" width="25.8571428571429" style="1" customWidth="1"/>
    <col min="13306" max="13306" width="15.1428571428571" style="1" customWidth="1"/>
    <col min="13307" max="13307" width="15.4285714285714" style="1" customWidth="1"/>
    <col min="13308" max="13308" width="15" style="1" customWidth="1"/>
    <col min="13309" max="13309" width="12.8571428571429" style="1" customWidth="1"/>
    <col min="13310" max="13310" width="23.2857142857143" style="1" customWidth="1"/>
    <col min="13311" max="13313" width="9.14285714285714" style="1" hidden="1" customWidth="1"/>
    <col min="13314" max="13315" width="9.14285714285714" style="1"/>
    <col min="13316" max="13316" width="9.71428571428571" style="1" customWidth="1"/>
    <col min="13317" max="13317" width="9.14285714285714" style="1"/>
    <col min="13318" max="13318" width="10.2857142857143" style="1" customWidth="1"/>
    <col min="13319" max="13559" width="9.14285714285714" style="1"/>
    <col min="13560" max="13560" width="3.42857142857143" style="1" customWidth="1"/>
    <col min="13561" max="13561" width="25.8571428571429" style="1" customWidth="1"/>
    <col min="13562" max="13562" width="15.1428571428571" style="1" customWidth="1"/>
    <col min="13563" max="13563" width="15.4285714285714" style="1" customWidth="1"/>
    <col min="13564" max="13564" width="15" style="1" customWidth="1"/>
    <col min="13565" max="13565" width="12.8571428571429" style="1" customWidth="1"/>
    <col min="13566" max="13566" width="23.2857142857143" style="1" customWidth="1"/>
    <col min="13567" max="13569" width="9.14285714285714" style="1" hidden="1" customWidth="1"/>
    <col min="13570" max="13571" width="9.14285714285714" style="1"/>
    <col min="13572" max="13572" width="9.71428571428571" style="1" customWidth="1"/>
    <col min="13573" max="13573" width="9.14285714285714" style="1"/>
    <col min="13574" max="13574" width="10.2857142857143" style="1" customWidth="1"/>
    <col min="13575" max="13815" width="9.14285714285714" style="1"/>
    <col min="13816" max="13816" width="3.42857142857143" style="1" customWidth="1"/>
    <col min="13817" max="13817" width="25.8571428571429" style="1" customWidth="1"/>
    <col min="13818" max="13818" width="15.1428571428571" style="1" customWidth="1"/>
    <col min="13819" max="13819" width="15.4285714285714" style="1" customWidth="1"/>
    <col min="13820" max="13820" width="15" style="1" customWidth="1"/>
    <col min="13821" max="13821" width="12.8571428571429" style="1" customWidth="1"/>
    <col min="13822" max="13822" width="23.2857142857143" style="1" customWidth="1"/>
    <col min="13823" max="13825" width="9.14285714285714" style="1" hidden="1" customWidth="1"/>
    <col min="13826" max="13827" width="9.14285714285714" style="1"/>
    <col min="13828" max="13828" width="9.71428571428571" style="1" customWidth="1"/>
    <col min="13829" max="13829" width="9.14285714285714" style="1"/>
    <col min="13830" max="13830" width="10.2857142857143" style="1" customWidth="1"/>
    <col min="13831" max="14071" width="9.14285714285714" style="1"/>
    <col min="14072" max="14072" width="3.42857142857143" style="1" customWidth="1"/>
    <col min="14073" max="14073" width="25.8571428571429" style="1" customWidth="1"/>
    <col min="14074" max="14074" width="15.1428571428571" style="1" customWidth="1"/>
    <col min="14075" max="14075" width="15.4285714285714" style="1" customWidth="1"/>
    <col min="14076" max="14076" width="15" style="1" customWidth="1"/>
    <col min="14077" max="14077" width="12.8571428571429" style="1" customWidth="1"/>
    <col min="14078" max="14078" width="23.2857142857143" style="1" customWidth="1"/>
    <col min="14079" max="14081" width="9.14285714285714" style="1" hidden="1" customWidth="1"/>
    <col min="14082" max="14083" width="9.14285714285714" style="1"/>
    <col min="14084" max="14084" width="9.71428571428571" style="1" customWidth="1"/>
    <col min="14085" max="14085" width="9.14285714285714" style="1"/>
    <col min="14086" max="14086" width="10.2857142857143" style="1" customWidth="1"/>
    <col min="14087" max="14327" width="9.14285714285714" style="1"/>
    <col min="14328" max="14328" width="3.42857142857143" style="1" customWidth="1"/>
    <col min="14329" max="14329" width="25.8571428571429" style="1" customWidth="1"/>
    <col min="14330" max="14330" width="15.1428571428571" style="1" customWidth="1"/>
    <col min="14331" max="14331" width="15.4285714285714" style="1" customWidth="1"/>
    <col min="14332" max="14332" width="15" style="1" customWidth="1"/>
    <col min="14333" max="14333" width="12.8571428571429" style="1" customWidth="1"/>
    <col min="14334" max="14334" width="23.2857142857143" style="1" customWidth="1"/>
    <col min="14335" max="14337" width="9.14285714285714" style="1" hidden="1" customWidth="1"/>
    <col min="14338" max="14339" width="9.14285714285714" style="1"/>
    <col min="14340" max="14340" width="9.71428571428571" style="1" customWidth="1"/>
    <col min="14341" max="14341" width="9.14285714285714" style="1"/>
    <col min="14342" max="14342" width="10.2857142857143" style="1" customWidth="1"/>
    <col min="14343" max="14583" width="9.14285714285714" style="1"/>
    <col min="14584" max="14584" width="3.42857142857143" style="1" customWidth="1"/>
    <col min="14585" max="14585" width="25.8571428571429" style="1" customWidth="1"/>
    <col min="14586" max="14586" width="15.1428571428571" style="1" customWidth="1"/>
    <col min="14587" max="14587" width="15.4285714285714" style="1" customWidth="1"/>
    <col min="14588" max="14588" width="15" style="1" customWidth="1"/>
    <col min="14589" max="14589" width="12.8571428571429" style="1" customWidth="1"/>
    <col min="14590" max="14590" width="23.2857142857143" style="1" customWidth="1"/>
    <col min="14591" max="14593" width="9.14285714285714" style="1" hidden="1" customWidth="1"/>
    <col min="14594" max="14595" width="9.14285714285714" style="1"/>
    <col min="14596" max="14596" width="9.71428571428571" style="1" customWidth="1"/>
    <col min="14597" max="14597" width="9.14285714285714" style="1"/>
    <col min="14598" max="14598" width="10.2857142857143" style="1" customWidth="1"/>
    <col min="14599" max="14839" width="9.14285714285714" style="1"/>
    <col min="14840" max="14840" width="3.42857142857143" style="1" customWidth="1"/>
    <col min="14841" max="14841" width="25.8571428571429" style="1" customWidth="1"/>
    <col min="14842" max="14842" width="15.1428571428571" style="1" customWidth="1"/>
    <col min="14843" max="14843" width="15.4285714285714" style="1" customWidth="1"/>
    <col min="14844" max="14844" width="15" style="1" customWidth="1"/>
    <col min="14845" max="14845" width="12.8571428571429" style="1" customWidth="1"/>
    <col min="14846" max="14846" width="23.2857142857143" style="1" customWidth="1"/>
    <col min="14847" max="14849" width="9.14285714285714" style="1" hidden="1" customWidth="1"/>
    <col min="14850" max="14851" width="9.14285714285714" style="1"/>
    <col min="14852" max="14852" width="9.71428571428571" style="1" customWidth="1"/>
    <col min="14853" max="14853" width="9.14285714285714" style="1"/>
    <col min="14854" max="14854" width="10.2857142857143" style="1" customWidth="1"/>
    <col min="14855" max="15095" width="9.14285714285714" style="1"/>
    <col min="15096" max="15096" width="3.42857142857143" style="1" customWidth="1"/>
    <col min="15097" max="15097" width="25.8571428571429" style="1" customWidth="1"/>
    <col min="15098" max="15098" width="15.1428571428571" style="1" customWidth="1"/>
    <col min="15099" max="15099" width="15.4285714285714" style="1" customWidth="1"/>
    <col min="15100" max="15100" width="15" style="1" customWidth="1"/>
    <col min="15101" max="15101" width="12.8571428571429" style="1" customWidth="1"/>
    <col min="15102" max="15102" width="23.2857142857143" style="1" customWidth="1"/>
    <col min="15103" max="15105" width="9.14285714285714" style="1" hidden="1" customWidth="1"/>
    <col min="15106" max="15107" width="9.14285714285714" style="1"/>
    <col min="15108" max="15108" width="9.71428571428571" style="1" customWidth="1"/>
    <col min="15109" max="15109" width="9.14285714285714" style="1"/>
    <col min="15110" max="15110" width="10.2857142857143" style="1" customWidth="1"/>
    <col min="15111" max="15351" width="9.14285714285714" style="1"/>
    <col min="15352" max="15352" width="3.42857142857143" style="1" customWidth="1"/>
    <col min="15353" max="15353" width="25.8571428571429" style="1" customWidth="1"/>
    <col min="15354" max="15354" width="15.1428571428571" style="1" customWidth="1"/>
    <col min="15355" max="15355" width="15.4285714285714" style="1" customWidth="1"/>
    <col min="15356" max="15356" width="15" style="1" customWidth="1"/>
    <col min="15357" max="15357" width="12.8571428571429" style="1" customWidth="1"/>
    <col min="15358" max="15358" width="23.2857142857143" style="1" customWidth="1"/>
    <col min="15359" max="15361" width="9.14285714285714" style="1" hidden="1" customWidth="1"/>
    <col min="15362" max="15363" width="9.14285714285714" style="1"/>
    <col min="15364" max="15364" width="9.71428571428571" style="1" customWidth="1"/>
    <col min="15365" max="15365" width="9.14285714285714" style="1"/>
    <col min="15366" max="15366" width="10.2857142857143" style="1" customWidth="1"/>
    <col min="15367" max="15607" width="9.14285714285714" style="1"/>
    <col min="15608" max="15608" width="3.42857142857143" style="1" customWidth="1"/>
    <col min="15609" max="15609" width="25.8571428571429" style="1" customWidth="1"/>
    <col min="15610" max="15610" width="15.1428571428571" style="1" customWidth="1"/>
    <col min="15611" max="15611" width="15.4285714285714" style="1" customWidth="1"/>
    <col min="15612" max="15612" width="15" style="1" customWidth="1"/>
    <col min="15613" max="15613" width="12.8571428571429" style="1" customWidth="1"/>
    <col min="15614" max="15614" width="23.2857142857143" style="1" customWidth="1"/>
    <col min="15615" max="15617" width="9.14285714285714" style="1" hidden="1" customWidth="1"/>
    <col min="15618" max="15619" width="9.14285714285714" style="1"/>
    <col min="15620" max="15620" width="9.71428571428571" style="1" customWidth="1"/>
    <col min="15621" max="15621" width="9.14285714285714" style="1"/>
    <col min="15622" max="15622" width="10.2857142857143" style="1" customWidth="1"/>
    <col min="15623" max="15863" width="9.14285714285714" style="1"/>
    <col min="15864" max="15864" width="3.42857142857143" style="1" customWidth="1"/>
    <col min="15865" max="15865" width="25.8571428571429" style="1" customWidth="1"/>
    <col min="15866" max="15866" width="15.1428571428571" style="1" customWidth="1"/>
    <col min="15867" max="15867" width="15.4285714285714" style="1" customWidth="1"/>
    <col min="15868" max="15868" width="15" style="1" customWidth="1"/>
    <col min="15869" max="15869" width="12.8571428571429" style="1" customWidth="1"/>
    <col min="15870" max="15870" width="23.2857142857143" style="1" customWidth="1"/>
    <col min="15871" max="15873" width="9.14285714285714" style="1" hidden="1" customWidth="1"/>
    <col min="15874" max="15875" width="9.14285714285714" style="1"/>
    <col min="15876" max="15876" width="9.71428571428571" style="1" customWidth="1"/>
    <col min="15877" max="15877" width="9.14285714285714" style="1"/>
    <col min="15878" max="15878" width="10.2857142857143" style="1" customWidth="1"/>
    <col min="15879" max="16119" width="9.14285714285714" style="1"/>
    <col min="16120" max="16120" width="3.42857142857143" style="1" customWidth="1"/>
    <col min="16121" max="16121" width="25.8571428571429" style="1" customWidth="1"/>
    <col min="16122" max="16122" width="15.1428571428571" style="1" customWidth="1"/>
    <col min="16123" max="16123" width="15.4285714285714" style="1" customWidth="1"/>
    <col min="16124" max="16124" width="15" style="1" customWidth="1"/>
    <col min="16125" max="16125" width="12.8571428571429" style="1" customWidth="1"/>
    <col min="16126" max="16126" width="23.2857142857143" style="1" customWidth="1"/>
    <col min="16127" max="16129" width="9.14285714285714" style="1" hidden="1" customWidth="1"/>
    <col min="16130" max="16131" width="9.14285714285714" style="1"/>
    <col min="16132" max="16132" width="9.71428571428571" style="1" customWidth="1"/>
    <col min="16133" max="16133" width="9.14285714285714" style="1"/>
    <col min="16134" max="16134" width="10.2857142857143" style="1" customWidth="1"/>
    <col min="16135" max="16384" width="9.14285714285714" style="1"/>
  </cols>
  <sheetData>
    <row r="1" s="1" customFormat="1" ht="15" customHeight="1"/>
    <row r="2" s="1" customFormat="1" ht="6" customHeight="1" spans="4:7">
      <c r="D2" s="2"/>
      <c r="G2" s="2"/>
    </row>
    <row r="3" s="1" customFormat="1" ht="15" customHeight="1" spans="1:7">
      <c r="A3" s="3"/>
      <c r="D3" s="4"/>
      <c r="G3" s="3"/>
    </row>
    <row r="4" s="1" customFormat="1" ht="5.25" customHeight="1" spans="1:7">
      <c r="A4" s="2"/>
      <c r="D4" s="4"/>
      <c r="G4" s="2"/>
    </row>
    <row r="5" s="1" customFormat="1" spans="1:7">
      <c r="A5" s="4"/>
      <c r="B5" s="4"/>
      <c r="C5" s="4"/>
      <c r="D5" s="4"/>
      <c r="E5" s="4"/>
      <c r="F5" s="4"/>
      <c r="G5" s="4"/>
    </row>
    <row r="6" s="1" customFormat="1" customHeight="1" spans="1:7">
      <c r="A6" s="3" t="s">
        <v>46</v>
      </c>
      <c r="B6" s="3"/>
      <c r="C6" s="3"/>
      <c r="D6" s="3"/>
      <c r="E6" s="3"/>
      <c r="F6" s="3"/>
      <c r="G6" s="3"/>
    </row>
    <row r="7" s="1" customFormat="1" customHeight="1" spans="1:7">
      <c r="A7" s="3"/>
      <c r="B7" s="3"/>
      <c r="C7" s="3"/>
      <c r="D7" s="3"/>
      <c r="E7" s="3"/>
      <c r="F7" s="3"/>
      <c r="G7" s="3"/>
    </row>
    <row r="8" s="1" customFormat="1" customHeight="1" spans="1:9">
      <c r="A8" s="5"/>
      <c r="B8" s="6" t="str">
        <f>'Aux. Adm.'!B8</f>
        <v>Nº Processo</v>
      </c>
      <c r="C8" s="7"/>
      <c r="D8" s="7"/>
      <c r="E8" s="8" t="str">
        <f>'Aux. Adm.'!E8</f>
        <v>59501.000246/2024-69</v>
      </c>
      <c r="F8" s="9"/>
      <c r="G8" s="10"/>
      <c r="H8" s="11"/>
      <c r="I8" s="11"/>
    </row>
    <row r="9" s="1" customFormat="1" customHeight="1" spans="1:9">
      <c r="A9" s="12"/>
      <c r="B9" s="13" t="str">
        <f>'Aux. Adm.'!B9</f>
        <v>Licitação nº</v>
      </c>
      <c r="C9" s="14"/>
      <c r="D9" s="14"/>
      <c r="E9" s="15"/>
      <c r="F9" s="16"/>
      <c r="G9" s="17"/>
      <c r="H9" s="11"/>
      <c r="I9" s="11"/>
    </row>
    <row r="10" s="1" customFormat="1" customHeight="1" spans="1:9">
      <c r="A10" s="18" t="s">
        <v>49</v>
      </c>
      <c r="B10" s="18"/>
      <c r="C10" s="18"/>
      <c r="D10" s="18"/>
      <c r="E10" s="18"/>
      <c r="F10" s="3"/>
      <c r="G10" s="18"/>
      <c r="H10" s="11"/>
      <c r="I10" s="11"/>
    </row>
    <row r="11" s="1" customFormat="1" customHeight="1" spans="1:9">
      <c r="A11" s="19"/>
      <c r="B11" s="19"/>
      <c r="C11" s="19"/>
      <c r="D11" s="19"/>
      <c r="E11" s="19"/>
      <c r="F11" s="19"/>
      <c r="G11" s="19"/>
      <c r="H11" s="11"/>
      <c r="I11" s="11"/>
    </row>
    <row r="12" s="1" customFormat="1" customHeight="1" spans="1:9">
      <c r="A12" s="20" t="s">
        <v>50</v>
      </c>
      <c r="B12" s="21" t="s">
        <v>51</v>
      </c>
      <c r="C12" s="21"/>
      <c r="D12" s="21"/>
      <c r="E12" s="21"/>
      <c r="F12" s="22" t="str">
        <f>'Aux. Adm.'!F12</f>
        <v>2024 - PE000122/2024</v>
      </c>
      <c r="G12" s="23"/>
      <c r="H12" s="11"/>
      <c r="I12" s="11"/>
    </row>
    <row r="13" s="1" customFormat="1" customHeight="1" spans="1:9">
      <c r="A13" s="20" t="s">
        <v>53</v>
      </c>
      <c r="B13" s="21" t="s">
        <v>54</v>
      </c>
      <c r="C13" s="21"/>
      <c r="D13" s="21"/>
      <c r="E13" s="21"/>
      <c r="F13" s="24" t="str">
        <f>'Aux. Adm.'!F13</f>
        <v>Recife/PE</v>
      </c>
      <c r="G13" s="24"/>
      <c r="H13" s="11"/>
      <c r="I13" s="11"/>
    </row>
    <row r="14" s="1" customFormat="1" customHeight="1" spans="1:9">
      <c r="A14" s="25" t="s">
        <v>56</v>
      </c>
      <c r="B14" s="21" t="s">
        <v>57</v>
      </c>
      <c r="C14" s="21"/>
      <c r="D14" s="21"/>
      <c r="E14" s="21"/>
      <c r="F14" s="22" t="str">
        <f>'Aux. Adm.'!F14</f>
        <v>20/02/2024</v>
      </c>
      <c r="G14" s="23"/>
      <c r="H14" s="11"/>
      <c r="I14" s="11"/>
    </row>
    <row r="15" s="1" customFormat="1" customHeight="1" spans="1:9">
      <c r="A15" s="25" t="s">
        <v>59</v>
      </c>
      <c r="B15" s="26" t="s">
        <v>60</v>
      </c>
      <c r="C15" s="26"/>
      <c r="D15" s="26"/>
      <c r="E15" s="26"/>
      <c r="F15" s="24" t="str">
        <f>'Aux. Adm.'!F15</f>
        <v>12 (doze) meses</v>
      </c>
      <c r="G15" s="24"/>
      <c r="H15" s="11"/>
      <c r="I15" s="11"/>
    </row>
    <row r="16" s="1" customFormat="1" customHeight="1" spans="1:9">
      <c r="A16" s="27"/>
      <c r="B16" s="28"/>
      <c r="C16" s="29"/>
      <c r="D16" s="29"/>
      <c r="E16" s="19"/>
      <c r="F16" s="19"/>
      <c r="G16" s="19"/>
      <c r="H16" s="11"/>
      <c r="I16" s="11"/>
    </row>
    <row r="17" s="1" customFormat="1" customHeight="1" spans="1:9">
      <c r="A17" s="30" t="s">
        <v>62</v>
      </c>
      <c r="B17" s="30"/>
      <c r="C17" s="30"/>
      <c r="D17" s="30"/>
      <c r="E17" s="30"/>
      <c r="F17" s="30"/>
      <c r="G17" s="30"/>
      <c r="H17" s="11"/>
      <c r="I17" s="11"/>
    </row>
    <row r="18" s="1" customFormat="1" customHeight="1" spans="1:9">
      <c r="A18" s="27"/>
      <c r="B18" s="28"/>
      <c r="C18" s="29"/>
      <c r="D18" s="29"/>
      <c r="E18" s="19"/>
      <c r="F18" s="19"/>
      <c r="G18" s="19"/>
      <c r="H18" s="11"/>
      <c r="I18" s="11"/>
    </row>
    <row r="19" s="1" customFormat="1" customHeight="1" spans="1:9">
      <c r="A19" s="31" t="s">
        <v>63</v>
      </c>
      <c r="B19" s="32"/>
      <c r="C19" s="33" t="s">
        <v>64</v>
      </c>
      <c r="D19" s="34"/>
      <c r="E19" s="33" t="s">
        <v>65</v>
      </c>
      <c r="F19" s="35"/>
      <c r="G19" s="34"/>
      <c r="H19" s="11"/>
      <c r="I19" s="11"/>
    </row>
    <row r="20" s="1" customFormat="1" customHeight="1" spans="1:9">
      <c r="A20" s="31" t="s">
        <v>39</v>
      </c>
      <c r="B20" s="32"/>
      <c r="C20" s="33" t="s">
        <v>66</v>
      </c>
      <c r="D20" s="34"/>
      <c r="E20" s="36">
        <v>1</v>
      </c>
      <c r="F20" s="37"/>
      <c r="G20" s="38"/>
      <c r="H20" s="11"/>
      <c r="I20" s="11"/>
    </row>
    <row r="21" s="1" customFormat="1" customHeight="1" spans="1:9">
      <c r="A21" s="27"/>
      <c r="B21" s="27"/>
      <c r="C21" s="29"/>
      <c r="D21" s="29"/>
      <c r="E21" s="39"/>
      <c r="F21" s="39"/>
      <c r="G21" s="39"/>
      <c r="H21" s="11"/>
      <c r="I21" s="11"/>
    </row>
    <row r="22" s="1" customFormat="1" customHeight="1" spans="1:9">
      <c r="A22" s="30" t="s">
        <v>67</v>
      </c>
      <c r="B22" s="30"/>
      <c r="C22" s="30"/>
      <c r="D22" s="30"/>
      <c r="E22" s="30"/>
      <c r="F22" s="30"/>
      <c r="G22" s="30"/>
      <c r="H22" s="11"/>
      <c r="I22" s="11"/>
    </row>
    <row r="23" s="1" customFormat="1" customHeight="1" spans="1:9">
      <c r="A23" s="40"/>
      <c r="B23" s="40"/>
      <c r="C23" s="40"/>
      <c r="D23" s="40"/>
      <c r="E23" s="40"/>
      <c r="F23" s="40"/>
      <c r="G23" s="40"/>
      <c r="H23" s="11"/>
      <c r="I23" s="11"/>
    </row>
    <row r="24" s="1" customFormat="1" customHeight="1" spans="1:9">
      <c r="A24" s="40" t="s">
        <v>68</v>
      </c>
      <c r="B24" s="40"/>
      <c r="C24" s="40"/>
      <c r="D24" s="40"/>
      <c r="E24" s="40"/>
      <c r="F24" s="40"/>
      <c r="G24" s="40"/>
      <c r="H24" s="11"/>
      <c r="I24" s="11"/>
    </row>
    <row r="25" s="1" customFormat="1" customHeight="1" spans="1:9">
      <c r="A25" s="40" t="s">
        <v>69</v>
      </c>
      <c r="B25" s="40"/>
      <c r="C25" s="40"/>
      <c r="D25" s="40"/>
      <c r="E25" s="40"/>
      <c r="F25" s="40"/>
      <c r="G25" s="40"/>
      <c r="H25" s="11"/>
      <c r="I25" s="11"/>
    </row>
    <row r="26" s="1" customFormat="1" customHeight="1" spans="1:9">
      <c r="A26" s="41"/>
      <c r="B26" s="41"/>
      <c r="C26" s="41"/>
      <c r="D26" s="41"/>
      <c r="E26" s="41"/>
      <c r="F26" s="41"/>
      <c r="G26" s="41"/>
      <c r="H26" s="11"/>
      <c r="I26" s="11"/>
    </row>
    <row r="27" s="1" customFormat="1" customHeight="1" spans="1:9">
      <c r="A27" s="42" t="s">
        <v>70</v>
      </c>
      <c r="B27" s="42"/>
      <c r="C27" s="42"/>
      <c r="D27" s="42"/>
      <c r="E27" s="42"/>
      <c r="F27" s="42"/>
      <c r="G27" s="42"/>
      <c r="H27" s="11"/>
      <c r="I27" s="11"/>
    </row>
    <row r="28" s="1" customFormat="1" spans="1:9">
      <c r="A28" s="43">
        <v>1</v>
      </c>
      <c r="B28" s="44" t="s">
        <v>71</v>
      </c>
      <c r="C28" s="45"/>
      <c r="D28" s="46"/>
      <c r="E28" s="46"/>
      <c r="F28" s="46"/>
      <c r="G28" s="196" t="s">
        <v>208</v>
      </c>
      <c r="H28" s="11"/>
      <c r="I28" s="11"/>
    </row>
    <row r="29" s="1" customFormat="1" customHeight="1" spans="1:9">
      <c r="A29" s="48">
        <v>2</v>
      </c>
      <c r="B29" s="49" t="s">
        <v>73</v>
      </c>
      <c r="C29" s="50"/>
      <c r="D29" s="50"/>
      <c r="E29" s="50"/>
      <c r="F29" s="50"/>
      <c r="G29" s="51" t="s">
        <v>209</v>
      </c>
      <c r="H29" s="52"/>
      <c r="I29" s="113"/>
    </row>
    <row r="30" s="1" customFormat="1" customHeight="1" spans="1:9">
      <c r="A30" s="48">
        <v>3</v>
      </c>
      <c r="B30" s="53" t="s">
        <v>75</v>
      </c>
      <c r="C30" s="54"/>
      <c r="D30" s="55"/>
      <c r="E30" s="55"/>
      <c r="F30" s="55"/>
      <c r="G30" s="56">
        <v>2753.43</v>
      </c>
      <c r="H30" s="57"/>
      <c r="I30" s="52"/>
    </row>
    <row r="31" s="1" customFormat="1" customHeight="1" spans="1:7">
      <c r="A31" s="58">
        <v>4</v>
      </c>
      <c r="B31" s="59" t="s">
        <v>76</v>
      </c>
      <c r="C31" s="60"/>
      <c r="D31" s="61"/>
      <c r="E31" s="61"/>
      <c r="F31" s="61"/>
      <c r="G31" s="62" t="s">
        <v>77</v>
      </c>
    </row>
    <row r="32" s="1" customFormat="1" customHeight="1" spans="1:7">
      <c r="A32" s="63">
        <v>5</v>
      </c>
      <c r="B32" s="64" t="s">
        <v>78</v>
      </c>
      <c r="C32" s="65"/>
      <c r="D32" s="66"/>
      <c r="E32" s="66"/>
      <c r="F32" s="66"/>
      <c r="G32" s="67" t="s">
        <v>201</v>
      </c>
    </row>
    <row r="33" s="1" customFormat="1" customHeight="1" spans="1:7">
      <c r="A33" s="68"/>
      <c r="B33" s="69"/>
      <c r="C33" s="69"/>
      <c r="D33" s="11"/>
      <c r="E33" s="11"/>
      <c r="F33" s="11"/>
      <c r="G33" s="70"/>
    </row>
    <row r="34" s="1" customFormat="1" customHeight="1" spans="1:7">
      <c r="A34" s="68"/>
      <c r="B34" s="69"/>
      <c r="C34" s="69"/>
      <c r="D34" s="11"/>
      <c r="E34" s="11"/>
      <c r="F34" s="11"/>
      <c r="G34" s="70"/>
    </row>
    <row r="35" s="1" customFormat="1" customHeight="1" spans="1:7">
      <c r="A35" s="71" t="s">
        <v>79</v>
      </c>
      <c r="B35" s="71"/>
      <c r="C35" s="71"/>
      <c r="D35" s="71"/>
      <c r="E35" s="71"/>
      <c r="F35" s="71"/>
      <c r="G35" s="71"/>
    </row>
    <row r="36" s="1" customFormat="1" customHeight="1" spans="1:7">
      <c r="A36" s="69"/>
      <c r="B36" s="69"/>
      <c r="C36" s="69"/>
      <c r="D36" s="69"/>
      <c r="E36" s="69"/>
      <c r="F36" s="69"/>
      <c r="G36" s="69"/>
    </row>
    <row r="37" s="1" customFormat="1" customHeight="1" spans="1:9">
      <c r="A37" s="72">
        <v>1</v>
      </c>
      <c r="B37" s="73" t="s">
        <v>80</v>
      </c>
      <c r="C37" s="74"/>
      <c r="D37" s="74"/>
      <c r="E37" s="74"/>
      <c r="F37" s="75"/>
      <c r="G37" s="76" t="s">
        <v>81</v>
      </c>
      <c r="I37" s="114"/>
    </row>
    <row r="38" s="1" customFormat="1" customHeight="1" spans="1:7">
      <c r="A38" s="48" t="s">
        <v>50</v>
      </c>
      <c r="B38" s="53" t="s">
        <v>82</v>
      </c>
      <c r="C38" s="54"/>
      <c r="D38" s="54"/>
      <c r="E38" s="54"/>
      <c r="F38" s="77"/>
      <c r="G38" s="78">
        <f>G30</f>
        <v>2753.43</v>
      </c>
    </row>
    <row r="39" s="1" customFormat="1" customHeight="1" spans="1:7">
      <c r="A39" s="79"/>
      <c r="B39" s="80" t="s">
        <v>83</v>
      </c>
      <c r="C39" s="81"/>
      <c r="D39" s="81"/>
      <c r="E39" s="81"/>
      <c r="F39" s="82"/>
      <c r="G39" s="83">
        <f>G38</f>
        <v>2753.43</v>
      </c>
    </row>
    <row r="40" s="1" customFormat="1" customHeight="1" spans="1:7">
      <c r="A40" s="69"/>
      <c r="B40" s="69"/>
      <c r="C40" s="69"/>
      <c r="D40" s="69"/>
      <c r="E40" s="69"/>
      <c r="F40" s="84"/>
      <c r="G40" s="85"/>
    </row>
    <row r="41" s="1" customFormat="1" customHeight="1" spans="1:7">
      <c r="A41" s="71" t="s">
        <v>84</v>
      </c>
      <c r="B41" s="71"/>
      <c r="C41" s="71"/>
      <c r="D41" s="71"/>
      <c r="E41" s="71"/>
      <c r="F41" s="71"/>
      <c r="G41" s="71"/>
    </row>
    <row r="42" s="1" customFormat="1" customHeight="1" spans="1:7">
      <c r="A42" s="86"/>
      <c r="B42" s="69"/>
      <c r="C42" s="69"/>
      <c r="D42" s="69"/>
      <c r="E42" s="69"/>
      <c r="F42" s="84"/>
      <c r="G42" s="85"/>
    </row>
    <row r="43" s="1" customFormat="1" customHeight="1" spans="1:7">
      <c r="A43" s="86" t="s">
        <v>85</v>
      </c>
      <c r="B43" s="86"/>
      <c r="C43" s="86"/>
      <c r="D43" s="86"/>
      <c r="E43" s="86"/>
      <c r="F43" s="86"/>
      <c r="G43" s="86"/>
    </row>
    <row r="44" s="1" customFormat="1" customHeight="1" spans="1:7">
      <c r="A44" s="69"/>
      <c r="B44" s="69"/>
      <c r="C44" s="69"/>
      <c r="D44" s="69"/>
      <c r="E44" s="69"/>
      <c r="F44" s="69"/>
      <c r="G44" s="69"/>
    </row>
    <row r="45" s="1" customFormat="1" customHeight="1" spans="1:7">
      <c r="A45" s="87" t="s">
        <v>86</v>
      </c>
      <c r="B45" s="88" t="s">
        <v>87</v>
      </c>
      <c r="C45" s="89"/>
      <c r="D45" s="89"/>
      <c r="E45" s="89"/>
      <c r="F45" s="90" t="s">
        <v>88</v>
      </c>
      <c r="G45" s="91" t="s">
        <v>81</v>
      </c>
    </row>
    <row r="46" s="1" customFormat="1" customHeight="1" spans="1:7">
      <c r="A46" s="92" t="s">
        <v>50</v>
      </c>
      <c r="B46" s="93" t="s">
        <v>89</v>
      </c>
      <c r="C46" s="93"/>
      <c r="D46" s="93"/>
      <c r="E46" s="93"/>
      <c r="F46" s="94">
        <f>'Ass. Adm. I'!F46</f>
        <v>0.0833</v>
      </c>
      <c r="G46" s="95">
        <f>G39*F46</f>
        <v>229.36</v>
      </c>
    </row>
    <row r="47" s="1" customFormat="1" customHeight="1" spans="1:7">
      <c r="A47" s="96" t="s">
        <v>53</v>
      </c>
      <c r="B47" s="54" t="s">
        <v>90</v>
      </c>
      <c r="C47" s="54"/>
      <c r="D47" s="54"/>
      <c r="E47" s="54"/>
      <c r="F47" s="97">
        <f>'Ass. Adm. I'!F47</f>
        <v>0.1111</v>
      </c>
      <c r="G47" s="98">
        <f>G39*F47</f>
        <v>305.91</v>
      </c>
    </row>
    <row r="48" s="1" customFormat="1" customHeight="1" spans="1:7">
      <c r="A48" s="99" t="s">
        <v>10</v>
      </c>
      <c r="B48" s="89"/>
      <c r="C48" s="89"/>
      <c r="D48" s="89"/>
      <c r="E48" s="89"/>
      <c r="F48" s="100">
        <f>'Ass. Adm. I'!F48</f>
        <v>0.1944</v>
      </c>
      <c r="G48" s="101">
        <f>SUM(G46:G47)</f>
        <v>535.27</v>
      </c>
    </row>
    <row r="49" s="1" customFormat="1" customHeight="1" spans="1:7">
      <c r="A49" s="86"/>
      <c r="B49" s="69"/>
      <c r="C49" s="69"/>
      <c r="D49" s="69"/>
      <c r="E49" s="69"/>
      <c r="F49" s="84"/>
      <c r="G49" s="85"/>
    </row>
    <row r="50" s="1" customFormat="1" customHeight="1" spans="1:7">
      <c r="A50" s="86" t="s">
        <v>91</v>
      </c>
      <c r="B50" s="69"/>
      <c r="C50" s="69"/>
      <c r="D50" s="69"/>
      <c r="E50" s="69"/>
      <c r="F50" s="84"/>
      <c r="G50" s="85"/>
    </row>
    <row r="51" s="1" customFormat="1" customHeight="1" spans="1:7">
      <c r="A51" s="19"/>
      <c r="B51" s="19"/>
      <c r="C51" s="19"/>
      <c r="D51" s="19"/>
      <c r="E51" s="19"/>
      <c r="F51" s="19"/>
      <c r="G51" s="19"/>
    </row>
    <row r="52" s="1" customFormat="1" customHeight="1" spans="1:7">
      <c r="A52" s="102" t="s">
        <v>26</v>
      </c>
      <c r="B52" s="99" t="s">
        <v>92</v>
      </c>
      <c r="C52" s="89"/>
      <c r="D52" s="89"/>
      <c r="E52" s="89"/>
      <c r="F52" s="90" t="s">
        <v>88</v>
      </c>
      <c r="G52" s="90" t="s">
        <v>81</v>
      </c>
    </row>
    <row r="53" s="1" customFormat="1" customHeight="1" spans="1:7">
      <c r="A53" s="48" t="s">
        <v>50</v>
      </c>
      <c r="B53" s="53" t="s">
        <v>93</v>
      </c>
      <c r="C53" s="54"/>
      <c r="D53" s="54"/>
      <c r="E53" s="54"/>
      <c r="F53" s="94">
        <f>'Ass. Adm. I'!F53</f>
        <v>0.2</v>
      </c>
      <c r="G53" s="103">
        <f>($G$39+$G$48)*F53</f>
        <v>657.74</v>
      </c>
    </row>
    <row r="54" s="1" customFormat="1" customHeight="1" spans="1:7">
      <c r="A54" s="104" t="s">
        <v>53</v>
      </c>
      <c r="B54" s="105" t="s">
        <v>94</v>
      </c>
      <c r="C54" s="60"/>
      <c r="D54" s="60"/>
      <c r="E54" s="60"/>
      <c r="F54" s="106">
        <f>'Ass. Adm. I'!F54</f>
        <v>0.025</v>
      </c>
      <c r="G54" s="107">
        <f t="shared" ref="G54:G60" si="0">($G$39+$G$48)*F54</f>
        <v>82.22</v>
      </c>
    </row>
    <row r="55" s="1" customFormat="1" customHeight="1" spans="1:7">
      <c r="A55" s="104" t="s">
        <v>56</v>
      </c>
      <c r="B55" s="105" t="s">
        <v>95</v>
      </c>
      <c r="C55" s="60"/>
      <c r="D55" s="60"/>
      <c r="E55" s="60"/>
      <c r="F55" s="106">
        <f>'Ass. Adm. I'!F55</f>
        <v>0.03</v>
      </c>
      <c r="G55" s="107">
        <f t="shared" si="0"/>
        <v>98.66</v>
      </c>
    </row>
    <row r="56" s="1" customFormat="1" customHeight="1" spans="1:7">
      <c r="A56" s="104" t="s">
        <v>59</v>
      </c>
      <c r="B56" s="105" t="s">
        <v>96</v>
      </c>
      <c r="C56" s="60"/>
      <c r="D56" s="60"/>
      <c r="E56" s="60"/>
      <c r="F56" s="106">
        <f>'Ass. Adm. I'!F56</f>
        <v>0.015</v>
      </c>
      <c r="G56" s="107">
        <f t="shared" si="0"/>
        <v>49.33</v>
      </c>
    </row>
    <row r="57" s="1" customFormat="1" customHeight="1" spans="1:7">
      <c r="A57" s="104" t="s">
        <v>97</v>
      </c>
      <c r="B57" s="105" t="s">
        <v>98</v>
      </c>
      <c r="C57" s="60"/>
      <c r="D57" s="60"/>
      <c r="E57" s="60"/>
      <c r="F57" s="106">
        <f>'Ass. Adm. I'!F57</f>
        <v>0.01</v>
      </c>
      <c r="G57" s="107">
        <f t="shared" si="0"/>
        <v>32.89</v>
      </c>
    </row>
    <row r="58" s="1" customFormat="1" customHeight="1" spans="1:7">
      <c r="A58" s="104" t="s">
        <v>99</v>
      </c>
      <c r="B58" s="105" t="s">
        <v>100</v>
      </c>
      <c r="C58" s="60"/>
      <c r="D58" s="60"/>
      <c r="E58" s="60"/>
      <c r="F58" s="106">
        <f>'Ass. Adm. I'!F58</f>
        <v>0.002</v>
      </c>
      <c r="G58" s="107">
        <f t="shared" si="0"/>
        <v>6.58</v>
      </c>
    </row>
    <row r="59" s="1" customFormat="1" customHeight="1" spans="1:7">
      <c r="A59" s="104" t="s">
        <v>101</v>
      </c>
      <c r="B59" s="105" t="s">
        <v>102</v>
      </c>
      <c r="C59" s="60"/>
      <c r="D59" s="60"/>
      <c r="E59" s="60"/>
      <c r="F59" s="106">
        <f>'Ass. Adm. I'!F59</f>
        <v>0.08</v>
      </c>
      <c r="G59" s="107">
        <f t="shared" si="0"/>
        <v>263.1</v>
      </c>
    </row>
    <row r="60" s="1" customFormat="1" customHeight="1" spans="1:7">
      <c r="A60" s="108" t="s">
        <v>103</v>
      </c>
      <c r="B60" s="109" t="s">
        <v>104</v>
      </c>
      <c r="C60" s="110"/>
      <c r="D60" s="110"/>
      <c r="E60" s="110"/>
      <c r="F60" s="97">
        <f>'Ass. Adm. I'!F60</f>
        <v>0.006</v>
      </c>
      <c r="G60" s="111">
        <f t="shared" si="0"/>
        <v>19.73</v>
      </c>
    </row>
    <row r="61" s="1" customFormat="1" customHeight="1" spans="1:7">
      <c r="A61" s="99" t="s">
        <v>10</v>
      </c>
      <c r="B61" s="89"/>
      <c r="C61" s="89"/>
      <c r="D61" s="89"/>
      <c r="E61" s="89"/>
      <c r="F61" s="100">
        <f>'Ass. Adm. I'!F61</f>
        <v>0.368</v>
      </c>
      <c r="G61" s="112">
        <f>SUM(G53:G60)</f>
        <v>1210.25</v>
      </c>
    </row>
    <row r="62" s="1" customFormat="1" customHeight="1" spans="1:7">
      <c r="A62" s="86"/>
      <c r="B62" s="69"/>
      <c r="C62" s="69"/>
      <c r="D62" s="69"/>
      <c r="E62" s="69"/>
      <c r="F62" s="84"/>
      <c r="G62" s="85"/>
    </row>
    <row r="63" s="1" customFormat="1" customHeight="1" spans="1:9">
      <c r="A63" s="86" t="s">
        <v>105</v>
      </c>
      <c r="B63" s="69"/>
      <c r="C63" s="69"/>
      <c r="D63" s="69"/>
      <c r="E63" s="69"/>
      <c r="F63" s="84"/>
      <c r="G63" s="85"/>
      <c r="I63" s="2"/>
    </row>
    <row r="64" s="1" customFormat="1" customHeight="1" spans="1:9">
      <c r="A64" s="86"/>
      <c r="B64" s="69"/>
      <c r="C64" s="69"/>
      <c r="D64" s="69"/>
      <c r="E64" s="69"/>
      <c r="F64" s="84"/>
      <c r="G64" s="85"/>
      <c r="I64" s="114"/>
    </row>
    <row r="65" s="1" customFormat="1" customHeight="1" spans="1:9">
      <c r="A65" s="115" t="s">
        <v>106</v>
      </c>
      <c r="B65" s="89" t="s">
        <v>107</v>
      </c>
      <c r="C65" s="89"/>
      <c r="D65" s="89"/>
      <c r="E65" s="89"/>
      <c r="F65" s="116"/>
      <c r="G65" s="117" t="s">
        <v>81</v>
      </c>
      <c r="I65" s="11"/>
    </row>
    <row r="66" s="1" customFormat="1" customHeight="1" spans="1:10">
      <c r="A66" s="118" t="s">
        <v>50</v>
      </c>
      <c r="B66" s="119" t="s">
        <v>108</v>
      </c>
      <c r="C66" s="120"/>
      <c r="D66" s="120"/>
      <c r="E66" s="54"/>
      <c r="F66" s="77"/>
      <c r="G66" s="121">
        <f>IF((4.1*2*21)-(6%*G38)&gt;0,(4.1*2*21)-(6%*G38),0)</f>
        <v>6.99</v>
      </c>
      <c r="H66" s="122"/>
      <c r="I66" s="164">
        <f>6%*G38</f>
        <v>165.21</v>
      </c>
      <c r="J66" s="339" t="s">
        <v>109</v>
      </c>
    </row>
    <row r="67" s="1" customFormat="1" customHeight="1" spans="1:10">
      <c r="A67" s="51" t="s">
        <v>53</v>
      </c>
      <c r="B67" s="60" t="s">
        <v>204</v>
      </c>
      <c r="C67" s="60"/>
      <c r="D67" s="60"/>
      <c r="E67" s="60"/>
      <c r="F67" s="123"/>
      <c r="G67" s="124">
        <f>(11*21)</f>
        <v>231</v>
      </c>
      <c r="H67" s="125"/>
      <c r="I67" s="113" t="s">
        <v>111</v>
      </c>
      <c r="J67" s="1">
        <f>4.1*2*21</f>
        <v>172.2</v>
      </c>
    </row>
    <row r="68" s="1" customFormat="1" customHeight="1" spans="1:10">
      <c r="A68" s="126" t="s">
        <v>56</v>
      </c>
      <c r="B68" s="127" t="s">
        <v>206</v>
      </c>
      <c r="C68" s="128"/>
      <c r="D68" s="128"/>
      <c r="E68" s="128"/>
      <c r="F68" s="129"/>
      <c r="G68" s="107">
        <f>'Analista Sênior'!G68</f>
        <v>74.85</v>
      </c>
      <c r="I68" s="165">
        <f>J67-I66</f>
        <v>6.99</v>
      </c>
      <c r="J68" s="114">
        <f>J67-I66</f>
        <v>6.99</v>
      </c>
    </row>
    <row r="69" s="1" customFormat="1" customHeight="1" spans="1:9">
      <c r="A69" s="130"/>
      <c r="B69" s="89" t="s">
        <v>114</v>
      </c>
      <c r="C69" s="89"/>
      <c r="D69" s="89"/>
      <c r="E69" s="89"/>
      <c r="F69" s="116"/>
      <c r="G69" s="112">
        <f>SUM(G66:G68)</f>
        <v>312.84</v>
      </c>
      <c r="H69" s="131"/>
      <c r="I69" s="131"/>
    </row>
    <row r="70" s="1" customFormat="1" customHeight="1" spans="1:9">
      <c r="A70" s="69"/>
      <c r="B70" s="69"/>
      <c r="C70" s="69"/>
      <c r="D70" s="69"/>
      <c r="E70" s="69"/>
      <c r="F70" s="84"/>
      <c r="G70" s="85"/>
      <c r="H70" s="131"/>
      <c r="I70" s="131"/>
    </row>
    <row r="71" s="1" customFormat="1" customHeight="1" spans="1:9">
      <c r="A71" s="132" t="s">
        <v>115</v>
      </c>
      <c r="B71" s="132"/>
      <c r="C71" s="132"/>
      <c r="D71" s="132"/>
      <c r="E71" s="132"/>
      <c r="F71" s="132"/>
      <c r="G71" s="132"/>
      <c r="H71" s="131"/>
      <c r="I71" s="131"/>
    </row>
    <row r="72" s="1" customFormat="1" customHeight="1" spans="1:9">
      <c r="A72" s="69"/>
      <c r="B72" s="69"/>
      <c r="C72" s="69"/>
      <c r="D72" s="69"/>
      <c r="E72" s="69"/>
      <c r="F72" s="69"/>
      <c r="G72" s="69"/>
      <c r="H72" s="131"/>
      <c r="I72" s="131"/>
    </row>
    <row r="73" s="1" customFormat="1" customHeight="1" spans="1:7">
      <c r="A73" s="115">
        <v>2</v>
      </c>
      <c r="B73" s="89" t="s">
        <v>116</v>
      </c>
      <c r="C73" s="89"/>
      <c r="D73" s="89"/>
      <c r="E73" s="89"/>
      <c r="F73" s="89"/>
      <c r="G73" s="91" t="s">
        <v>81</v>
      </c>
    </row>
    <row r="74" s="1" customFormat="1" customHeight="1" spans="1:7">
      <c r="A74" s="92" t="s">
        <v>86</v>
      </c>
      <c r="B74" s="93" t="s">
        <v>117</v>
      </c>
      <c r="C74" s="93"/>
      <c r="D74" s="93"/>
      <c r="E74" s="93"/>
      <c r="F74" s="93"/>
      <c r="G74" s="95">
        <f>G48</f>
        <v>535.27</v>
      </c>
    </row>
    <row r="75" s="1" customFormat="1" customHeight="1" spans="1:7">
      <c r="A75" s="51" t="s">
        <v>26</v>
      </c>
      <c r="B75" s="60" t="s">
        <v>92</v>
      </c>
      <c r="C75" s="60"/>
      <c r="D75" s="60"/>
      <c r="E75" s="60"/>
      <c r="F75" s="60"/>
      <c r="G75" s="133">
        <f>G61</f>
        <v>1210.25</v>
      </c>
    </row>
    <row r="76" s="1" customFormat="1" customHeight="1" spans="1:9">
      <c r="A76" s="134" t="s">
        <v>106</v>
      </c>
      <c r="B76" s="60" t="s">
        <v>107</v>
      </c>
      <c r="C76" s="60"/>
      <c r="D76" s="60"/>
      <c r="E76" s="60"/>
      <c r="F76" s="60"/>
      <c r="G76" s="133">
        <f>G69</f>
        <v>312.84</v>
      </c>
      <c r="H76" s="11"/>
      <c r="I76" s="11"/>
    </row>
    <row r="77" s="1" customFormat="1" customHeight="1" spans="1:9">
      <c r="A77" s="99" t="s">
        <v>10</v>
      </c>
      <c r="B77" s="89"/>
      <c r="C77" s="89"/>
      <c r="D77" s="89"/>
      <c r="E77" s="89"/>
      <c r="F77" s="89"/>
      <c r="G77" s="101">
        <f>SUM(G74:G76)</f>
        <v>2058.36</v>
      </c>
      <c r="H77" s="11"/>
      <c r="I77" s="11"/>
    </row>
    <row r="78" s="1" customFormat="1" customHeight="1" spans="1:9">
      <c r="A78" s="69"/>
      <c r="B78" s="69"/>
      <c r="C78" s="69"/>
      <c r="D78" s="69"/>
      <c r="E78" s="69"/>
      <c r="F78" s="84"/>
      <c r="G78" s="85"/>
      <c r="H78" s="11"/>
      <c r="I78" s="11"/>
    </row>
    <row r="79" s="1" customFormat="1" customHeight="1" spans="1:9">
      <c r="A79" s="18" t="s">
        <v>118</v>
      </c>
      <c r="B79" s="18"/>
      <c r="C79" s="18"/>
      <c r="D79" s="18"/>
      <c r="E79" s="18"/>
      <c r="F79" s="18"/>
      <c r="G79" s="18"/>
      <c r="H79" s="11"/>
      <c r="I79" s="11"/>
    </row>
    <row r="80" s="1" customFormat="1" customHeight="1" spans="1:11">
      <c r="A80" s="19"/>
      <c r="B80" s="19"/>
      <c r="C80" s="19"/>
      <c r="D80" s="19"/>
      <c r="E80" s="19"/>
      <c r="F80" s="19"/>
      <c r="G80" s="19"/>
      <c r="H80" s="135"/>
      <c r="I80" s="166" t="s">
        <v>119</v>
      </c>
      <c r="J80" s="135"/>
      <c r="K80" s="135"/>
    </row>
    <row r="81" s="1" customFormat="1" customHeight="1" spans="1:11">
      <c r="A81" s="115">
        <v>3</v>
      </c>
      <c r="B81" s="89" t="s">
        <v>120</v>
      </c>
      <c r="C81" s="89"/>
      <c r="D81" s="89"/>
      <c r="E81" s="89"/>
      <c r="F81" s="89"/>
      <c r="G81" s="91" t="s">
        <v>81</v>
      </c>
      <c r="H81" s="135"/>
      <c r="I81" s="135"/>
      <c r="J81" s="135"/>
      <c r="K81" s="135"/>
    </row>
    <row r="82" s="1" customFormat="1" customHeight="1" spans="1:11">
      <c r="A82" s="92" t="s">
        <v>50</v>
      </c>
      <c r="B82" s="93" t="s">
        <v>121</v>
      </c>
      <c r="C82" s="93"/>
      <c r="D82" s="93"/>
      <c r="E82" s="93"/>
      <c r="F82" s="60"/>
      <c r="G82" s="98">
        <f>J82</f>
        <v>132.24</v>
      </c>
      <c r="H82" s="136">
        <f>G39+G77-I82</f>
        <v>3864.64</v>
      </c>
      <c r="I82" s="167">
        <f>(G39+G48)*0.288</f>
        <v>947.15</v>
      </c>
      <c r="J82" s="148">
        <f>H82/12*0.4106</f>
        <v>132.24</v>
      </c>
      <c r="K82" s="135"/>
    </row>
    <row r="83" s="1" customFormat="1" customHeight="1" spans="1:11">
      <c r="A83" s="51" t="s">
        <v>53</v>
      </c>
      <c r="B83" s="60" t="s">
        <v>122</v>
      </c>
      <c r="C83" s="60"/>
      <c r="D83" s="60"/>
      <c r="E83" s="60"/>
      <c r="F83" s="60"/>
      <c r="G83" s="133">
        <f t="shared" ref="G83:G85" si="1">I83</f>
        <v>54.01</v>
      </c>
      <c r="H83" s="137">
        <f>G59</f>
        <v>263.1</v>
      </c>
      <c r="I83" s="168">
        <f>(H83*0.4+H83*0.1)*0.4106</f>
        <v>54.01</v>
      </c>
      <c r="J83" s="169">
        <f>H83*0.5*0.4106</f>
        <v>54.01</v>
      </c>
      <c r="K83" s="169"/>
    </row>
    <row r="84" s="1" customFormat="1" customHeight="1" spans="1:11">
      <c r="A84" s="51" t="s">
        <v>56</v>
      </c>
      <c r="B84" s="60" t="s">
        <v>123</v>
      </c>
      <c r="C84" s="60"/>
      <c r="D84" s="60"/>
      <c r="E84" s="138"/>
      <c r="F84" s="60"/>
      <c r="G84" s="133">
        <f t="shared" si="1"/>
        <v>164.64</v>
      </c>
      <c r="H84" s="139">
        <f>G39+G77</f>
        <v>4811.79</v>
      </c>
      <c r="I84" s="170">
        <f>H84/12*0.4106</f>
        <v>164.64</v>
      </c>
      <c r="J84" s="135"/>
      <c r="K84" s="135"/>
    </row>
    <row r="85" s="1" customFormat="1" customHeight="1" spans="1:11">
      <c r="A85" s="51" t="s">
        <v>59</v>
      </c>
      <c r="B85" s="60" t="s">
        <v>124</v>
      </c>
      <c r="C85" s="60"/>
      <c r="D85" s="60"/>
      <c r="E85" s="60"/>
      <c r="F85" s="60"/>
      <c r="G85" s="140">
        <f t="shared" si="1"/>
        <v>54.01</v>
      </c>
      <c r="H85" s="136">
        <f>G59</f>
        <v>263.1</v>
      </c>
      <c r="I85" s="168">
        <f>(H85*0.4+H85*0.1)*0.4106</f>
        <v>54.01</v>
      </c>
      <c r="J85" s="169">
        <f>H85*0.5*0.4106</f>
        <v>54.01</v>
      </c>
      <c r="K85" s="135"/>
    </row>
    <row r="86" s="1" customFormat="1" customHeight="1" spans="1:11">
      <c r="A86" s="51" t="s">
        <v>97</v>
      </c>
      <c r="B86" s="60" t="s">
        <v>125</v>
      </c>
      <c r="C86" s="60"/>
      <c r="D86" s="60"/>
      <c r="E86" s="60"/>
      <c r="F86" s="60"/>
      <c r="G86" s="141">
        <f>K86</f>
        <v>-6.69</v>
      </c>
      <c r="H86" s="136">
        <f>G46</f>
        <v>229.36</v>
      </c>
      <c r="I86" s="168">
        <f>G47</f>
        <v>305.91</v>
      </c>
      <c r="J86" s="169">
        <f>H86+I86</f>
        <v>535.27</v>
      </c>
      <c r="K86" s="148">
        <f>-J86*0.0125</f>
        <v>-6.69</v>
      </c>
    </row>
    <row r="87" s="1" customFormat="1" customHeight="1" spans="1:9">
      <c r="A87" s="99" t="s">
        <v>10</v>
      </c>
      <c r="B87" s="89"/>
      <c r="C87" s="89"/>
      <c r="D87" s="89"/>
      <c r="E87" s="89"/>
      <c r="F87" s="89"/>
      <c r="G87" s="101">
        <f>SUM(G82:G86)</f>
        <v>398.21</v>
      </c>
      <c r="H87" s="142"/>
      <c r="I87" s="11"/>
    </row>
    <row r="88" s="1" customFormat="1" customHeight="1" spans="1:9">
      <c r="A88" s="143"/>
      <c r="B88" s="143"/>
      <c r="C88" s="143"/>
      <c r="D88" s="143"/>
      <c r="E88" s="143"/>
      <c r="F88" s="143"/>
      <c r="G88" s="144"/>
      <c r="H88" s="11"/>
      <c r="I88" s="11"/>
    </row>
    <row r="89" s="1" customFormat="1" customHeight="1" spans="1:9">
      <c r="A89" s="18" t="s">
        <v>126</v>
      </c>
      <c r="B89" s="18"/>
      <c r="C89" s="18"/>
      <c r="D89" s="18"/>
      <c r="E89" s="18"/>
      <c r="F89" s="18"/>
      <c r="G89" s="18"/>
      <c r="H89" s="11"/>
      <c r="I89" s="11"/>
    </row>
    <row r="90" s="1" customFormat="1" customHeight="1" spans="1:9">
      <c r="A90" s="145"/>
      <c r="B90" s="19"/>
      <c r="C90" s="19"/>
      <c r="D90" s="19"/>
      <c r="E90" s="19"/>
      <c r="F90" s="19"/>
      <c r="G90" s="19"/>
      <c r="H90" s="11"/>
      <c r="I90" s="11"/>
    </row>
    <row r="91" s="1" customFormat="1" customHeight="1" spans="1:9">
      <c r="A91" s="145" t="s">
        <v>127</v>
      </c>
      <c r="B91" s="19"/>
      <c r="C91" s="19"/>
      <c r="D91" s="19"/>
      <c r="E91" s="19"/>
      <c r="F91" s="19"/>
      <c r="G91" s="19"/>
      <c r="H91" s="11"/>
      <c r="I91" s="11"/>
    </row>
    <row r="92" s="1" customFormat="1" customHeight="1" spans="1:9">
      <c r="A92" s="87" t="s">
        <v>128</v>
      </c>
      <c r="B92" s="89" t="s">
        <v>129</v>
      </c>
      <c r="C92" s="89"/>
      <c r="D92" s="89"/>
      <c r="E92" s="89"/>
      <c r="F92" s="146" t="s">
        <v>130</v>
      </c>
      <c r="G92" s="90" t="s">
        <v>81</v>
      </c>
      <c r="H92" s="11"/>
      <c r="I92" s="11"/>
    </row>
    <row r="93" s="1" customFormat="1" customHeight="1" spans="1:11">
      <c r="A93" s="92" t="s">
        <v>50</v>
      </c>
      <c r="B93" s="93" t="s">
        <v>131</v>
      </c>
      <c r="C93" s="93"/>
      <c r="D93" s="93"/>
      <c r="E93" s="93"/>
      <c r="F93" s="147">
        <f>'Ass. Adm. I'!F93</f>
        <v>20.9589</v>
      </c>
      <c r="G93" s="133">
        <f>$I$93*F93/12-0.01</f>
        <v>303.32</v>
      </c>
      <c r="H93" s="148">
        <f>G39+G77+G87</f>
        <v>5210</v>
      </c>
      <c r="I93" s="148">
        <f>H93/30</f>
        <v>173.67</v>
      </c>
      <c r="J93" s="171">
        <f>I93*F105</f>
        <v>5118.71</v>
      </c>
      <c r="K93" s="148">
        <f>J93/12</f>
        <v>426.56</v>
      </c>
    </row>
    <row r="94" s="1" customFormat="1" customHeight="1" spans="1:7">
      <c r="A94" s="118" t="s">
        <v>53</v>
      </c>
      <c r="B94" s="60" t="s">
        <v>132</v>
      </c>
      <c r="C94" s="54"/>
      <c r="D94" s="54"/>
      <c r="E94" s="60"/>
      <c r="F94" s="149">
        <f>'Ass. Adm. I'!F94</f>
        <v>1</v>
      </c>
      <c r="G94" s="133">
        <f t="shared" ref="G94:G104" si="2">$I$93*F94/12</f>
        <v>14.47</v>
      </c>
    </row>
    <row r="95" s="1" customFormat="1" customHeight="1" spans="1:7">
      <c r="A95" s="118" t="s">
        <v>56</v>
      </c>
      <c r="B95" s="60" t="s">
        <v>133</v>
      </c>
      <c r="C95" s="54"/>
      <c r="D95" s="54"/>
      <c r="E95" s="60"/>
      <c r="F95" s="149">
        <f>'Ass. Adm. I'!F95</f>
        <v>0.9659</v>
      </c>
      <c r="G95" s="133">
        <f t="shared" si="2"/>
        <v>13.98</v>
      </c>
    </row>
    <row r="96" s="1" customFormat="1" customHeight="1" spans="1:7">
      <c r="A96" s="51" t="s">
        <v>59</v>
      </c>
      <c r="B96" s="60" t="s">
        <v>134</v>
      </c>
      <c r="C96" s="60"/>
      <c r="D96" s="60"/>
      <c r="E96" s="60"/>
      <c r="F96" s="149">
        <f>'Ass. Adm. I'!F96</f>
        <v>3.4932</v>
      </c>
      <c r="G96" s="133">
        <f t="shared" si="2"/>
        <v>50.56</v>
      </c>
    </row>
    <row r="97" s="1" customFormat="1" customHeight="1" spans="1:7">
      <c r="A97" s="51" t="s">
        <v>97</v>
      </c>
      <c r="B97" s="60" t="s">
        <v>135</v>
      </c>
      <c r="C97" s="60"/>
      <c r="D97" s="60"/>
      <c r="E97" s="60"/>
      <c r="F97" s="149">
        <f>'Ass. Adm. I'!F97</f>
        <v>0.2688</v>
      </c>
      <c r="G97" s="133">
        <f t="shared" si="2"/>
        <v>3.89</v>
      </c>
    </row>
    <row r="98" s="1" customFormat="1" customHeight="1" spans="1:7">
      <c r="A98" s="51" t="s">
        <v>99</v>
      </c>
      <c r="B98" s="110" t="s">
        <v>136</v>
      </c>
      <c r="C98" s="110"/>
      <c r="D98" s="110"/>
      <c r="E98" s="110"/>
      <c r="F98" s="149">
        <f>'Ass. Adm. I'!F98</f>
        <v>0.0427</v>
      </c>
      <c r="G98" s="133">
        <f t="shared" si="2"/>
        <v>0.62</v>
      </c>
    </row>
    <row r="99" s="1" customFormat="1" customHeight="1" spans="1:7">
      <c r="A99" s="51" t="s">
        <v>101</v>
      </c>
      <c r="B99" s="110" t="s">
        <v>137</v>
      </c>
      <c r="C99" s="110"/>
      <c r="D99" s="110"/>
      <c r="E99" s="110"/>
      <c r="F99" s="149">
        <f>'Ass. Adm. I'!F99</f>
        <v>0.0355</v>
      </c>
      <c r="G99" s="133">
        <f t="shared" si="2"/>
        <v>0.51</v>
      </c>
    </row>
    <row r="100" s="1" customFormat="1" customHeight="1" spans="1:7">
      <c r="A100" s="51" t="s">
        <v>103</v>
      </c>
      <c r="B100" s="110" t="s">
        <v>138</v>
      </c>
      <c r="C100" s="110"/>
      <c r="D100" s="110"/>
      <c r="E100" s="110"/>
      <c r="F100" s="149">
        <f>'Ass. Adm. I'!F100</f>
        <v>0.02</v>
      </c>
      <c r="G100" s="133">
        <f t="shared" si="2"/>
        <v>0.29</v>
      </c>
    </row>
    <row r="101" s="1" customFormat="1" customHeight="1" spans="1:7">
      <c r="A101" s="51" t="s">
        <v>139</v>
      </c>
      <c r="B101" s="110" t="s">
        <v>140</v>
      </c>
      <c r="C101" s="110"/>
      <c r="D101" s="110"/>
      <c r="E101" s="110"/>
      <c r="F101" s="149">
        <f>'Ass. Adm. I'!F101</f>
        <v>0.004</v>
      </c>
      <c r="G101" s="133">
        <f t="shared" si="2"/>
        <v>0.06</v>
      </c>
    </row>
    <row r="102" s="1" customFormat="1" customHeight="1" spans="1:7">
      <c r="A102" s="51" t="s">
        <v>141</v>
      </c>
      <c r="B102" s="110" t="s">
        <v>142</v>
      </c>
      <c r="C102" s="110"/>
      <c r="D102" s="110"/>
      <c r="E102" s="110"/>
      <c r="F102" s="149">
        <f>'Ass. Adm. I'!F102</f>
        <v>0.1997</v>
      </c>
      <c r="G102" s="133">
        <f t="shared" si="2"/>
        <v>2.89</v>
      </c>
    </row>
    <row r="103" s="1" customFormat="1" customHeight="1" spans="1:7">
      <c r="A103" s="51" t="s">
        <v>143</v>
      </c>
      <c r="B103" s="110" t="s">
        <v>144</v>
      </c>
      <c r="C103" s="110"/>
      <c r="D103" s="110"/>
      <c r="E103" s="110"/>
      <c r="F103" s="149">
        <f>'Ass. Adm. I'!F103</f>
        <v>2.4753</v>
      </c>
      <c r="G103" s="133">
        <f t="shared" si="2"/>
        <v>35.82</v>
      </c>
    </row>
    <row r="104" s="1" customFormat="1" customHeight="1" spans="1:7">
      <c r="A104" s="51" t="s">
        <v>145</v>
      </c>
      <c r="B104" s="65" t="s">
        <v>146</v>
      </c>
      <c r="C104" s="65"/>
      <c r="D104" s="65"/>
      <c r="E104" s="65"/>
      <c r="F104" s="149">
        <f>'Ass. Adm. I'!F104</f>
        <v>0.0098</v>
      </c>
      <c r="G104" s="133">
        <f t="shared" si="2"/>
        <v>0.14</v>
      </c>
    </row>
    <row r="105" s="1" customFormat="1" customHeight="1" spans="1:7">
      <c r="A105" s="99" t="s">
        <v>10</v>
      </c>
      <c r="B105" s="89"/>
      <c r="C105" s="89"/>
      <c r="D105" s="89"/>
      <c r="E105" s="89"/>
      <c r="F105" s="150">
        <f>'Ass. Adm. I'!F105</f>
        <v>29.4738</v>
      </c>
      <c r="G105" s="101">
        <f>SUM(G93:G104)</f>
        <v>426.55</v>
      </c>
    </row>
    <row r="106" s="1" customFormat="1" customHeight="1" spans="1:7">
      <c r="A106" s="145"/>
      <c r="B106" s="19"/>
      <c r="C106" s="19"/>
      <c r="D106" s="19"/>
      <c r="E106" s="19"/>
      <c r="F106" s="19"/>
      <c r="G106" s="19"/>
    </row>
    <row r="107" s="1" customFormat="1" customHeight="1" spans="1:7">
      <c r="A107" s="86"/>
      <c r="B107" s="86"/>
      <c r="C107" s="86"/>
      <c r="D107" s="86"/>
      <c r="E107" s="86"/>
      <c r="F107" s="86"/>
      <c r="G107" s="151"/>
    </row>
    <row r="108" s="1" customFormat="1" customHeight="1" spans="1:7">
      <c r="A108" s="132" t="s">
        <v>147</v>
      </c>
      <c r="B108" s="132"/>
      <c r="C108" s="132"/>
      <c r="D108" s="132"/>
      <c r="E108" s="132"/>
      <c r="F108" s="132"/>
      <c r="G108" s="132"/>
    </row>
    <row r="109" s="1" customFormat="1" customHeight="1" spans="1:7">
      <c r="A109" s="69"/>
      <c r="B109" s="69"/>
      <c r="C109" s="69"/>
      <c r="D109" s="69"/>
      <c r="E109" s="69"/>
      <c r="F109" s="69"/>
      <c r="G109" s="69"/>
    </row>
    <row r="110" s="1" customFormat="1" customHeight="1" spans="1:7">
      <c r="A110" s="115">
        <v>4</v>
      </c>
      <c r="B110" s="89" t="s">
        <v>148</v>
      </c>
      <c r="C110" s="89"/>
      <c r="D110" s="89"/>
      <c r="E110" s="89"/>
      <c r="F110" s="89"/>
      <c r="G110" s="91" t="s">
        <v>81</v>
      </c>
    </row>
    <row r="111" s="1" customFormat="1" customHeight="1" spans="1:7">
      <c r="A111" s="92" t="s">
        <v>128</v>
      </c>
      <c r="B111" s="60" t="s">
        <v>129</v>
      </c>
      <c r="C111" s="93"/>
      <c r="D111" s="93"/>
      <c r="E111" s="93"/>
      <c r="F111" s="93"/>
      <c r="G111" s="95">
        <f>G105</f>
        <v>426.55</v>
      </c>
    </row>
    <row r="112" s="1" customFormat="1" customHeight="1" spans="1:7">
      <c r="A112" s="99" t="s">
        <v>10</v>
      </c>
      <c r="B112" s="89"/>
      <c r="C112" s="89"/>
      <c r="D112" s="89"/>
      <c r="E112" s="89"/>
      <c r="F112" s="89"/>
      <c r="G112" s="101">
        <f>G111</f>
        <v>426.55</v>
      </c>
    </row>
    <row r="113" s="1" customFormat="1" customHeight="1" spans="1:7">
      <c r="A113" s="86"/>
      <c r="B113" s="86"/>
      <c r="C113" s="86"/>
      <c r="D113" s="86"/>
      <c r="E113" s="86"/>
      <c r="F113" s="86"/>
      <c r="G113" s="151"/>
    </row>
    <row r="114" s="1" customFormat="1" customHeight="1" spans="1:7">
      <c r="A114" s="18" t="s">
        <v>149</v>
      </c>
      <c r="B114" s="18"/>
      <c r="C114" s="18"/>
      <c r="D114" s="18"/>
      <c r="E114" s="18"/>
      <c r="F114" s="18"/>
      <c r="G114" s="18"/>
    </row>
    <row r="115" s="1" customFormat="1" customHeight="1" spans="1:7">
      <c r="A115" s="81"/>
      <c r="B115" s="81"/>
      <c r="C115" s="81"/>
      <c r="D115" s="81"/>
      <c r="E115" s="81"/>
      <c r="F115" s="81"/>
      <c r="G115" s="152"/>
    </row>
    <row r="116" s="1" customFormat="1" customHeight="1" spans="1:7">
      <c r="A116" s="115">
        <v>5</v>
      </c>
      <c r="B116" s="89" t="s">
        <v>150</v>
      </c>
      <c r="C116" s="89"/>
      <c r="D116" s="89"/>
      <c r="E116" s="89"/>
      <c r="F116" s="153"/>
      <c r="G116" s="117" t="s">
        <v>81</v>
      </c>
    </row>
    <row r="117" s="1" customFormat="1" customHeight="1" spans="1:9">
      <c r="A117" s="118" t="s">
        <v>50</v>
      </c>
      <c r="B117" s="54" t="s">
        <v>151</v>
      </c>
      <c r="C117" s="54"/>
      <c r="D117" s="54"/>
      <c r="E117" s="54"/>
      <c r="F117" s="154"/>
      <c r="G117" s="155">
        <v>0</v>
      </c>
      <c r="H117" s="131"/>
      <c r="I117" s="114"/>
    </row>
    <row r="118" s="1" customFormat="1" customHeight="1" spans="1:7">
      <c r="A118" s="156"/>
      <c r="B118" s="157" t="s">
        <v>83</v>
      </c>
      <c r="C118" s="157"/>
      <c r="D118" s="157"/>
      <c r="E118" s="157"/>
      <c r="F118" s="158"/>
      <c r="G118" s="159">
        <f>SUM(G117)</f>
        <v>0</v>
      </c>
    </row>
    <row r="119" s="1" customFormat="1" customHeight="1" spans="1:7">
      <c r="A119" s="69"/>
      <c r="B119" s="69"/>
      <c r="C119" s="69"/>
      <c r="D119" s="69"/>
      <c r="E119" s="69"/>
      <c r="F119" s="69"/>
      <c r="G119" s="69"/>
    </row>
    <row r="120" s="1" customFormat="1" customHeight="1" spans="1:7">
      <c r="A120" s="71" t="s">
        <v>152</v>
      </c>
      <c r="B120" s="71"/>
      <c r="C120" s="71"/>
      <c r="D120" s="71"/>
      <c r="E120" s="71"/>
      <c r="F120" s="71"/>
      <c r="G120" s="71"/>
    </row>
    <row r="121" s="1" customFormat="1" customHeight="1" spans="1:7">
      <c r="A121" s="69"/>
      <c r="B121" s="69"/>
      <c r="C121" s="69"/>
      <c r="D121" s="69"/>
      <c r="E121" s="69"/>
      <c r="F121" s="69"/>
      <c r="G121" s="69"/>
    </row>
    <row r="122" s="1" customFormat="1" customHeight="1" spans="1:7">
      <c r="A122" s="115">
        <v>6</v>
      </c>
      <c r="B122" s="89" t="s">
        <v>153</v>
      </c>
      <c r="C122" s="89"/>
      <c r="D122" s="89"/>
      <c r="E122" s="89"/>
      <c r="F122" s="115" t="s">
        <v>88</v>
      </c>
      <c r="G122" s="91" t="s">
        <v>81</v>
      </c>
    </row>
    <row r="123" s="1" customFormat="1" customHeight="1" spans="1:8">
      <c r="A123" s="92" t="s">
        <v>50</v>
      </c>
      <c r="B123" s="160" t="s">
        <v>154</v>
      </c>
      <c r="C123" s="93"/>
      <c r="D123" s="93"/>
      <c r="E123" s="93"/>
      <c r="F123" s="94">
        <f>'Ass. Adm. I'!F123</f>
        <v>0.025</v>
      </c>
      <c r="G123" s="95">
        <f>G139*F123</f>
        <v>140.91</v>
      </c>
      <c r="H123" s="114"/>
    </row>
    <row r="124" s="1" customFormat="1" customHeight="1" spans="1:8">
      <c r="A124" s="156" t="s">
        <v>53</v>
      </c>
      <c r="B124" s="64" t="s">
        <v>155</v>
      </c>
      <c r="C124" s="65"/>
      <c r="D124" s="65"/>
      <c r="E124" s="65"/>
      <c r="F124" s="106">
        <f>'Ass. Adm. I'!F124</f>
        <v>0.05</v>
      </c>
      <c r="G124" s="161">
        <f>(G139+G123)*F124</f>
        <v>288.87</v>
      </c>
      <c r="H124" s="114"/>
    </row>
    <row r="125" s="1" customFormat="1" customHeight="1" spans="1:8">
      <c r="A125" s="51" t="s">
        <v>56</v>
      </c>
      <c r="B125" s="54" t="s">
        <v>156</v>
      </c>
      <c r="C125" s="54"/>
      <c r="D125" s="54"/>
      <c r="E125" s="54"/>
      <c r="F125" s="94"/>
      <c r="G125" s="98"/>
      <c r="H125" s="114"/>
    </row>
    <row r="126" s="1" customFormat="1" customHeight="1" spans="1:8">
      <c r="A126" s="51" t="s">
        <v>157</v>
      </c>
      <c r="B126" s="60" t="s">
        <v>158</v>
      </c>
      <c r="C126" s="60"/>
      <c r="D126" s="60"/>
      <c r="E126" s="60"/>
      <c r="F126" s="106">
        <f>'Ass. Adm. I'!F126</f>
        <v>0.03</v>
      </c>
      <c r="G126" s="162">
        <f>E146</f>
        <v>199.22</v>
      </c>
      <c r="H126" s="163"/>
    </row>
    <row r="127" s="1" customFormat="1" customHeight="1" spans="1:7">
      <c r="A127" s="51" t="s">
        <v>159</v>
      </c>
      <c r="B127" s="60" t="s">
        <v>160</v>
      </c>
      <c r="C127" s="60"/>
      <c r="D127" s="60"/>
      <c r="E127" s="60"/>
      <c r="F127" s="106">
        <f>'Ass. Adm. I'!F127</f>
        <v>0.0065</v>
      </c>
      <c r="G127" s="162">
        <f>E147</f>
        <v>43.17</v>
      </c>
    </row>
    <row r="128" s="1" customFormat="1" customHeight="1" spans="1:7">
      <c r="A128" s="51" t="s">
        <v>161</v>
      </c>
      <c r="B128" s="60" t="s">
        <v>162</v>
      </c>
      <c r="C128" s="60"/>
      <c r="D128" s="60"/>
      <c r="E128" s="60"/>
      <c r="F128" s="106">
        <f>'Ass. Adm. I'!F128</f>
        <v>0.05</v>
      </c>
      <c r="G128" s="133">
        <f>E148</f>
        <v>332.05</v>
      </c>
    </row>
    <row r="129" s="1" customFormat="1" customHeight="1" spans="1:7">
      <c r="A129" s="172"/>
      <c r="B129" s="89" t="s">
        <v>163</v>
      </c>
      <c r="C129" s="89"/>
      <c r="D129" s="89"/>
      <c r="E129" s="89"/>
      <c r="F129" s="100">
        <f>'Ass. Adm. I'!F129</f>
        <v>0.1615</v>
      </c>
      <c r="G129" s="101">
        <f>SUM(G123:G128)</f>
        <v>1004.22</v>
      </c>
    </row>
    <row r="130" s="1" customFormat="1" customHeight="1" spans="1:7">
      <c r="A130" s="69"/>
      <c r="B130" s="69"/>
      <c r="C130" s="69"/>
      <c r="D130" s="69"/>
      <c r="E130" s="69"/>
      <c r="F130" s="173"/>
      <c r="G130" s="69"/>
    </row>
    <row r="131" s="1" customFormat="1" customHeight="1" spans="1:7">
      <c r="A131" s="71" t="s">
        <v>164</v>
      </c>
      <c r="B131" s="71"/>
      <c r="C131" s="71"/>
      <c r="D131" s="71"/>
      <c r="E131" s="71"/>
      <c r="F131" s="71"/>
      <c r="G131" s="71"/>
    </row>
    <row r="132" s="1" customFormat="1" customHeight="1" spans="1:7">
      <c r="A132" s="69"/>
      <c r="B132" s="69"/>
      <c r="C132" s="69"/>
      <c r="D132" s="69"/>
      <c r="E132" s="69"/>
      <c r="F132" s="69"/>
      <c r="G132" s="69"/>
    </row>
    <row r="133" s="1" customFormat="1" customHeight="1" spans="1:18">
      <c r="A133" s="87"/>
      <c r="B133" s="89" t="s">
        <v>165</v>
      </c>
      <c r="C133" s="89"/>
      <c r="D133" s="89"/>
      <c r="E133" s="89"/>
      <c r="F133" s="89"/>
      <c r="G133" s="91" t="s">
        <v>81</v>
      </c>
      <c r="P133" s="185"/>
      <c r="R133" s="163"/>
    </row>
    <row r="134" s="1" customFormat="1" customHeight="1" spans="1:16">
      <c r="A134" s="92" t="s">
        <v>50</v>
      </c>
      <c r="B134" s="93" t="s">
        <v>166</v>
      </c>
      <c r="C134" s="93"/>
      <c r="D134" s="93"/>
      <c r="E134" s="93"/>
      <c r="F134" s="93"/>
      <c r="G134" s="95">
        <f>G39</f>
        <v>2753.43</v>
      </c>
      <c r="K134" s="186"/>
      <c r="L134" s="186"/>
      <c r="M134" s="185"/>
      <c r="P134" s="187"/>
    </row>
    <row r="135" s="1" customFormat="1" customHeight="1" spans="1:18">
      <c r="A135" s="51" t="s">
        <v>53</v>
      </c>
      <c r="B135" s="60" t="s">
        <v>167</v>
      </c>
      <c r="C135" s="60"/>
      <c r="D135" s="60"/>
      <c r="E135" s="60"/>
      <c r="F135" s="60"/>
      <c r="G135" s="133">
        <f>G77</f>
        <v>2058.36</v>
      </c>
      <c r="K135" s="186"/>
      <c r="L135" s="186"/>
      <c r="P135" s="185"/>
      <c r="R135" s="191"/>
    </row>
    <row r="136" s="1" customFormat="1" customHeight="1" spans="1:7">
      <c r="A136" s="51" t="s">
        <v>56</v>
      </c>
      <c r="B136" s="60" t="s">
        <v>168</v>
      </c>
      <c r="C136" s="60"/>
      <c r="D136" s="60"/>
      <c r="E136" s="60"/>
      <c r="F136" s="60"/>
      <c r="G136" s="133">
        <f>G87</f>
        <v>398.21</v>
      </c>
    </row>
    <row r="137" s="1" customFormat="1" customHeight="1" spans="1:13">
      <c r="A137" s="126" t="s">
        <v>59</v>
      </c>
      <c r="B137" s="110" t="s">
        <v>169</v>
      </c>
      <c r="C137" s="110"/>
      <c r="D137" s="110"/>
      <c r="E137" s="110"/>
      <c r="F137" s="110"/>
      <c r="G137" s="140">
        <f>G112</f>
        <v>426.55</v>
      </c>
      <c r="M137" s="188"/>
    </row>
    <row r="138" s="1" customFormat="1" customHeight="1" spans="1:13">
      <c r="A138" s="126" t="s">
        <v>97</v>
      </c>
      <c r="B138" s="110" t="s">
        <v>170</v>
      </c>
      <c r="C138" s="110"/>
      <c r="D138" s="110"/>
      <c r="E138" s="110"/>
      <c r="F138" s="110"/>
      <c r="G138" s="140">
        <f>G118</f>
        <v>0</v>
      </c>
      <c r="M138" s="189"/>
    </row>
    <row r="139" s="1" customFormat="1" customHeight="1" spans="1:9">
      <c r="A139" s="99" t="s">
        <v>171</v>
      </c>
      <c r="B139" s="89"/>
      <c r="C139" s="89"/>
      <c r="D139" s="89"/>
      <c r="E139" s="89"/>
      <c r="F139" s="89"/>
      <c r="G139" s="101">
        <f>SUM(G134:G138)</f>
        <v>5636.55</v>
      </c>
      <c r="H139" s="114"/>
      <c r="I139" s="114"/>
    </row>
    <row r="140" s="1" customFormat="1" customHeight="1" spans="1:7">
      <c r="A140" s="130" t="s">
        <v>97</v>
      </c>
      <c r="B140" s="174" t="s">
        <v>172</v>
      </c>
      <c r="C140" s="174"/>
      <c r="D140" s="174"/>
      <c r="E140" s="174"/>
      <c r="F140" s="174"/>
      <c r="G140" s="175">
        <f>G129</f>
        <v>1004.22</v>
      </c>
    </row>
    <row r="141" s="1" customFormat="1" customHeight="1" spans="1:13">
      <c r="A141" s="102" t="s">
        <v>173</v>
      </c>
      <c r="B141" s="176"/>
      <c r="C141" s="176"/>
      <c r="D141" s="176"/>
      <c r="E141" s="176"/>
      <c r="F141" s="177"/>
      <c r="G141" s="101">
        <f>G139+G140</f>
        <v>6640.77</v>
      </c>
      <c r="L141" s="190"/>
      <c r="M141" s="191"/>
    </row>
    <row r="142" s="1" customFormat="1" customHeight="1" spans="1:7">
      <c r="A142" s="69"/>
      <c r="B142" s="69"/>
      <c r="C142" s="69"/>
      <c r="D142" s="69"/>
      <c r="E142" s="69"/>
      <c r="F142" s="69"/>
      <c r="G142" s="69"/>
    </row>
    <row r="143" s="1" customFormat="1" customHeight="1" spans="1:13">
      <c r="A143" s="178" t="s">
        <v>174</v>
      </c>
      <c r="B143" s="178"/>
      <c r="C143" s="178"/>
      <c r="D143" s="179"/>
      <c r="E143" s="180">
        <f>G39+G77+G87+G112+G118+G123+G124</f>
        <v>6066.33</v>
      </c>
      <c r="F143" s="114"/>
      <c r="M143" s="189"/>
    </row>
    <row r="144" s="1" customFormat="1" customHeight="1" spans="1:13">
      <c r="A144" s="179" t="s">
        <v>175</v>
      </c>
      <c r="B144" s="179"/>
      <c r="C144" s="179"/>
      <c r="D144" s="179"/>
      <c r="E144" s="181">
        <f>E143/(1-(F126+F127+F128))</f>
        <v>6640.76</v>
      </c>
      <c r="M144" s="192"/>
    </row>
    <row r="145" s="1" customFormat="1" customHeight="1" spans="1:13">
      <c r="A145" s="179" t="s">
        <v>176</v>
      </c>
      <c r="B145" s="179"/>
      <c r="C145" s="179"/>
      <c r="D145" s="179"/>
      <c r="E145" s="181">
        <f>E144-E143</f>
        <v>574.43</v>
      </c>
      <c r="M145" s="189"/>
    </row>
    <row r="146" s="1" customFormat="1" customHeight="1" spans="1:13">
      <c r="A146" s="182" t="s">
        <v>177</v>
      </c>
      <c r="B146" s="182"/>
      <c r="C146" s="182"/>
      <c r="D146" s="182"/>
      <c r="E146" s="183">
        <f>((F126)/(F126+F127+F128))*E145</f>
        <v>199.22</v>
      </c>
      <c r="M146" s="192"/>
    </row>
    <row r="147" s="1" customFormat="1" customHeight="1" spans="1:13">
      <c r="A147" s="182" t="s">
        <v>178</v>
      </c>
      <c r="B147" s="182"/>
      <c r="C147" s="182"/>
      <c r="D147" s="182"/>
      <c r="E147" s="183">
        <f>((F127)/(F126+F127+F128))*E145</f>
        <v>43.17</v>
      </c>
      <c r="M147" s="189"/>
    </row>
    <row r="148" s="1" customFormat="1" customHeight="1" spans="1:13">
      <c r="A148" s="182" t="s">
        <v>179</v>
      </c>
      <c r="B148" s="182"/>
      <c r="C148" s="182"/>
      <c r="D148" s="182"/>
      <c r="E148" s="184">
        <f>((F128/(F126+F127+F128))*E145)+0.01</f>
        <v>332.05</v>
      </c>
      <c r="M148" s="192"/>
    </row>
    <row r="149" s="1" customFormat="1" spans="1:13">
      <c r="A149" s="19"/>
      <c r="B149" s="19"/>
      <c r="C149" s="19"/>
      <c r="M149" s="189"/>
    </row>
    <row r="150" s="1" customFormat="1" spans="1:3">
      <c r="A150" s="19"/>
      <c r="B150" s="19"/>
      <c r="C150" s="19"/>
    </row>
    <row r="151" s="1" customFormat="1" spans="1:18">
      <c r="A151" s="19"/>
      <c r="B151" s="19"/>
      <c r="C151" s="19"/>
      <c r="R151" s="190"/>
    </row>
    <row r="152" s="1" customFormat="1" spans="1:20">
      <c r="A152" s="19"/>
      <c r="B152" s="19"/>
      <c r="C152" s="19"/>
      <c r="M152" s="190"/>
      <c r="N152" s="193"/>
      <c r="P152" s="191"/>
      <c r="R152" s="194"/>
      <c r="T152" s="193"/>
    </row>
    <row r="153" s="1" customFormat="1" spans="1:20">
      <c r="A153" s="19"/>
      <c r="B153" s="19"/>
      <c r="C153" s="19"/>
      <c r="M153" s="190"/>
      <c r="N153" s="193"/>
      <c r="P153" s="191"/>
      <c r="R153" s="194"/>
      <c r="T153" s="193"/>
    </row>
    <row r="154" s="1" customFormat="1" spans="1:20">
      <c r="A154" s="19"/>
      <c r="B154" s="19"/>
      <c r="C154" s="19"/>
      <c r="M154" s="190"/>
      <c r="N154" s="193"/>
      <c r="P154" s="191"/>
      <c r="R154" s="194"/>
      <c r="T154" s="193"/>
    </row>
    <row r="155" s="1" customFormat="1" spans="1:20">
      <c r="A155" s="19"/>
      <c r="B155" s="19"/>
      <c r="C155" s="19"/>
      <c r="M155" s="190"/>
      <c r="N155" s="193"/>
      <c r="P155" s="191"/>
      <c r="R155" s="194"/>
      <c r="T155" s="193"/>
    </row>
    <row r="156" s="1" customFormat="1" spans="1:20">
      <c r="A156" s="19"/>
      <c r="B156" s="19"/>
      <c r="C156" s="19"/>
      <c r="M156" s="190"/>
      <c r="N156" s="193"/>
      <c r="P156" s="191"/>
      <c r="R156" s="194"/>
      <c r="T156" s="193"/>
    </row>
    <row r="157" s="1" customFormat="1" spans="1:3">
      <c r="A157" s="19"/>
      <c r="B157" s="19"/>
      <c r="C157" s="19"/>
    </row>
    <row r="158" s="1" customFormat="1" spans="1:20">
      <c r="A158" s="19"/>
      <c r="B158" s="19"/>
      <c r="C158" s="19"/>
      <c r="M158" s="190"/>
      <c r="N158" s="193"/>
      <c r="P158" s="193"/>
      <c r="R158" s="195"/>
      <c r="T158" s="195"/>
    </row>
    <row r="159" s="1" customFormat="1" spans="1:3">
      <c r="A159" s="19"/>
      <c r="B159" s="19"/>
      <c r="C159" s="19"/>
    </row>
    <row r="160" s="1" customFormat="1" spans="1:3">
      <c r="A160" s="19"/>
      <c r="B160" s="19"/>
      <c r="C160" s="19"/>
    </row>
    <row r="161" s="1" customFormat="1" spans="1:3">
      <c r="A161" s="19"/>
      <c r="B161" s="19"/>
      <c r="C161" s="19"/>
    </row>
    <row r="162" s="1" customFormat="1" spans="1:3">
      <c r="A162" s="19"/>
      <c r="B162" s="19"/>
      <c r="C162" s="19"/>
    </row>
    <row r="163" s="1" customFormat="1" spans="1:3">
      <c r="A163" s="19"/>
      <c r="B163" s="19"/>
      <c r="C163" s="19"/>
    </row>
    <row r="164" s="1" customFormat="1" spans="1:3">
      <c r="A164" s="19"/>
      <c r="B164" s="19"/>
      <c r="C164" s="19"/>
    </row>
    <row r="165" s="1" customFormat="1" spans="1:3">
      <c r="A165" s="19"/>
      <c r="B165" s="19"/>
      <c r="C165" s="19"/>
    </row>
    <row r="166" s="1" customFormat="1" spans="1:3">
      <c r="A166" s="19"/>
      <c r="B166" s="19"/>
      <c r="C166" s="19"/>
    </row>
    <row r="167" s="1" customFormat="1" spans="1:3">
      <c r="A167" s="19"/>
      <c r="B167" s="19"/>
      <c r="C167" s="19"/>
    </row>
    <row r="168" s="1" customFormat="1" spans="1:3">
      <c r="A168" s="19"/>
      <c r="B168" s="19"/>
      <c r="C168" s="19"/>
    </row>
    <row r="169" s="1" customFormat="1" spans="1:3">
      <c r="A169" s="19"/>
      <c r="B169" s="19"/>
      <c r="C169" s="19"/>
    </row>
    <row r="170" s="1" customFormat="1" spans="1:3">
      <c r="A170" s="19"/>
      <c r="B170" s="19"/>
      <c r="C170" s="19"/>
    </row>
    <row r="171" s="1" customFormat="1" spans="1:3">
      <c r="A171" s="19"/>
      <c r="B171" s="19"/>
      <c r="C171" s="19"/>
    </row>
    <row r="172" s="1" customFormat="1" spans="1:3">
      <c r="A172" s="19"/>
      <c r="B172" s="19"/>
      <c r="C172" s="19"/>
    </row>
    <row r="173" s="1" customFormat="1" spans="1:3">
      <c r="A173" s="19"/>
      <c r="B173" s="19"/>
      <c r="C173" s="19"/>
    </row>
    <row r="174" s="1" customFormat="1" spans="1:3">
      <c r="A174" s="19"/>
      <c r="B174" s="19"/>
      <c r="C174" s="19"/>
    </row>
    <row r="175" s="1" customFormat="1" spans="1:3">
      <c r="A175" s="19"/>
      <c r="B175" s="19"/>
      <c r="C175" s="19"/>
    </row>
    <row r="176" s="1" customFormat="1" spans="1:3">
      <c r="A176" s="19"/>
      <c r="B176" s="19"/>
      <c r="C176" s="19"/>
    </row>
    <row r="177" s="1" customFormat="1" spans="1:3">
      <c r="A177" s="19"/>
      <c r="B177" s="19"/>
      <c r="C177" s="19"/>
    </row>
    <row r="178" s="1" customFormat="1" spans="1:3">
      <c r="A178" s="19"/>
      <c r="B178" s="19"/>
      <c r="C178" s="19"/>
    </row>
    <row r="179" s="1" customFormat="1" spans="1:3">
      <c r="A179" s="19"/>
      <c r="B179" s="19"/>
      <c r="C179" s="19"/>
    </row>
    <row r="180" s="1" customFormat="1" spans="1:3">
      <c r="A180" s="19"/>
      <c r="B180" s="19"/>
      <c r="C180" s="19"/>
    </row>
    <row r="181" s="1" customFormat="1" spans="1:3">
      <c r="A181" s="19"/>
      <c r="B181" s="19"/>
      <c r="C181" s="19"/>
    </row>
    <row r="182" s="1" customFormat="1" spans="1:3">
      <c r="A182" s="19"/>
      <c r="B182" s="19"/>
      <c r="C182" s="19"/>
    </row>
    <row r="183" s="1" customFormat="1" spans="1:3">
      <c r="A183" s="19"/>
      <c r="B183" s="19"/>
      <c r="C183" s="19"/>
    </row>
    <row r="184" s="1" customFormat="1" spans="1:3">
      <c r="A184" s="19"/>
      <c r="B184" s="19"/>
      <c r="C184" s="19"/>
    </row>
    <row r="185" s="1" customFormat="1" spans="1:3">
      <c r="A185" s="19"/>
      <c r="B185" s="19"/>
      <c r="C185" s="19"/>
    </row>
    <row r="186" s="1" customFormat="1" spans="1:3">
      <c r="A186" s="19"/>
      <c r="B186" s="19"/>
      <c r="C186" s="19"/>
    </row>
    <row r="187" s="1" customFormat="1" spans="1:3">
      <c r="A187" s="19"/>
      <c r="B187" s="19"/>
      <c r="C187" s="19"/>
    </row>
    <row r="188" s="1" customFormat="1" spans="1:3">
      <c r="A188" s="19"/>
      <c r="B188" s="19"/>
      <c r="C188" s="19"/>
    </row>
    <row r="189" s="1" customFormat="1" spans="1:3">
      <c r="A189" s="19"/>
      <c r="B189" s="19"/>
      <c r="C189" s="19"/>
    </row>
    <row r="190" s="1" customFormat="1" spans="1:3">
      <c r="A190" s="19"/>
      <c r="B190" s="19"/>
      <c r="C190" s="19"/>
    </row>
    <row r="191" s="1" customFormat="1" spans="1:3">
      <c r="A191" s="19"/>
      <c r="B191" s="19"/>
      <c r="C191" s="19"/>
    </row>
    <row r="192" s="1" customFormat="1" spans="1:3">
      <c r="A192" s="19"/>
      <c r="B192" s="19"/>
      <c r="C192" s="19"/>
    </row>
    <row r="193" s="1" customFormat="1" spans="1:3">
      <c r="A193" s="19"/>
      <c r="B193" s="19"/>
      <c r="C193" s="19"/>
    </row>
    <row r="194" s="1" customFormat="1" spans="1:3">
      <c r="A194" s="19"/>
      <c r="B194" s="19"/>
      <c r="C194" s="19"/>
    </row>
    <row r="195" s="1" customFormat="1" spans="1:3">
      <c r="A195" s="19"/>
      <c r="B195" s="19"/>
      <c r="C195" s="19"/>
    </row>
    <row r="196" s="1" customFormat="1" spans="1:3">
      <c r="A196" s="19"/>
      <c r="B196" s="19"/>
      <c r="C196" s="19"/>
    </row>
    <row r="197" s="1" customFormat="1" spans="1:3">
      <c r="A197" s="19"/>
      <c r="B197" s="19"/>
      <c r="C197" s="19"/>
    </row>
    <row r="198" s="1" customFormat="1" spans="1:3">
      <c r="A198" s="19"/>
      <c r="B198" s="19"/>
      <c r="C198" s="19"/>
    </row>
    <row r="199" s="1" customFormat="1" spans="1:3">
      <c r="A199" s="19"/>
      <c r="B199" s="19"/>
      <c r="C199" s="19"/>
    </row>
    <row r="200" s="1" customFormat="1" spans="1:3">
      <c r="A200" s="19"/>
      <c r="B200" s="19"/>
      <c r="C200" s="19"/>
    </row>
    <row r="201" s="1" customFormat="1" spans="1:3">
      <c r="A201" s="19"/>
      <c r="B201" s="19"/>
      <c r="C201" s="19"/>
    </row>
    <row r="202" s="1" customFormat="1" spans="1:3">
      <c r="A202" s="19"/>
      <c r="B202" s="19"/>
      <c r="C202" s="19"/>
    </row>
    <row r="203" s="1" customFormat="1" spans="1:3">
      <c r="A203" s="19"/>
      <c r="B203" s="19"/>
      <c r="C203" s="19"/>
    </row>
    <row r="204" s="1" customFormat="1" spans="1:3">
      <c r="A204" s="19"/>
      <c r="B204" s="19"/>
      <c r="C204" s="19"/>
    </row>
    <row r="205" s="1" customFormat="1" spans="1:3">
      <c r="A205" s="19"/>
      <c r="B205" s="19"/>
      <c r="C205" s="19"/>
    </row>
    <row r="206" s="1" customFormat="1" spans="1:3">
      <c r="A206" s="19"/>
      <c r="B206" s="19"/>
      <c r="C206" s="19"/>
    </row>
    <row r="207" s="1" customFormat="1" spans="1:3">
      <c r="A207" s="19"/>
      <c r="B207" s="19"/>
      <c r="C207" s="19"/>
    </row>
    <row r="208" s="1" customFormat="1" spans="1:3">
      <c r="A208" s="19"/>
      <c r="B208" s="19"/>
      <c r="C208" s="19"/>
    </row>
    <row r="209" s="1" customFormat="1" spans="1:3">
      <c r="A209" s="19"/>
      <c r="B209" s="19"/>
      <c r="C209" s="19"/>
    </row>
    <row r="210" s="1" customFormat="1" spans="1:3">
      <c r="A210" s="19"/>
      <c r="B210" s="19"/>
      <c r="C210" s="19"/>
    </row>
    <row r="211" s="1" customFormat="1" spans="1:3">
      <c r="A211" s="19"/>
      <c r="B211" s="19"/>
      <c r="C211" s="19"/>
    </row>
    <row r="212" s="1" customFormat="1" spans="1:3">
      <c r="A212" s="19"/>
      <c r="B212" s="19"/>
      <c r="C212" s="19"/>
    </row>
    <row r="213" s="1" customFormat="1" spans="1:3">
      <c r="A213" s="19"/>
      <c r="B213" s="19"/>
      <c r="C213" s="19"/>
    </row>
    <row r="214" s="1" customFormat="1" spans="1:3">
      <c r="A214" s="19"/>
      <c r="B214" s="19"/>
      <c r="C214" s="19"/>
    </row>
    <row r="215" s="1" customFormat="1" spans="1:3">
      <c r="A215" s="19"/>
      <c r="B215" s="19"/>
      <c r="C215" s="19"/>
    </row>
    <row r="216" s="1" customFormat="1" spans="1:3">
      <c r="A216" s="19"/>
      <c r="B216" s="19"/>
      <c r="C216" s="19"/>
    </row>
    <row r="217" s="1" customFormat="1" spans="1:3">
      <c r="A217" s="19"/>
      <c r="B217" s="19"/>
      <c r="C217" s="19"/>
    </row>
    <row r="218" s="1" customFormat="1" spans="1:3">
      <c r="A218" s="19"/>
      <c r="B218" s="19"/>
      <c r="C218" s="19"/>
    </row>
    <row r="219" s="1" customFormat="1" spans="1:3">
      <c r="A219" s="19"/>
      <c r="B219" s="19"/>
      <c r="C219" s="19"/>
    </row>
    <row r="220" s="1" customFormat="1" spans="1:3">
      <c r="A220" s="19"/>
      <c r="B220" s="19"/>
      <c r="C220" s="19"/>
    </row>
    <row r="221" s="1" customFormat="1" spans="1:3">
      <c r="A221" s="19"/>
      <c r="B221" s="19"/>
      <c r="C221" s="19"/>
    </row>
    <row r="222" s="1" customFormat="1" spans="1:3">
      <c r="A222" s="19"/>
      <c r="B222" s="19"/>
      <c r="C222" s="19"/>
    </row>
    <row r="223" s="1" customFormat="1" spans="1:3">
      <c r="A223" s="19"/>
      <c r="B223" s="19"/>
      <c r="C223" s="19"/>
    </row>
    <row r="224" s="1" customFormat="1" spans="1:3">
      <c r="A224" s="19"/>
      <c r="B224" s="19"/>
      <c r="C224" s="19"/>
    </row>
    <row r="225" s="1" customFormat="1" spans="1:3">
      <c r="A225" s="19"/>
      <c r="B225" s="19"/>
      <c r="C225" s="19"/>
    </row>
    <row r="226" s="1" customFormat="1" spans="1:3">
      <c r="A226" s="19"/>
      <c r="B226" s="19"/>
      <c r="C226" s="19"/>
    </row>
    <row r="227" s="1" customFormat="1" spans="1:3">
      <c r="A227" s="19"/>
      <c r="B227" s="19"/>
      <c r="C227" s="19"/>
    </row>
    <row r="228" s="1" customFormat="1" spans="1:3">
      <c r="A228" s="19"/>
      <c r="B228" s="19"/>
      <c r="C228" s="19"/>
    </row>
    <row r="229" s="1" customFormat="1" spans="1:3">
      <c r="A229" s="19"/>
      <c r="B229" s="19"/>
      <c r="C229" s="19"/>
    </row>
    <row r="230" s="1" customFormat="1" spans="1:3">
      <c r="A230" s="19"/>
      <c r="B230" s="19"/>
      <c r="C230" s="19"/>
    </row>
    <row r="231" s="1" customFormat="1" spans="1:3">
      <c r="A231" s="19"/>
      <c r="B231" s="19"/>
      <c r="C231" s="19"/>
    </row>
    <row r="232" s="1" customFormat="1" spans="1:3">
      <c r="A232" s="19"/>
      <c r="B232" s="19"/>
      <c r="C232" s="19"/>
    </row>
    <row r="233" s="1" customFormat="1" spans="1:3">
      <c r="A233" s="19"/>
      <c r="B233" s="19"/>
      <c r="C233" s="19"/>
    </row>
    <row r="234" s="1" customFormat="1" spans="1:3">
      <c r="A234" s="19"/>
      <c r="B234" s="19"/>
      <c r="C234" s="19"/>
    </row>
    <row r="235" s="1" customFormat="1" spans="1:3">
      <c r="A235" s="19"/>
      <c r="B235" s="19"/>
      <c r="C235" s="19"/>
    </row>
    <row r="236" s="1" customFormat="1" spans="1:3">
      <c r="A236" s="19"/>
      <c r="B236" s="19"/>
      <c r="C236" s="19"/>
    </row>
    <row r="237" s="1" customFormat="1" spans="1:3">
      <c r="A237" s="19"/>
      <c r="B237" s="19"/>
      <c r="C237" s="19"/>
    </row>
    <row r="238" s="1" customFormat="1" spans="1:3">
      <c r="A238" s="19"/>
      <c r="B238" s="19"/>
      <c r="C238" s="19"/>
    </row>
    <row r="239" s="1" customFormat="1" spans="1:3">
      <c r="A239" s="19"/>
      <c r="B239" s="19"/>
      <c r="C239" s="19"/>
    </row>
    <row r="240" s="1" customFormat="1" spans="1:3">
      <c r="A240" s="19"/>
      <c r="B240" s="19"/>
      <c r="C240" s="19"/>
    </row>
    <row r="241" s="1" customFormat="1" spans="1:3">
      <c r="A241" s="19"/>
      <c r="B241" s="19"/>
      <c r="C241" s="19"/>
    </row>
    <row r="242" s="1" customFormat="1" spans="1:3">
      <c r="A242" s="19"/>
      <c r="B242" s="19"/>
      <c r="C242" s="19"/>
    </row>
    <row r="243" s="1" customFormat="1" spans="1:3">
      <c r="A243" s="19"/>
      <c r="B243" s="19"/>
      <c r="C243" s="19"/>
    </row>
    <row r="244" s="1" customFormat="1" spans="1:3">
      <c r="A244" s="19"/>
      <c r="B244" s="19"/>
      <c r="C244" s="19"/>
    </row>
    <row r="245" s="1" customFormat="1" spans="1:3">
      <c r="A245" s="19"/>
      <c r="B245" s="19"/>
      <c r="C245" s="19"/>
    </row>
    <row r="246" s="1" customFormat="1" spans="1:3">
      <c r="A246" s="19"/>
      <c r="B246" s="19"/>
      <c r="C246" s="19"/>
    </row>
    <row r="247" s="1" customFormat="1" spans="1:3">
      <c r="A247" s="19"/>
      <c r="B247" s="19"/>
      <c r="C247" s="19"/>
    </row>
    <row r="248" s="1" customFormat="1" spans="1:3">
      <c r="A248" s="19"/>
      <c r="B248" s="19"/>
      <c r="C248" s="19"/>
    </row>
    <row r="249" s="1" customFormat="1" spans="1:3">
      <c r="A249" s="19"/>
      <c r="B249" s="19"/>
      <c r="C249" s="19"/>
    </row>
    <row r="250" s="1" customFormat="1" spans="1:3">
      <c r="A250" s="19"/>
      <c r="B250" s="19"/>
      <c r="C250" s="19"/>
    </row>
    <row r="251" s="1" customFormat="1" spans="1:3">
      <c r="A251" s="19"/>
      <c r="B251" s="19"/>
      <c r="C251" s="19"/>
    </row>
    <row r="252" s="1" customFormat="1" spans="1:3">
      <c r="A252" s="19"/>
      <c r="B252" s="19"/>
      <c r="C252" s="19"/>
    </row>
    <row r="253" s="1" customFormat="1" spans="1:3">
      <c r="A253" s="19"/>
      <c r="B253" s="19"/>
      <c r="C253" s="19"/>
    </row>
    <row r="254" s="1" customFormat="1" spans="1:3">
      <c r="A254" s="19"/>
      <c r="B254" s="19"/>
      <c r="C254" s="19"/>
    </row>
    <row r="255" s="1" customFormat="1" spans="1:3">
      <c r="A255" s="19"/>
      <c r="B255" s="19"/>
      <c r="C255" s="19"/>
    </row>
    <row r="256" s="1" customFormat="1" spans="1:3">
      <c r="A256" s="19"/>
      <c r="B256" s="19"/>
      <c r="C256" s="19"/>
    </row>
    <row r="257" s="1" customFormat="1" spans="1:3">
      <c r="A257" s="19"/>
      <c r="B257" s="19"/>
      <c r="C257" s="19"/>
    </row>
    <row r="258" s="1" customFormat="1" spans="1:3">
      <c r="A258" s="19"/>
      <c r="B258" s="19"/>
      <c r="C258" s="19"/>
    </row>
    <row r="259" s="1" customFormat="1" spans="1:3">
      <c r="A259" s="19"/>
      <c r="B259" s="19"/>
      <c r="C259" s="19"/>
    </row>
    <row r="260" s="1" customFormat="1" spans="1:3">
      <c r="A260" s="19"/>
      <c r="B260" s="19"/>
      <c r="C260" s="19"/>
    </row>
    <row r="261" s="1" customFormat="1" spans="1:3">
      <c r="A261" s="19"/>
      <c r="B261" s="19"/>
      <c r="C261" s="19"/>
    </row>
    <row r="262" s="1" customFormat="1" spans="1:3">
      <c r="A262" s="19"/>
      <c r="B262" s="19"/>
      <c r="C262" s="19"/>
    </row>
    <row r="263" s="1" customFormat="1" spans="1:3">
      <c r="A263" s="19"/>
      <c r="B263" s="19"/>
      <c r="C263" s="19"/>
    </row>
    <row r="264" s="1" customFormat="1" spans="1:3">
      <c r="A264" s="19"/>
      <c r="B264" s="19"/>
      <c r="C264" s="19"/>
    </row>
    <row r="265" s="1" customFormat="1" spans="1:3">
      <c r="A265" s="19"/>
      <c r="B265" s="19"/>
      <c r="C265" s="19"/>
    </row>
    <row r="266" s="1" customFormat="1" spans="1:3">
      <c r="A266" s="19"/>
      <c r="B266" s="19"/>
      <c r="C266" s="19"/>
    </row>
    <row r="267" s="1" customFormat="1" spans="1:3">
      <c r="A267" s="19"/>
      <c r="B267" s="19"/>
      <c r="C267" s="19"/>
    </row>
    <row r="268" s="1" customFormat="1" spans="1:3">
      <c r="A268" s="19"/>
      <c r="B268" s="19"/>
      <c r="C268" s="19"/>
    </row>
    <row r="269" s="1" customFormat="1" spans="1:3">
      <c r="A269" s="19"/>
      <c r="B269" s="19"/>
      <c r="C269" s="19"/>
    </row>
    <row r="270" s="1" customFormat="1" spans="1:3">
      <c r="A270" s="19"/>
      <c r="B270" s="19"/>
      <c r="C270" s="19"/>
    </row>
    <row r="271" s="1" customFormat="1" spans="1:3">
      <c r="A271" s="19"/>
      <c r="B271" s="19"/>
      <c r="C271" s="19"/>
    </row>
    <row r="272" s="1" customFormat="1" spans="1:3">
      <c r="A272" s="19"/>
      <c r="B272" s="19"/>
      <c r="C272" s="19"/>
    </row>
    <row r="273" s="1" customFormat="1" spans="1:3">
      <c r="A273" s="19"/>
      <c r="B273" s="19"/>
      <c r="C273" s="19"/>
    </row>
    <row r="274" s="1" customFormat="1" spans="1:3">
      <c r="A274" s="19"/>
      <c r="B274" s="19"/>
      <c r="C274" s="19"/>
    </row>
    <row r="275" s="1" customFormat="1" spans="1:3">
      <c r="A275" s="19"/>
      <c r="B275" s="19"/>
      <c r="C275" s="19"/>
    </row>
    <row r="276" s="1" customFormat="1" spans="1:3">
      <c r="A276" s="19"/>
      <c r="B276" s="19"/>
      <c r="C276" s="19"/>
    </row>
    <row r="277" s="1" customFormat="1" spans="1:3">
      <c r="A277" s="19"/>
      <c r="B277" s="19"/>
      <c r="C277" s="19"/>
    </row>
    <row r="278" s="1" customFormat="1" spans="1:3">
      <c r="A278" s="19"/>
      <c r="B278" s="19"/>
      <c r="C278" s="19"/>
    </row>
    <row r="279" s="1" customFormat="1" spans="1:3">
      <c r="A279" s="19"/>
      <c r="B279" s="19"/>
      <c r="C279" s="19"/>
    </row>
    <row r="280" s="1" customFormat="1" spans="1:3">
      <c r="A280" s="19"/>
      <c r="B280" s="19"/>
      <c r="C280" s="19"/>
    </row>
    <row r="281" s="1" customFormat="1" spans="1:3">
      <c r="A281" s="19"/>
      <c r="B281" s="19"/>
      <c r="C281" s="19"/>
    </row>
    <row r="282" s="1" customFormat="1" spans="1:3">
      <c r="A282" s="19"/>
      <c r="B282" s="19"/>
      <c r="C282" s="19"/>
    </row>
    <row r="283" s="1" customFormat="1" spans="1:3">
      <c r="A283" s="19"/>
      <c r="B283" s="19"/>
      <c r="C283" s="19"/>
    </row>
    <row r="284" s="1" customFormat="1" spans="1:3">
      <c r="A284" s="19"/>
      <c r="B284" s="19"/>
      <c r="C284" s="19"/>
    </row>
    <row r="285" s="1" customFormat="1" spans="1:3">
      <c r="A285" s="19"/>
      <c r="B285" s="19"/>
      <c r="C285" s="19"/>
    </row>
    <row r="286" s="1" customFormat="1" spans="1:3">
      <c r="A286" s="19"/>
      <c r="B286" s="19"/>
      <c r="C286" s="19"/>
    </row>
    <row r="287" s="1" customFormat="1" spans="1:3">
      <c r="A287" s="19"/>
      <c r="B287" s="19"/>
      <c r="C287" s="19"/>
    </row>
    <row r="288" s="1" customFormat="1" spans="1:3">
      <c r="A288" s="19"/>
      <c r="B288" s="19"/>
      <c r="C288" s="19"/>
    </row>
    <row r="289" s="1" customFormat="1" spans="1:3">
      <c r="A289" s="19"/>
      <c r="B289" s="19"/>
      <c r="C289" s="19"/>
    </row>
  </sheetData>
  <mergeCells count="45">
    <mergeCell ref="A5:G5"/>
    <mergeCell ref="A6:G6"/>
    <mergeCell ref="B8:D8"/>
    <mergeCell ref="E8:G8"/>
    <mergeCell ref="B9:D9"/>
    <mergeCell ref="E9:G9"/>
    <mergeCell ref="A10:G10"/>
    <mergeCell ref="B12:E12"/>
    <mergeCell ref="F12:G12"/>
    <mergeCell ref="B13:E13"/>
    <mergeCell ref="F13:G13"/>
    <mergeCell ref="B14:E14"/>
    <mergeCell ref="F14:G14"/>
    <mergeCell ref="B15:E15"/>
    <mergeCell ref="F15:G15"/>
    <mergeCell ref="A17:G17"/>
    <mergeCell ref="A19:B19"/>
    <mergeCell ref="C19:D19"/>
    <mergeCell ref="E19:G19"/>
    <mergeCell ref="A20:B20"/>
    <mergeCell ref="C20:D20"/>
    <mergeCell ref="E20:G20"/>
    <mergeCell ref="A22:G22"/>
    <mergeCell ref="A24:G24"/>
    <mergeCell ref="A25:G25"/>
    <mergeCell ref="A27:G27"/>
    <mergeCell ref="A35:G35"/>
    <mergeCell ref="A41:G41"/>
    <mergeCell ref="B66:D66"/>
    <mergeCell ref="B68:E68"/>
    <mergeCell ref="A71:G71"/>
    <mergeCell ref="A79:G79"/>
    <mergeCell ref="A89:G89"/>
    <mergeCell ref="A108:G108"/>
    <mergeCell ref="A114:G114"/>
    <mergeCell ref="A120:G120"/>
    <mergeCell ref="A131:G131"/>
    <mergeCell ref="A141:F141"/>
    <mergeCell ref="A143:C143"/>
    <mergeCell ref="A144:C144"/>
    <mergeCell ref="A145:C145"/>
    <mergeCell ref="A146:C146"/>
    <mergeCell ref="A147:C147"/>
    <mergeCell ref="A148:C148"/>
    <mergeCell ref="K134:L135"/>
  </mergeCells>
  <printOptions horizontalCentered="1"/>
  <pageMargins left="0.196527777777778" right="0.196527777777778" top="0.590277777777778" bottom="0.590277777777778" header="0.314583333333333" footer="0.314583333333333"/>
  <pageSetup paperSize="9" scale="82" fitToHeight="0" orientation="portrait" horizontalDpi="600"/>
  <headerFooter>
    <oddFooter>&amp;R&amp;P de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T289"/>
  <sheetViews>
    <sheetView tabSelected="1" view="pageBreakPreview" zoomScale="90" zoomScaleNormal="100" topLeftCell="B38" workbookViewId="0">
      <selection activeCell="G66" sqref="G66"/>
    </sheetView>
  </sheetViews>
  <sheetFormatPr defaultColWidth="9.14285714285714" defaultRowHeight="12.75"/>
  <cols>
    <col min="1" max="1" width="3.42857142857143" style="1" customWidth="1"/>
    <col min="2" max="2" width="29.5714285714286" style="1" customWidth="1"/>
    <col min="3" max="3" width="15.1428571428571" style="1" customWidth="1"/>
    <col min="4" max="4" width="15.4285714285714" style="1" customWidth="1"/>
    <col min="5" max="5" width="15" style="1" customWidth="1"/>
    <col min="6" max="6" width="12.8571428571429" style="1" customWidth="1"/>
    <col min="7" max="7" width="34.1428571428571" style="1" customWidth="1"/>
    <col min="8" max="8" width="8.85714285714286" style="1" customWidth="1"/>
    <col min="9" max="9" width="11.2857142857143" style="1" customWidth="1"/>
    <col min="10" max="12" width="9.14285714285714" style="1"/>
    <col min="13" max="13" width="16.4285714285714" style="1" customWidth="1"/>
    <col min="14" max="15" width="9.14285714285714" style="1"/>
    <col min="16" max="16" width="16.4285714285714" style="1" customWidth="1"/>
    <col min="17" max="247" width="9.14285714285714" style="1"/>
    <col min="248" max="248" width="3.42857142857143" style="1" customWidth="1"/>
    <col min="249" max="249" width="25.8571428571429" style="1" customWidth="1"/>
    <col min="250" max="250" width="15.1428571428571" style="1" customWidth="1"/>
    <col min="251" max="251" width="15.4285714285714" style="1" customWidth="1"/>
    <col min="252" max="252" width="15" style="1" customWidth="1"/>
    <col min="253" max="253" width="12.8571428571429" style="1" customWidth="1"/>
    <col min="254" max="254" width="23.2857142857143" style="1" customWidth="1"/>
    <col min="255" max="257" width="9.14285714285714" style="1" hidden="1" customWidth="1"/>
    <col min="258" max="259" width="9.14285714285714" style="1"/>
    <col min="260" max="260" width="9.71428571428571" style="1" customWidth="1"/>
    <col min="261" max="261" width="9.14285714285714" style="1"/>
    <col min="262" max="262" width="10.2857142857143" style="1" customWidth="1"/>
    <col min="263" max="503" width="9.14285714285714" style="1"/>
    <col min="504" max="504" width="3.42857142857143" style="1" customWidth="1"/>
    <col min="505" max="505" width="25.8571428571429" style="1" customWidth="1"/>
    <col min="506" max="506" width="15.1428571428571" style="1" customWidth="1"/>
    <col min="507" max="507" width="15.4285714285714" style="1" customWidth="1"/>
    <col min="508" max="508" width="15" style="1" customWidth="1"/>
    <col min="509" max="509" width="12.8571428571429" style="1" customWidth="1"/>
    <col min="510" max="510" width="23.2857142857143" style="1" customWidth="1"/>
    <col min="511" max="513" width="9.14285714285714" style="1" hidden="1" customWidth="1"/>
    <col min="514" max="515" width="9.14285714285714" style="1"/>
    <col min="516" max="516" width="9.71428571428571" style="1" customWidth="1"/>
    <col min="517" max="517" width="9.14285714285714" style="1"/>
    <col min="518" max="518" width="10.2857142857143" style="1" customWidth="1"/>
    <col min="519" max="759" width="9.14285714285714" style="1"/>
    <col min="760" max="760" width="3.42857142857143" style="1" customWidth="1"/>
    <col min="761" max="761" width="25.8571428571429" style="1" customWidth="1"/>
    <col min="762" max="762" width="15.1428571428571" style="1" customWidth="1"/>
    <col min="763" max="763" width="15.4285714285714" style="1" customWidth="1"/>
    <col min="764" max="764" width="15" style="1" customWidth="1"/>
    <col min="765" max="765" width="12.8571428571429" style="1" customWidth="1"/>
    <col min="766" max="766" width="23.2857142857143" style="1" customWidth="1"/>
    <col min="767" max="769" width="9.14285714285714" style="1" hidden="1" customWidth="1"/>
    <col min="770" max="771" width="9.14285714285714" style="1"/>
    <col min="772" max="772" width="9.71428571428571" style="1" customWidth="1"/>
    <col min="773" max="773" width="9.14285714285714" style="1"/>
    <col min="774" max="774" width="10.2857142857143" style="1" customWidth="1"/>
    <col min="775" max="1015" width="9.14285714285714" style="1"/>
    <col min="1016" max="1016" width="3.42857142857143" style="1" customWidth="1"/>
    <col min="1017" max="1017" width="25.8571428571429" style="1" customWidth="1"/>
    <col min="1018" max="1018" width="15.1428571428571" style="1" customWidth="1"/>
    <col min="1019" max="1019" width="15.4285714285714" style="1" customWidth="1"/>
    <col min="1020" max="1020" width="15" style="1" customWidth="1"/>
    <col min="1021" max="1021" width="12.8571428571429" style="1" customWidth="1"/>
    <col min="1022" max="1022" width="23.2857142857143" style="1" customWidth="1"/>
    <col min="1023" max="1025" width="9.14285714285714" style="1" hidden="1" customWidth="1"/>
    <col min="1026" max="1027" width="9.14285714285714" style="1"/>
    <col min="1028" max="1028" width="9.71428571428571" style="1" customWidth="1"/>
    <col min="1029" max="1029" width="9.14285714285714" style="1"/>
    <col min="1030" max="1030" width="10.2857142857143" style="1" customWidth="1"/>
    <col min="1031" max="1271" width="9.14285714285714" style="1"/>
    <col min="1272" max="1272" width="3.42857142857143" style="1" customWidth="1"/>
    <col min="1273" max="1273" width="25.8571428571429" style="1" customWidth="1"/>
    <col min="1274" max="1274" width="15.1428571428571" style="1" customWidth="1"/>
    <col min="1275" max="1275" width="15.4285714285714" style="1" customWidth="1"/>
    <col min="1276" max="1276" width="15" style="1" customWidth="1"/>
    <col min="1277" max="1277" width="12.8571428571429" style="1" customWidth="1"/>
    <col min="1278" max="1278" width="23.2857142857143" style="1" customWidth="1"/>
    <col min="1279" max="1281" width="9.14285714285714" style="1" hidden="1" customWidth="1"/>
    <col min="1282" max="1283" width="9.14285714285714" style="1"/>
    <col min="1284" max="1284" width="9.71428571428571" style="1" customWidth="1"/>
    <col min="1285" max="1285" width="9.14285714285714" style="1"/>
    <col min="1286" max="1286" width="10.2857142857143" style="1" customWidth="1"/>
    <col min="1287" max="1527" width="9.14285714285714" style="1"/>
    <col min="1528" max="1528" width="3.42857142857143" style="1" customWidth="1"/>
    <col min="1529" max="1529" width="25.8571428571429" style="1" customWidth="1"/>
    <col min="1530" max="1530" width="15.1428571428571" style="1" customWidth="1"/>
    <col min="1531" max="1531" width="15.4285714285714" style="1" customWidth="1"/>
    <col min="1532" max="1532" width="15" style="1" customWidth="1"/>
    <col min="1533" max="1533" width="12.8571428571429" style="1" customWidth="1"/>
    <col min="1534" max="1534" width="23.2857142857143" style="1" customWidth="1"/>
    <col min="1535" max="1537" width="9.14285714285714" style="1" hidden="1" customWidth="1"/>
    <col min="1538" max="1539" width="9.14285714285714" style="1"/>
    <col min="1540" max="1540" width="9.71428571428571" style="1" customWidth="1"/>
    <col min="1541" max="1541" width="9.14285714285714" style="1"/>
    <col min="1542" max="1542" width="10.2857142857143" style="1" customWidth="1"/>
    <col min="1543" max="1783" width="9.14285714285714" style="1"/>
    <col min="1784" max="1784" width="3.42857142857143" style="1" customWidth="1"/>
    <col min="1785" max="1785" width="25.8571428571429" style="1" customWidth="1"/>
    <col min="1786" max="1786" width="15.1428571428571" style="1" customWidth="1"/>
    <col min="1787" max="1787" width="15.4285714285714" style="1" customWidth="1"/>
    <col min="1788" max="1788" width="15" style="1" customWidth="1"/>
    <col min="1789" max="1789" width="12.8571428571429" style="1" customWidth="1"/>
    <col min="1790" max="1790" width="23.2857142857143" style="1" customWidth="1"/>
    <col min="1791" max="1793" width="9.14285714285714" style="1" hidden="1" customWidth="1"/>
    <col min="1794" max="1795" width="9.14285714285714" style="1"/>
    <col min="1796" max="1796" width="9.71428571428571" style="1" customWidth="1"/>
    <col min="1797" max="1797" width="9.14285714285714" style="1"/>
    <col min="1798" max="1798" width="10.2857142857143" style="1" customWidth="1"/>
    <col min="1799" max="2039" width="9.14285714285714" style="1"/>
    <col min="2040" max="2040" width="3.42857142857143" style="1" customWidth="1"/>
    <col min="2041" max="2041" width="25.8571428571429" style="1" customWidth="1"/>
    <col min="2042" max="2042" width="15.1428571428571" style="1" customWidth="1"/>
    <col min="2043" max="2043" width="15.4285714285714" style="1" customWidth="1"/>
    <col min="2044" max="2044" width="15" style="1" customWidth="1"/>
    <col min="2045" max="2045" width="12.8571428571429" style="1" customWidth="1"/>
    <col min="2046" max="2046" width="23.2857142857143" style="1" customWidth="1"/>
    <col min="2047" max="2049" width="9.14285714285714" style="1" hidden="1" customWidth="1"/>
    <col min="2050" max="2051" width="9.14285714285714" style="1"/>
    <col min="2052" max="2052" width="9.71428571428571" style="1" customWidth="1"/>
    <col min="2053" max="2053" width="9.14285714285714" style="1"/>
    <col min="2054" max="2054" width="10.2857142857143" style="1" customWidth="1"/>
    <col min="2055" max="2295" width="9.14285714285714" style="1"/>
    <col min="2296" max="2296" width="3.42857142857143" style="1" customWidth="1"/>
    <col min="2297" max="2297" width="25.8571428571429" style="1" customWidth="1"/>
    <col min="2298" max="2298" width="15.1428571428571" style="1" customWidth="1"/>
    <col min="2299" max="2299" width="15.4285714285714" style="1" customWidth="1"/>
    <col min="2300" max="2300" width="15" style="1" customWidth="1"/>
    <col min="2301" max="2301" width="12.8571428571429" style="1" customWidth="1"/>
    <col min="2302" max="2302" width="23.2857142857143" style="1" customWidth="1"/>
    <col min="2303" max="2305" width="9.14285714285714" style="1" hidden="1" customWidth="1"/>
    <col min="2306" max="2307" width="9.14285714285714" style="1"/>
    <col min="2308" max="2308" width="9.71428571428571" style="1" customWidth="1"/>
    <col min="2309" max="2309" width="9.14285714285714" style="1"/>
    <col min="2310" max="2310" width="10.2857142857143" style="1" customWidth="1"/>
    <col min="2311" max="2551" width="9.14285714285714" style="1"/>
    <col min="2552" max="2552" width="3.42857142857143" style="1" customWidth="1"/>
    <col min="2553" max="2553" width="25.8571428571429" style="1" customWidth="1"/>
    <col min="2554" max="2554" width="15.1428571428571" style="1" customWidth="1"/>
    <col min="2555" max="2555" width="15.4285714285714" style="1" customWidth="1"/>
    <col min="2556" max="2556" width="15" style="1" customWidth="1"/>
    <col min="2557" max="2557" width="12.8571428571429" style="1" customWidth="1"/>
    <col min="2558" max="2558" width="23.2857142857143" style="1" customWidth="1"/>
    <col min="2559" max="2561" width="9.14285714285714" style="1" hidden="1" customWidth="1"/>
    <col min="2562" max="2563" width="9.14285714285714" style="1"/>
    <col min="2564" max="2564" width="9.71428571428571" style="1" customWidth="1"/>
    <col min="2565" max="2565" width="9.14285714285714" style="1"/>
    <col min="2566" max="2566" width="10.2857142857143" style="1" customWidth="1"/>
    <col min="2567" max="2807" width="9.14285714285714" style="1"/>
    <col min="2808" max="2808" width="3.42857142857143" style="1" customWidth="1"/>
    <col min="2809" max="2809" width="25.8571428571429" style="1" customWidth="1"/>
    <col min="2810" max="2810" width="15.1428571428571" style="1" customWidth="1"/>
    <col min="2811" max="2811" width="15.4285714285714" style="1" customWidth="1"/>
    <col min="2812" max="2812" width="15" style="1" customWidth="1"/>
    <col min="2813" max="2813" width="12.8571428571429" style="1" customWidth="1"/>
    <col min="2814" max="2814" width="23.2857142857143" style="1" customWidth="1"/>
    <col min="2815" max="2817" width="9.14285714285714" style="1" hidden="1" customWidth="1"/>
    <col min="2818" max="2819" width="9.14285714285714" style="1"/>
    <col min="2820" max="2820" width="9.71428571428571" style="1" customWidth="1"/>
    <col min="2821" max="2821" width="9.14285714285714" style="1"/>
    <col min="2822" max="2822" width="10.2857142857143" style="1" customWidth="1"/>
    <col min="2823" max="3063" width="9.14285714285714" style="1"/>
    <col min="3064" max="3064" width="3.42857142857143" style="1" customWidth="1"/>
    <col min="3065" max="3065" width="25.8571428571429" style="1" customWidth="1"/>
    <col min="3066" max="3066" width="15.1428571428571" style="1" customWidth="1"/>
    <col min="3067" max="3067" width="15.4285714285714" style="1" customWidth="1"/>
    <col min="3068" max="3068" width="15" style="1" customWidth="1"/>
    <col min="3069" max="3069" width="12.8571428571429" style="1" customWidth="1"/>
    <col min="3070" max="3070" width="23.2857142857143" style="1" customWidth="1"/>
    <col min="3071" max="3073" width="9.14285714285714" style="1" hidden="1" customWidth="1"/>
    <col min="3074" max="3075" width="9.14285714285714" style="1"/>
    <col min="3076" max="3076" width="9.71428571428571" style="1" customWidth="1"/>
    <col min="3077" max="3077" width="9.14285714285714" style="1"/>
    <col min="3078" max="3078" width="10.2857142857143" style="1" customWidth="1"/>
    <col min="3079" max="3319" width="9.14285714285714" style="1"/>
    <col min="3320" max="3320" width="3.42857142857143" style="1" customWidth="1"/>
    <col min="3321" max="3321" width="25.8571428571429" style="1" customWidth="1"/>
    <col min="3322" max="3322" width="15.1428571428571" style="1" customWidth="1"/>
    <col min="3323" max="3323" width="15.4285714285714" style="1" customWidth="1"/>
    <col min="3324" max="3324" width="15" style="1" customWidth="1"/>
    <col min="3325" max="3325" width="12.8571428571429" style="1" customWidth="1"/>
    <col min="3326" max="3326" width="23.2857142857143" style="1" customWidth="1"/>
    <col min="3327" max="3329" width="9.14285714285714" style="1" hidden="1" customWidth="1"/>
    <col min="3330" max="3331" width="9.14285714285714" style="1"/>
    <col min="3332" max="3332" width="9.71428571428571" style="1" customWidth="1"/>
    <col min="3333" max="3333" width="9.14285714285714" style="1"/>
    <col min="3334" max="3334" width="10.2857142857143" style="1" customWidth="1"/>
    <col min="3335" max="3575" width="9.14285714285714" style="1"/>
    <col min="3576" max="3576" width="3.42857142857143" style="1" customWidth="1"/>
    <col min="3577" max="3577" width="25.8571428571429" style="1" customWidth="1"/>
    <col min="3578" max="3578" width="15.1428571428571" style="1" customWidth="1"/>
    <col min="3579" max="3579" width="15.4285714285714" style="1" customWidth="1"/>
    <col min="3580" max="3580" width="15" style="1" customWidth="1"/>
    <col min="3581" max="3581" width="12.8571428571429" style="1" customWidth="1"/>
    <col min="3582" max="3582" width="23.2857142857143" style="1" customWidth="1"/>
    <col min="3583" max="3585" width="9.14285714285714" style="1" hidden="1" customWidth="1"/>
    <col min="3586" max="3587" width="9.14285714285714" style="1"/>
    <col min="3588" max="3588" width="9.71428571428571" style="1" customWidth="1"/>
    <col min="3589" max="3589" width="9.14285714285714" style="1"/>
    <col min="3590" max="3590" width="10.2857142857143" style="1" customWidth="1"/>
    <col min="3591" max="3831" width="9.14285714285714" style="1"/>
    <col min="3832" max="3832" width="3.42857142857143" style="1" customWidth="1"/>
    <col min="3833" max="3833" width="25.8571428571429" style="1" customWidth="1"/>
    <col min="3834" max="3834" width="15.1428571428571" style="1" customWidth="1"/>
    <col min="3835" max="3835" width="15.4285714285714" style="1" customWidth="1"/>
    <col min="3836" max="3836" width="15" style="1" customWidth="1"/>
    <col min="3837" max="3837" width="12.8571428571429" style="1" customWidth="1"/>
    <col min="3838" max="3838" width="23.2857142857143" style="1" customWidth="1"/>
    <col min="3839" max="3841" width="9.14285714285714" style="1" hidden="1" customWidth="1"/>
    <col min="3842" max="3843" width="9.14285714285714" style="1"/>
    <col min="3844" max="3844" width="9.71428571428571" style="1" customWidth="1"/>
    <col min="3845" max="3845" width="9.14285714285714" style="1"/>
    <col min="3846" max="3846" width="10.2857142857143" style="1" customWidth="1"/>
    <col min="3847" max="4087" width="9.14285714285714" style="1"/>
    <col min="4088" max="4088" width="3.42857142857143" style="1" customWidth="1"/>
    <col min="4089" max="4089" width="25.8571428571429" style="1" customWidth="1"/>
    <col min="4090" max="4090" width="15.1428571428571" style="1" customWidth="1"/>
    <col min="4091" max="4091" width="15.4285714285714" style="1" customWidth="1"/>
    <col min="4092" max="4092" width="15" style="1" customWidth="1"/>
    <col min="4093" max="4093" width="12.8571428571429" style="1" customWidth="1"/>
    <col min="4094" max="4094" width="23.2857142857143" style="1" customWidth="1"/>
    <col min="4095" max="4097" width="9.14285714285714" style="1" hidden="1" customWidth="1"/>
    <col min="4098" max="4099" width="9.14285714285714" style="1"/>
    <col min="4100" max="4100" width="9.71428571428571" style="1" customWidth="1"/>
    <col min="4101" max="4101" width="9.14285714285714" style="1"/>
    <col min="4102" max="4102" width="10.2857142857143" style="1" customWidth="1"/>
    <col min="4103" max="4343" width="9.14285714285714" style="1"/>
    <col min="4344" max="4344" width="3.42857142857143" style="1" customWidth="1"/>
    <col min="4345" max="4345" width="25.8571428571429" style="1" customWidth="1"/>
    <col min="4346" max="4346" width="15.1428571428571" style="1" customWidth="1"/>
    <col min="4347" max="4347" width="15.4285714285714" style="1" customWidth="1"/>
    <col min="4348" max="4348" width="15" style="1" customWidth="1"/>
    <col min="4349" max="4349" width="12.8571428571429" style="1" customWidth="1"/>
    <col min="4350" max="4350" width="23.2857142857143" style="1" customWidth="1"/>
    <col min="4351" max="4353" width="9.14285714285714" style="1" hidden="1" customWidth="1"/>
    <col min="4354" max="4355" width="9.14285714285714" style="1"/>
    <col min="4356" max="4356" width="9.71428571428571" style="1" customWidth="1"/>
    <col min="4357" max="4357" width="9.14285714285714" style="1"/>
    <col min="4358" max="4358" width="10.2857142857143" style="1" customWidth="1"/>
    <col min="4359" max="4599" width="9.14285714285714" style="1"/>
    <col min="4600" max="4600" width="3.42857142857143" style="1" customWidth="1"/>
    <col min="4601" max="4601" width="25.8571428571429" style="1" customWidth="1"/>
    <col min="4602" max="4602" width="15.1428571428571" style="1" customWidth="1"/>
    <col min="4603" max="4603" width="15.4285714285714" style="1" customWidth="1"/>
    <col min="4604" max="4604" width="15" style="1" customWidth="1"/>
    <col min="4605" max="4605" width="12.8571428571429" style="1" customWidth="1"/>
    <col min="4606" max="4606" width="23.2857142857143" style="1" customWidth="1"/>
    <col min="4607" max="4609" width="9.14285714285714" style="1" hidden="1" customWidth="1"/>
    <col min="4610" max="4611" width="9.14285714285714" style="1"/>
    <col min="4612" max="4612" width="9.71428571428571" style="1" customWidth="1"/>
    <col min="4613" max="4613" width="9.14285714285714" style="1"/>
    <col min="4614" max="4614" width="10.2857142857143" style="1" customWidth="1"/>
    <col min="4615" max="4855" width="9.14285714285714" style="1"/>
    <col min="4856" max="4856" width="3.42857142857143" style="1" customWidth="1"/>
    <col min="4857" max="4857" width="25.8571428571429" style="1" customWidth="1"/>
    <col min="4858" max="4858" width="15.1428571428571" style="1" customWidth="1"/>
    <col min="4859" max="4859" width="15.4285714285714" style="1" customWidth="1"/>
    <col min="4860" max="4860" width="15" style="1" customWidth="1"/>
    <col min="4861" max="4861" width="12.8571428571429" style="1" customWidth="1"/>
    <col min="4862" max="4862" width="23.2857142857143" style="1" customWidth="1"/>
    <col min="4863" max="4865" width="9.14285714285714" style="1" hidden="1" customWidth="1"/>
    <col min="4866" max="4867" width="9.14285714285714" style="1"/>
    <col min="4868" max="4868" width="9.71428571428571" style="1" customWidth="1"/>
    <col min="4869" max="4869" width="9.14285714285714" style="1"/>
    <col min="4870" max="4870" width="10.2857142857143" style="1" customWidth="1"/>
    <col min="4871" max="5111" width="9.14285714285714" style="1"/>
    <col min="5112" max="5112" width="3.42857142857143" style="1" customWidth="1"/>
    <col min="5113" max="5113" width="25.8571428571429" style="1" customWidth="1"/>
    <col min="5114" max="5114" width="15.1428571428571" style="1" customWidth="1"/>
    <col min="5115" max="5115" width="15.4285714285714" style="1" customWidth="1"/>
    <col min="5116" max="5116" width="15" style="1" customWidth="1"/>
    <col min="5117" max="5117" width="12.8571428571429" style="1" customWidth="1"/>
    <col min="5118" max="5118" width="23.2857142857143" style="1" customWidth="1"/>
    <col min="5119" max="5121" width="9.14285714285714" style="1" hidden="1" customWidth="1"/>
    <col min="5122" max="5123" width="9.14285714285714" style="1"/>
    <col min="5124" max="5124" width="9.71428571428571" style="1" customWidth="1"/>
    <col min="5125" max="5125" width="9.14285714285714" style="1"/>
    <col min="5126" max="5126" width="10.2857142857143" style="1" customWidth="1"/>
    <col min="5127" max="5367" width="9.14285714285714" style="1"/>
    <col min="5368" max="5368" width="3.42857142857143" style="1" customWidth="1"/>
    <col min="5369" max="5369" width="25.8571428571429" style="1" customWidth="1"/>
    <col min="5370" max="5370" width="15.1428571428571" style="1" customWidth="1"/>
    <col min="5371" max="5371" width="15.4285714285714" style="1" customWidth="1"/>
    <col min="5372" max="5372" width="15" style="1" customWidth="1"/>
    <col min="5373" max="5373" width="12.8571428571429" style="1" customWidth="1"/>
    <col min="5374" max="5374" width="23.2857142857143" style="1" customWidth="1"/>
    <col min="5375" max="5377" width="9.14285714285714" style="1" hidden="1" customWidth="1"/>
    <col min="5378" max="5379" width="9.14285714285714" style="1"/>
    <col min="5380" max="5380" width="9.71428571428571" style="1" customWidth="1"/>
    <col min="5381" max="5381" width="9.14285714285714" style="1"/>
    <col min="5382" max="5382" width="10.2857142857143" style="1" customWidth="1"/>
    <col min="5383" max="5623" width="9.14285714285714" style="1"/>
    <col min="5624" max="5624" width="3.42857142857143" style="1" customWidth="1"/>
    <col min="5625" max="5625" width="25.8571428571429" style="1" customWidth="1"/>
    <col min="5626" max="5626" width="15.1428571428571" style="1" customWidth="1"/>
    <col min="5627" max="5627" width="15.4285714285714" style="1" customWidth="1"/>
    <col min="5628" max="5628" width="15" style="1" customWidth="1"/>
    <col min="5629" max="5629" width="12.8571428571429" style="1" customWidth="1"/>
    <col min="5630" max="5630" width="23.2857142857143" style="1" customWidth="1"/>
    <col min="5631" max="5633" width="9.14285714285714" style="1" hidden="1" customWidth="1"/>
    <col min="5634" max="5635" width="9.14285714285714" style="1"/>
    <col min="5636" max="5636" width="9.71428571428571" style="1" customWidth="1"/>
    <col min="5637" max="5637" width="9.14285714285714" style="1"/>
    <col min="5638" max="5638" width="10.2857142857143" style="1" customWidth="1"/>
    <col min="5639" max="5879" width="9.14285714285714" style="1"/>
    <col min="5880" max="5880" width="3.42857142857143" style="1" customWidth="1"/>
    <col min="5881" max="5881" width="25.8571428571429" style="1" customWidth="1"/>
    <col min="5882" max="5882" width="15.1428571428571" style="1" customWidth="1"/>
    <col min="5883" max="5883" width="15.4285714285714" style="1" customWidth="1"/>
    <col min="5884" max="5884" width="15" style="1" customWidth="1"/>
    <col min="5885" max="5885" width="12.8571428571429" style="1" customWidth="1"/>
    <col min="5886" max="5886" width="23.2857142857143" style="1" customWidth="1"/>
    <col min="5887" max="5889" width="9.14285714285714" style="1" hidden="1" customWidth="1"/>
    <col min="5890" max="5891" width="9.14285714285714" style="1"/>
    <col min="5892" max="5892" width="9.71428571428571" style="1" customWidth="1"/>
    <col min="5893" max="5893" width="9.14285714285714" style="1"/>
    <col min="5894" max="5894" width="10.2857142857143" style="1" customWidth="1"/>
    <col min="5895" max="6135" width="9.14285714285714" style="1"/>
    <col min="6136" max="6136" width="3.42857142857143" style="1" customWidth="1"/>
    <col min="6137" max="6137" width="25.8571428571429" style="1" customWidth="1"/>
    <col min="6138" max="6138" width="15.1428571428571" style="1" customWidth="1"/>
    <col min="6139" max="6139" width="15.4285714285714" style="1" customWidth="1"/>
    <col min="6140" max="6140" width="15" style="1" customWidth="1"/>
    <col min="6141" max="6141" width="12.8571428571429" style="1" customWidth="1"/>
    <col min="6142" max="6142" width="23.2857142857143" style="1" customWidth="1"/>
    <col min="6143" max="6145" width="9.14285714285714" style="1" hidden="1" customWidth="1"/>
    <col min="6146" max="6147" width="9.14285714285714" style="1"/>
    <col min="6148" max="6148" width="9.71428571428571" style="1" customWidth="1"/>
    <col min="6149" max="6149" width="9.14285714285714" style="1"/>
    <col min="6150" max="6150" width="10.2857142857143" style="1" customWidth="1"/>
    <col min="6151" max="6391" width="9.14285714285714" style="1"/>
    <col min="6392" max="6392" width="3.42857142857143" style="1" customWidth="1"/>
    <col min="6393" max="6393" width="25.8571428571429" style="1" customWidth="1"/>
    <col min="6394" max="6394" width="15.1428571428571" style="1" customWidth="1"/>
    <col min="6395" max="6395" width="15.4285714285714" style="1" customWidth="1"/>
    <col min="6396" max="6396" width="15" style="1" customWidth="1"/>
    <col min="6397" max="6397" width="12.8571428571429" style="1" customWidth="1"/>
    <col min="6398" max="6398" width="23.2857142857143" style="1" customWidth="1"/>
    <col min="6399" max="6401" width="9.14285714285714" style="1" hidden="1" customWidth="1"/>
    <col min="6402" max="6403" width="9.14285714285714" style="1"/>
    <col min="6404" max="6404" width="9.71428571428571" style="1" customWidth="1"/>
    <col min="6405" max="6405" width="9.14285714285714" style="1"/>
    <col min="6406" max="6406" width="10.2857142857143" style="1" customWidth="1"/>
    <col min="6407" max="6647" width="9.14285714285714" style="1"/>
    <col min="6648" max="6648" width="3.42857142857143" style="1" customWidth="1"/>
    <col min="6649" max="6649" width="25.8571428571429" style="1" customWidth="1"/>
    <col min="6650" max="6650" width="15.1428571428571" style="1" customWidth="1"/>
    <col min="6651" max="6651" width="15.4285714285714" style="1" customWidth="1"/>
    <col min="6652" max="6652" width="15" style="1" customWidth="1"/>
    <col min="6653" max="6653" width="12.8571428571429" style="1" customWidth="1"/>
    <col min="6654" max="6654" width="23.2857142857143" style="1" customWidth="1"/>
    <col min="6655" max="6657" width="9.14285714285714" style="1" hidden="1" customWidth="1"/>
    <col min="6658" max="6659" width="9.14285714285714" style="1"/>
    <col min="6660" max="6660" width="9.71428571428571" style="1" customWidth="1"/>
    <col min="6661" max="6661" width="9.14285714285714" style="1"/>
    <col min="6662" max="6662" width="10.2857142857143" style="1" customWidth="1"/>
    <col min="6663" max="6903" width="9.14285714285714" style="1"/>
    <col min="6904" max="6904" width="3.42857142857143" style="1" customWidth="1"/>
    <col min="6905" max="6905" width="25.8571428571429" style="1" customWidth="1"/>
    <col min="6906" max="6906" width="15.1428571428571" style="1" customWidth="1"/>
    <col min="6907" max="6907" width="15.4285714285714" style="1" customWidth="1"/>
    <col min="6908" max="6908" width="15" style="1" customWidth="1"/>
    <col min="6909" max="6909" width="12.8571428571429" style="1" customWidth="1"/>
    <col min="6910" max="6910" width="23.2857142857143" style="1" customWidth="1"/>
    <col min="6911" max="6913" width="9.14285714285714" style="1" hidden="1" customWidth="1"/>
    <col min="6914" max="6915" width="9.14285714285714" style="1"/>
    <col min="6916" max="6916" width="9.71428571428571" style="1" customWidth="1"/>
    <col min="6917" max="6917" width="9.14285714285714" style="1"/>
    <col min="6918" max="6918" width="10.2857142857143" style="1" customWidth="1"/>
    <col min="6919" max="7159" width="9.14285714285714" style="1"/>
    <col min="7160" max="7160" width="3.42857142857143" style="1" customWidth="1"/>
    <col min="7161" max="7161" width="25.8571428571429" style="1" customWidth="1"/>
    <col min="7162" max="7162" width="15.1428571428571" style="1" customWidth="1"/>
    <col min="7163" max="7163" width="15.4285714285714" style="1" customWidth="1"/>
    <col min="7164" max="7164" width="15" style="1" customWidth="1"/>
    <col min="7165" max="7165" width="12.8571428571429" style="1" customWidth="1"/>
    <col min="7166" max="7166" width="23.2857142857143" style="1" customWidth="1"/>
    <col min="7167" max="7169" width="9.14285714285714" style="1" hidden="1" customWidth="1"/>
    <col min="7170" max="7171" width="9.14285714285714" style="1"/>
    <col min="7172" max="7172" width="9.71428571428571" style="1" customWidth="1"/>
    <col min="7173" max="7173" width="9.14285714285714" style="1"/>
    <col min="7174" max="7174" width="10.2857142857143" style="1" customWidth="1"/>
    <col min="7175" max="7415" width="9.14285714285714" style="1"/>
    <col min="7416" max="7416" width="3.42857142857143" style="1" customWidth="1"/>
    <col min="7417" max="7417" width="25.8571428571429" style="1" customWidth="1"/>
    <col min="7418" max="7418" width="15.1428571428571" style="1" customWidth="1"/>
    <col min="7419" max="7419" width="15.4285714285714" style="1" customWidth="1"/>
    <col min="7420" max="7420" width="15" style="1" customWidth="1"/>
    <col min="7421" max="7421" width="12.8571428571429" style="1" customWidth="1"/>
    <col min="7422" max="7422" width="23.2857142857143" style="1" customWidth="1"/>
    <col min="7423" max="7425" width="9.14285714285714" style="1" hidden="1" customWidth="1"/>
    <col min="7426" max="7427" width="9.14285714285714" style="1"/>
    <col min="7428" max="7428" width="9.71428571428571" style="1" customWidth="1"/>
    <col min="7429" max="7429" width="9.14285714285714" style="1"/>
    <col min="7430" max="7430" width="10.2857142857143" style="1" customWidth="1"/>
    <col min="7431" max="7671" width="9.14285714285714" style="1"/>
    <col min="7672" max="7672" width="3.42857142857143" style="1" customWidth="1"/>
    <col min="7673" max="7673" width="25.8571428571429" style="1" customWidth="1"/>
    <col min="7674" max="7674" width="15.1428571428571" style="1" customWidth="1"/>
    <col min="7675" max="7675" width="15.4285714285714" style="1" customWidth="1"/>
    <col min="7676" max="7676" width="15" style="1" customWidth="1"/>
    <col min="7677" max="7677" width="12.8571428571429" style="1" customWidth="1"/>
    <col min="7678" max="7678" width="23.2857142857143" style="1" customWidth="1"/>
    <col min="7679" max="7681" width="9.14285714285714" style="1" hidden="1" customWidth="1"/>
    <col min="7682" max="7683" width="9.14285714285714" style="1"/>
    <col min="7684" max="7684" width="9.71428571428571" style="1" customWidth="1"/>
    <col min="7685" max="7685" width="9.14285714285714" style="1"/>
    <col min="7686" max="7686" width="10.2857142857143" style="1" customWidth="1"/>
    <col min="7687" max="7927" width="9.14285714285714" style="1"/>
    <col min="7928" max="7928" width="3.42857142857143" style="1" customWidth="1"/>
    <col min="7929" max="7929" width="25.8571428571429" style="1" customWidth="1"/>
    <col min="7930" max="7930" width="15.1428571428571" style="1" customWidth="1"/>
    <col min="7931" max="7931" width="15.4285714285714" style="1" customWidth="1"/>
    <col min="7932" max="7932" width="15" style="1" customWidth="1"/>
    <col min="7933" max="7933" width="12.8571428571429" style="1" customWidth="1"/>
    <col min="7934" max="7934" width="23.2857142857143" style="1" customWidth="1"/>
    <col min="7935" max="7937" width="9.14285714285714" style="1" hidden="1" customWidth="1"/>
    <col min="7938" max="7939" width="9.14285714285714" style="1"/>
    <col min="7940" max="7940" width="9.71428571428571" style="1" customWidth="1"/>
    <col min="7941" max="7941" width="9.14285714285714" style="1"/>
    <col min="7942" max="7942" width="10.2857142857143" style="1" customWidth="1"/>
    <col min="7943" max="8183" width="9.14285714285714" style="1"/>
    <col min="8184" max="8184" width="3.42857142857143" style="1" customWidth="1"/>
    <col min="8185" max="8185" width="25.8571428571429" style="1" customWidth="1"/>
    <col min="8186" max="8186" width="15.1428571428571" style="1" customWidth="1"/>
    <col min="8187" max="8187" width="15.4285714285714" style="1" customWidth="1"/>
    <col min="8188" max="8188" width="15" style="1" customWidth="1"/>
    <col min="8189" max="8189" width="12.8571428571429" style="1" customWidth="1"/>
    <col min="8190" max="8190" width="23.2857142857143" style="1" customWidth="1"/>
    <col min="8191" max="8193" width="9.14285714285714" style="1" hidden="1" customWidth="1"/>
    <col min="8194" max="8195" width="9.14285714285714" style="1"/>
    <col min="8196" max="8196" width="9.71428571428571" style="1" customWidth="1"/>
    <col min="8197" max="8197" width="9.14285714285714" style="1"/>
    <col min="8198" max="8198" width="10.2857142857143" style="1" customWidth="1"/>
    <col min="8199" max="8439" width="9.14285714285714" style="1"/>
    <col min="8440" max="8440" width="3.42857142857143" style="1" customWidth="1"/>
    <col min="8441" max="8441" width="25.8571428571429" style="1" customWidth="1"/>
    <col min="8442" max="8442" width="15.1428571428571" style="1" customWidth="1"/>
    <col min="8443" max="8443" width="15.4285714285714" style="1" customWidth="1"/>
    <col min="8444" max="8444" width="15" style="1" customWidth="1"/>
    <col min="8445" max="8445" width="12.8571428571429" style="1" customWidth="1"/>
    <col min="8446" max="8446" width="23.2857142857143" style="1" customWidth="1"/>
    <col min="8447" max="8449" width="9.14285714285714" style="1" hidden="1" customWidth="1"/>
    <col min="8450" max="8451" width="9.14285714285714" style="1"/>
    <col min="8452" max="8452" width="9.71428571428571" style="1" customWidth="1"/>
    <col min="8453" max="8453" width="9.14285714285714" style="1"/>
    <col min="8454" max="8454" width="10.2857142857143" style="1" customWidth="1"/>
    <col min="8455" max="8695" width="9.14285714285714" style="1"/>
    <col min="8696" max="8696" width="3.42857142857143" style="1" customWidth="1"/>
    <col min="8697" max="8697" width="25.8571428571429" style="1" customWidth="1"/>
    <col min="8698" max="8698" width="15.1428571428571" style="1" customWidth="1"/>
    <col min="8699" max="8699" width="15.4285714285714" style="1" customWidth="1"/>
    <col min="8700" max="8700" width="15" style="1" customWidth="1"/>
    <col min="8701" max="8701" width="12.8571428571429" style="1" customWidth="1"/>
    <col min="8702" max="8702" width="23.2857142857143" style="1" customWidth="1"/>
    <col min="8703" max="8705" width="9.14285714285714" style="1" hidden="1" customWidth="1"/>
    <col min="8706" max="8707" width="9.14285714285714" style="1"/>
    <col min="8708" max="8708" width="9.71428571428571" style="1" customWidth="1"/>
    <col min="8709" max="8709" width="9.14285714285714" style="1"/>
    <col min="8710" max="8710" width="10.2857142857143" style="1" customWidth="1"/>
    <col min="8711" max="8951" width="9.14285714285714" style="1"/>
    <col min="8952" max="8952" width="3.42857142857143" style="1" customWidth="1"/>
    <col min="8953" max="8953" width="25.8571428571429" style="1" customWidth="1"/>
    <col min="8954" max="8954" width="15.1428571428571" style="1" customWidth="1"/>
    <col min="8955" max="8955" width="15.4285714285714" style="1" customWidth="1"/>
    <col min="8956" max="8956" width="15" style="1" customWidth="1"/>
    <col min="8957" max="8957" width="12.8571428571429" style="1" customWidth="1"/>
    <col min="8958" max="8958" width="23.2857142857143" style="1" customWidth="1"/>
    <col min="8959" max="8961" width="9.14285714285714" style="1" hidden="1" customWidth="1"/>
    <col min="8962" max="8963" width="9.14285714285714" style="1"/>
    <col min="8964" max="8964" width="9.71428571428571" style="1" customWidth="1"/>
    <col min="8965" max="8965" width="9.14285714285714" style="1"/>
    <col min="8966" max="8966" width="10.2857142857143" style="1" customWidth="1"/>
    <col min="8967" max="9207" width="9.14285714285714" style="1"/>
    <col min="9208" max="9208" width="3.42857142857143" style="1" customWidth="1"/>
    <col min="9209" max="9209" width="25.8571428571429" style="1" customWidth="1"/>
    <col min="9210" max="9210" width="15.1428571428571" style="1" customWidth="1"/>
    <col min="9211" max="9211" width="15.4285714285714" style="1" customWidth="1"/>
    <col min="9212" max="9212" width="15" style="1" customWidth="1"/>
    <col min="9213" max="9213" width="12.8571428571429" style="1" customWidth="1"/>
    <col min="9214" max="9214" width="23.2857142857143" style="1" customWidth="1"/>
    <col min="9215" max="9217" width="9.14285714285714" style="1" hidden="1" customWidth="1"/>
    <col min="9218" max="9219" width="9.14285714285714" style="1"/>
    <col min="9220" max="9220" width="9.71428571428571" style="1" customWidth="1"/>
    <col min="9221" max="9221" width="9.14285714285714" style="1"/>
    <col min="9222" max="9222" width="10.2857142857143" style="1" customWidth="1"/>
    <col min="9223" max="9463" width="9.14285714285714" style="1"/>
    <col min="9464" max="9464" width="3.42857142857143" style="1" customWidth="1"/>
    <col min="9465" max="9465" width="25.8571428571429" style="1" customWidth="1"/>
    <col min="9466" max="9466" width="15.1428571428571" style="1" customWidth="1"/>
    <col min="9467" max="9467" width="15.4285714285714" style="1" customWidth="1"/>
    <col min="9468" max="9468" width="15" style="1" customWidth="1"/>
    <col min="9469" max="9469" width="12.8571428571429" style="1" customWidth="1"/>
    <col min="9470" max="9470" width="23.2857142857143" style="1" customWidth="1"/>
    <col min="9471" max="9473" width="9.14285714285714" style="1" hidden="1" customWidth="1"/>
    <col min="9474" max="9475" width="9.14285714285714" style="1"/>
    <col min="9476" max="9476" width="9.71428571428571" style="1" customWidth="1"/>
    <col min="9477" max="9477" width="9.14285714285714" style="1"/>
    <col min="9478" max="9478" width="10.2857142857143" style="1" customWidth="1"/>
    <col min="9479" max="9719" width="9.14285714285714" style="1"/>
    <col min="9720" max="9720" width="3.42857142857143" style="1" customWidth="1"/>
    <col min="9721" max="9721" width="25.8571428571429" style="1" customWidth="1"/>
    <col min="9722" max="9722" width="15.1428571428571" style="1" customWidth="1"/>
    <col min="9723" max="9723" width="15.4285714285714" style="1" customWidth="1"/>
    <col min="9724" max="9724" width="15" style="1" customWidth="1"/>
    <col min="9725" max="9725" width="12.8571428571429" style="1" customWidth="1"/>
    <col min="9726" max="9726" width="23.2857142857143" style="1" customWidth="1"/>
    <col min="9727" max="9729" width="9.14285714285714" style="1" hidden="1" customWidth="1"/>
    <col min="9730" max="9731" width="9.14285714285714" style="1"/>
    <col min="9732" max="9732" width="9.71428571428571" style="1" customWidth="1"/>
    <col min="9733" max="9733" width="9.14285714285714" style="1"/>
    <col min="9734" max="9734" width="10.2857142857143" style="1" customWidth="1"/>
    <col min="9735" max="9975" width="9.14285714285714" style="1"/>
    <col min="9976" max="9976" width="3.42857142857143" style="1" customWidth="1"/>
    <col min="9977" max="9977" width="25.8571428571429" style="1" customWidth="1"/>
    <col min="9978" max="9978" width="15.1428571428571" style="1" customWidth="1"/>
    <col min="9979" max="9979" width="15.4285714285714" style="1" customWidth="1"/>
    <col min="9980" max="9980" width="15" style="1" customWidth="1"/>
    <col min="9981" max="9981" width="12.8571428571429" style="1" customWidth="1"/>
    <col min="9982" max="9982" width="23.2857142857143" style="1" customWidth="1"/>
    <col min="9983" max="9985" width="9.14285714285714" style="1" hidden="1" customWidth="1"/>
    <col min="9986" max="9987" width="9.14285714285714" style="1"/>
    <col min="9988" max="9988" width="9.71428571428571" style="1" customWidth="1"/>
    <col min="9989" max="9989" width="9.14285714285714" style="1"/>
    <col min="9990" max="9990" width="10.2857142857143" style="1" customWidth="1"/>
    <col min="9991" max="10231" width="9.14285714285714" style="1"/>
    <col min="10232" max="10232" width="3.42857142857143" style="1" customWidth="1"/>
    <col min="10233" max="10233" width="25.8571428571429" style="1" customWidth="1"/>
    <col min="10234" max="10234" width="15.1428571428571" style="1" customWidth="1"/>
    <col min="10235" max="10235" width="15.4285714285714" style="1" customWidth="1"/>
    <col min="10236" max="10236" width="15" style="1" customWidth="1"/>
    <col min="10237" max="10237" width="12.8571428571429" style="1" customWidth="1"/>
    <col min="10238" max="10238" width="23.2857142857143" style="1" customWidth="1"/>
    <col min="10239" max="10241" width="9.14285714285714" style="1" hidden="1" customWidth="1"/>
    <col min="10242" max="10243" width="9.14285714285714" style="1"/>
    <col min="10244" max="10244" width="9.71428571428571" style="1" customWidth="1"/>
    <col min="10245" max="10245" width="9.14285714285714" style="1"/>
    <col min="10246" max="10246" width="10.2857142857143" style="1" customWidth="1"/>
    <col min="10247" max="10487" width="9.14285714285714" style="1"/>
    <col min="10488" max="10488" width="3.42857142857143" style="1" customWidth="1"/>
    <col min="10489" max="10489" width="25.8571428571429" style="1" customWidth="1"/>
    <col min="10490" max="10490" width="15.1428571428571" style="1" customWidth="1"/>
    <col min="10491" max="10491" width="15.4285714285714" style="1" customWidth="1"/>
    <col min="10492" max="10492" width="15" style="1" customWidth="1"/>
    <col min="10493" max="10493" width="12.8571428571429" style="1" customWidth="1"/>
    <col min="10494" max="10494" width="23.2857142857143" style="1" customWidth="1"/>
    <col min="10495" max="10497" width="9.14285714285714" style="1" hidden="1" customWidth="1"/>
    <col min="10498" max="10499" width="9.14285714285714" style="1"/>
    <col min="10500" max="10500" width="9.71428571428571" style="1" customWidth="1"/>
    <col min="10501" max="10501" width="9.14285714285714" style="1"/>
    <col min="10502" max="10502" width="10.2857142857143" style="1" customWidth="1"/>
    <col min="10503" max="10743" width="9.14285714285714" style="1"/>
    <col min="10744" max="10744" width="3.42857142857143" style="1" customWidth="1"/>
    <col min="10745" max="10745" width="25.8571428571429" style="1" customWidth="1"/>
    <col min="10746" max="10746" width="15.1428571428571" style="1" customWidth="1"/>
    <col min="10747" max="10747" width="15.4285714285714" style="1" customWidth="1"/>
    <col min="10748" max="10748" width="15" style="1" customWidth="1"/>
    <col min="10749" max="10749" width="12.8571428571429" style="1" customWidth="1"/>
    <col min="10750" max="10750" width="23.2857142857143" style="1" customWidth="1"/>
    <col min="10751" max="10753" width="9.14285714285714" style="1" hidden="1" customWidth="1"/>
    <col min="10754" max="10755" width="9.14285714285714" style="1"/>
    <col min="10756" max="10756" width="9.71428571428571" style="1" customWidth="1"/>
    <col min="10757" max="10757" width="9.14285714285714" style="1"/>
    <col min="10758" max="10758" width="10.2857142857143" style="1" customWidth="1"/>
    <col min="10759" max="10999" width="9.14285714285714" style="1"/>
    <col min="11000" max="11000" width="3.42857142857143" style="1" customWidth="1"/>
    <col min="11001" max="11001" width="25.8571428571429" style="1" customWidth="1"/>
    <col min="11002" max="11002" width="15.1428571428571" style="1" customWidth="1"/>
    <col min="11003" max="11003" width="15.4285714285714" style="1" customWidth="1"/>
    <col min="11004" max="11004" width="15" style="1" customWidth="1"/>
    <col min="11005" max="11005" width="12.8571428571429" style="1" customWidth="1"/>
    <col min="11006" max="11006" width="23.2857142857143" style="1" customWidth="1"/>
    <col min="11007" max="11009" width="9.14285714285714" style="1" hidden="1" customWidth="1"/>
    <col min="11010" max="11011" width="9.14285714285714" style="1"/>
    <col min="11012" max="11012" width="9.71428571428571" style="1" customWidth="1"/>
    <col min="11013" max="11013" width="9.14285714285714" style="1"/>
    <col min="11014" max="11014" width="10.2857142857143" style="1" customWidth="1"/>
    <col min="11015" max="11255" width="9.14285714285714" style="1"/>
    <col min="11256" max="11256" width="3.42857142857143" style="1" customWidth="1"/>
    <col min="11257" max="11257" width="25.8571428571429" style="1" customWidth="1"/>
    <col min="11258" max="11258" width="15.1428571428571" style="1" customWidth="1"/>
    <col min="11259" max="11259" width="15.4285714285714" style="1" customWidth="1"/>
    <col min="11260" max="11260" width="15" style="1" customWidth="1"/>
    <col min="11261" max="11261" width="12.8571428571429" style="1" customWidth="1"/>
    <col min="11262" max="11262" width="23.2857142857143" style="1" customWidth="1"/>
    <col min="11263" max="11265" width="9.14285714285714" style="1" hidden="1" customWidth="1"/>
    <col min="11266" max="11267" width="9.14285714285714" style="1"/>
    <col min="11268" max="11268" width="9.71428571428571" style="1" customWidth="1"/>
    <col min="11269" max="11269" width="9.14285714285714" style="1"/>
    <col min="11270" max="11270" width="10.2857142857143" style="1" customWidth="1"/>
    <col min="11271" max="11511" width="9.14285714285714" style="1"/>
    <col min="11512" max="11512" width="3.42857142857143" style="1" customWidth="1"/>
    <col min="11513" max="11513" width="25.8571428571429" style="1" customWidth="1"/>
    <col min="11514" max="11514" width="15.1428571428571" style="1" customWidth="1"/>
    <col min="11515" max="11515" width="15.4285714285714" style="1" customWidth="1"/>
    <col min="11516" max="11516" width="15" style="1" customWidth="1"/>
    <col min="11517" max="11517" width="12.8571428571429" style="1" customWidth="1"/>
    <col min="11518" max="11518" width="23.2857142857143" style="1" customWidth="1"/>
    <col min="11519" max="11521" width="9.14285714285714" style="1" hidden="1" customWidth="1"/>
    <col min="11522" max="11523" width="9.14285714285714" style="1"/>
    <col min="11524" max="11524" width="9.71428571428571" style="1" customWidth="1"/>
    <col min="11525" max="11525" width="9.14285714285714" style="1"/>
    <col min="11526" max="11526" width="10.2857142857143" style="1" customWidth="1"/>
    <col min="11527" max="11767" width="9.14285714285714" style="1"/>
    <col min="11768" max="11768" width="3.42857142857143" style="1" customWidth="1"/>
    <col min="11769" max="11769" width="25.8571428571429" style="1" customWidth="1"/>
    <col min="11770" max="11770" width="15.1428571428571" style="1" customWidth="1"/>
    <col min="11771" max="11771" width="15.4285714285714" style="1" customWidth="1"/>
    <col min="11772" max="11772" width="15" style="1" customWidth="1"/>
    <col min="11773" max="11773" width="12.8571428571429" style="1" customWidth="1"/>
    <col min="11774" max="11774" width="23.2857142857143" style="1" customWidth="1"/>
    <col min="11775" max="11777" width="9.14285714285714" style="1" hidden="1" customWidth="1"/>
    <col min="11778" max="11779" width="9.14285714285714" style="1"/>
    <col min="11780" max="11780" width="9.71428571428571" style="1" customWidth="1"/>
    <col min="11781" max="11781" width="9.14285714285714" style="1"/>
    <col min="11782" max="11782" width="10.2857142857143" style="1" customWidth="1"/>
    <col min="11783" max="12023" width="9.14285714285714" style="1"/>
    <col min="12024" max="12024" width="3.42857142857143" style="1" customWidth="1"/>
    <col min="12025" max="12025" width="25.8571428571429" style="1" customWidth="1"/>
    <col min="12026" max="12026" width="15.1428571428571" style="1" customWidth="1"/>
    <col min="12027" max="12027" width="15.4285714285714" style="1" customWidth="1"/>
    <col min="12028" max="12028" width="15" style="1" customWidth="1"/>
    <col min="12029" max="12029" width="12.8571428571429" style="1" customWidth="1"/>
    <col min="12030" max="12030" width="23.2857142857143" style="1" customWidth="1"/>
    <col min="12031" max="12033" width="9.14285714285714" style="1" hidden="1" customWidth="1"/>
    <col min="12034" max="12035" width="9.14285714285714" style="1"/>
    <col min="12036" max="12036" width="9.71428571428571" style="1" customWidth="1"/>
    <col min="12037" max="12037" width="9.14285714285714" style="1"/>
    <col min="12038" max="12038" width="10.2857142857143" style="1" customWidth="1"/>
    <col min="12039" max="12279" width="9.14285714285714" style="1"/>
    <col min="12280" max="12280" width="3.42857142857143" style="1" customWidth="1"/>
    <col min="12281" max="12281" width="25.8571428571429" style="1" customWidth="1"/>
    <col min="12282" max="12282" width="15.1428571428571" style="1" customWidth="1"/>
    <col min="12283" max="12283" width="15.4285714285714" style="1" customWidth="1"/>
    <col min="12284" max="12284" width="15" style="1" customWidth="1"/>
    <col min="12285" max="12285" width="12.8571428571429" style="1" customWidth="1"/>
    <col min="12286" max="12286" width="23.2857142857143" style="1" customWidth="1"/>
    <col min="12287" max="12289" width="9.14285714285714" style="1" hidden="1" customWidth="1"/>
    <col min="12290" max="12291" width="9.14285714285714" style="1"/>
    <col min="12292" max="12292" width="9.71428571428571" style="1" customWidth="1"/>
    <col min="12293" max="12293" width="9.14285714285714" style="1"/>
    <col min="12294" max="12294" width="10.2857142857143" style="1" customWidth="1"/>
    <col min="12295" max="12535" width="9.14285714285714" style="1"/>
    <col min="12536" max="12536" width="3.42857142857143" style="1" customWidth="1"/>
    <col min="12537" max="12537" width="25.8571428571429" style="1" customWidth="1"/>
    <col min="12538" max="12538" width="15.1428571428571" style="1" customWidth="1"/>
    <col min="12539" max="12539" width="15.4285714285714" style="1" customWidth="1"/>
    <col min="12540" max="12540" width="15" style="1" customWidth="1"/>
    <col min="12541" max="12541" width="12.8571428571429" style="1" customWidth="1"/>
    <col min="12542" max="12542" width="23.2857142857143" style="1" customWidth="1"/>
    <col min="12543" max="12545" width="9.14285714285714" style="1" hidden="1" customWidth="1"/>
    <col min="12546" max="12547" width="9.14285714285714" style="1"/>
    <col min="12548" max="12548" width="9.71428571428571" style="1" customWidth="1"/>
    <col min="12549" max="12549" width="9.14285714285714" style="1"/>
    <col min="12550" max="12550" width="10.2857142857143" style="1" customWidth="1"/>
    <col min="12551" max="12791" width="9.14285714285714" style="1"/>
    <col min="12792" max="12792" width="3.42857142857143" style="1" customWidth="1"/>
    <col min="12793" max="12793" width="25.8571428571429" style="1" customWidth="1"/>
    <col min="12794" max="12794" width="15.1428571428571" style="1" customWidth="1"/>
    <col min="12795" max="12795" width="15.4285714285714" style="1" customWidth="1"/>
    <col min="12796" max="12796" width="15" style="1" customWidth="1"/>
    <col min="12797" max="12797" width="12.8571428571429" style="1" customWidth="1"/>
    <col min="12798" max="12798" width="23.2857142857143" style="1" customWidth="1"/>
    <col min="12799" max="12801" width="9.14285714285714" style="1" hidden="1" customWidth="1"/>
    <col min="12802" max="12803" width="9.14285714285714" style="1"/>
    <col min="12804" max="12804" width="9.71428571428571" style="1" customWidth="1"/>
    <col min="12805" max="12805" width="9.14285714285714" style="1"/>
    <col min="12806" max="12806" width="10.2857142857143" style="1" customWidth="1"/>
    <col min="12807" max="13047" width="9.14285714285714" style="1"/>
    <col min="13048" max="13048" width="3.42857142857143" style="1" customWidth="1"/>
    <col min="13049" max="13049" width="25.8571428571429" style="1" customWidth="1"/>
    <col min="13050" max="13050" width="15.1428571428571" style="1" customWidth="1"/>
    <col min="13051" max="13051" width="15.4285714285714" style="1" customWidth="1"/>
    <col min="13052" max="13052" width="15" style="1" customWidth="1"/>
    <col min="13053" max="13053" width="12.8571428571429" style="1" customWidth="1"/>
    <col min="13054" max="13054" width="23.2857142857143" style="1" customWidth="1"/>
    <col min="13055" max="13057" width="9.14285714285714" style="1" hidden="1" customWidth="1"/>
    <col min="13058" max="13059" width="9.14285714285714" style="1"/>
    <col min="13060" max="13060" width="9.71428571428571" style="1" customWidth="1"/>
    <col min="13061" max="13061" width="9.14285714285714" style="1"/>
    <col min="13062" max="13062" width="10.2857142857143" style="1" customWidth="1"/>
    <col min="13063" max="13303" width="9.14285714285714" style="1"/>
    <col min="13304" max="13304" width="3.42857142857143" style="1" customWidth="1"/>
    <col min="13305" max="13305" width="25.8571428571429" style="1" customWidth="1"/>
    <col min="13306" max="13306" width="15.1428571428571" style="1" customWidth="1"/>
    <col min="13307" max="13307" width="15.4285714285714" style="1" customWidth="1"/>
    <col min="13308" max="13308" width="15" style="1" customWidth="1"/>
    <col min="13309" max="13309" width="12.8571428571429" style="1" customWidth="1"/>
    <col min="13310" max="13310" width="23.2857142857143" style="1" customWidth="1"/>
    <col min="13311" max="13313" width="9.14285714285714" style="1" hidden="1" customWidth="1"/>
    <col min="13314" max="13315" width="9.14285714285714" style="1"/>
    <col min="13316" max="13316" width="9.71428571428571" style="1" customWidth="1"/>
    <col min="13317" max="13317" width="9.14285714285714" style="1"/>
    <col min="13318" max="13318" width="10.2857142857143" style="1" customWidth="1"/>
    <col min="13319" max="13559" width="9.14285714285714" style="1"/>
    <col min="13560" max="13560" width="3.42857142857143" style="1" customWidth="1"/>
    <col min="13561" max="13561" width="25.8571428571429" style="1" customWidth="1"/>
    <col min="13562" max="13562" width="15.1428571428571" style="1" customWidth="1"/>
    <col min="13563" max="13563" width="15.4285714285714" style="1" customWidth="1"/>
    <col min="13564" max="13564" width="15" style="1" customWidth="1"/>
    <col min="13565" max="13565" width="12.8571428571429" style="1" customWidth="1"/>
    <col min="13566" max="13566" width="23.2857142857143" style="1" customWidth="1"/>
    <col min="13567" max="13569" width="9.14285714285714" style="1" hidden="1" customWidth="1"/>
    <col min="13570" max="13571" width="9.14285714285714" style="1"/>
    <col min="13572" max="13572" width="9.71428571428571" style="1" customWidth="1"/>
    <col min="13573" max="13573" width="9.14285714285714" style="1"/>
    <col min="13574" max="13574" width="10.2857142857143" style="1" customWidth="1"/>
    <col min="13575" max="13815" width="9.14285714285714" style="1"/>
    <col min="13816" max="13816" width="3.42857142857143" style="1" customWidth="1"/>
    <col min="13817" max="13817" width="25.8571428571429" style="1" customWidth="1"/>
    <col min="13818" max="13818" width="15.1428571428571" style="1" customWidth="1"/>
    <col min="13819" max="13819" width="15.4285714285714" style="1" customWidth="1"/>
    <col min="13820" max="13820" width="15" style="1" customWidth="1"/>
    <col min="13821" max="13821" width="12.8571428571429" style="1" customWidth="1"/>
    <col min="13822" max="13822" width="23.2857142857143" style="1" customWidth="1"/>
    <col min="13823" max="13825" width="9.14285714285714" style="1" hidden="1" customWidth="1"/>
    <col min="13826" max="13827" width="9.14285714285714" style="1"/>
    <col min="13828" max="13828" width="9.71428571428571" style="1" customWidth="1"/>
    <col min="13829" max="13829" width="9.14285714285714" style="1"/>
    <col min="13830" max="13830" width="10.2857142857143" style="1" customWidth="1"/>
    <col min="13831" max="14071" width="9.14285714285714" style="1"/>
    <col min="14072" max="14072" width="3.42857142857143" style="1" customWidth="1"/>
    <col min="14073" max="14073" width="25.8571428571429" style="1" customWidth="1"/>
    <col min="14074" max="14074" width="15.1428571428571" style="1" customWidth="1"/>
    <col min="14075" max="14075" width="15.4285714285714" style="1" customWidth="1"/>
    <col min="14076" max="14076" width="15" style="1" customWidth="1"/>
    <col min="14077" max="14077" width="12.8571428571429" style="1" customWidth="1"/>
    <col min="14078" max="14078" width="23.2857142857143" style="1" customWidth="1"/>
    <col min="14079" max="14081" width="9.14285714285714" style="1" hidden="1" customWidth="1"/>
    <col min="14082" max="14083" width="9.14285714285714" style="1"/>
    <col min="14084" max="14084" width="9.71428571428571" style="1" customWidth="1"/>
    <col min="14085" max="14085" width="9.14285714285714" style="1"/>
    <col min="14086" max="14086" width="10.2857142857143" style="1" customWidth="1"/>
    <col min="14087" max="14327" width="9.14285714285714" style="1"/>
    <col min="14328" max="14328" width="3.42857142857143" style="1" customWidth="1"/>
    <col min="14329" max="14329" width="25.8571428571429" style="1" customWidth="1"/>
    <col min="14330" max="14330" width="15.1428571428571" style="1" customWidth="1"/>
    <col min="14331" max="14331" width="15.4285714285714" style="1" customWidth="1"/>
    <col min="14332" max="14332" width="15" style="1" customWidth="1"/>
    <col min="14333" max="14333" width="12.8571428571429" style="1" customWidth="1"/>
    <col min="14334" max="14334" width="23.2857142857143" style="1" customWidth="1"/>
    <col min="14335" max="14337" width="9.14285714285714" style="1" hidden="1" customWidth="1"/>
    <col min="14338" max="14339" width="9.14285714285714" style="1"/>
    <col min="14340" max="14340" width="9.71428571428571" style="1" customWidth="1"/>
    <col min="14341" max="14341" width="9.14285714285714" style="1"/>
    <col min="14342" max="14342" width="10.2857142857143" style="1" customWidth="1"/>
    <col min="14343" max="14583" width="9.14285714285714" style="1"/>
    <col min="14584" max="14584" width="3.42857142857143" style="1" customWidth="1"/>
    <col min="14585" max="14585" width="25.8571428571429" style="1" customWidth="1"/>
    <col min="14586" max="14586" width="15.1428571428571" style="1" customWidth="1"/>
    <col min="14587" max="14587" width="15.4285714285714" style="1" customWidth="1"/>
    <col min="14588" max="14588" width="15" style="1" customWidth="1"/>
    <col min="14589" max="14589" width="12.8571428571429" style="1" customWidth="1"/>
    <col min="14590" max="14590" width="23.2857142857143" style="1" customWidth="1"/>
    <col min="14591" max="14593" width="9.14285714285714" style="1" hidden="1" customWidth="1"/>
    <col min="14594" max="14595" width="9.14285714285714" style="1"/>
    <col min="14596" max="14596" width="9.71428571428571" style="1" customWidth="1"/>
    <col min="14597" max="14597" width="9.14285714285714" style="1"/>
    <col min="14598" max="14598" width="10.2857142857143" style="1" customWidth="1"/>
    <col min="14599" max="14839" width="9.14285714285714" style="1"/>
    <col min="14840" max="14840" width="3.42857142857143" style="1" customWidth="1"/>
    <col min="14841" max="14841" width="25.8571428571429" style="1" customWidth="1"/>
    <col min="14842" max="14842" width="15.1428571428571" style="1" customWidth="1"/>
    <col min="14843" max="14843" width="15.4285714285714" style="1" customWidth="1"/>
    <col min="14844" max="14844" width="15" style="1" customWidth="1"/>
    <col min="14845" max="14845" width="12.8571428571429" style="1" customWidth="1"/>
    <col min="14846" max="14846" width="23.2857142857143" style="1" customWidth="1"/>
    <col min="14847" max="14849" width="9.14285714285714" style="1" hidden="1" customWidth="1"/>
    <col min="14850" max="14851" width="9.14285714285714" style="1"/>
    <col min="14852" max="14852" width="9.71428571428571" style="1" customWidth="1"/>
    <col min="14853" max="14853" width="9.14285714285714" style="1"/>
    <col min="14854" max="14854" width="10.2857142857143" style="1" customWidth="1"/>
    <col min="14855" max="15095" width="9.14285714285714" style="1"/>
    <col min="15096" max="15096" width="3.42857142857143" style="1" customWidth="1"/>
    <col min="15097" max="15097" width="25.8571428571429" style="1" customWidth="1"/>
    <col min="15098" max="15098" width="15.1428571428571" style="1" customWidth="1"/>
    <col min="15099" max="15099" width="15.4285714285714" style="1" customWidth="1"/>
    <col min="15100" max="15100" width="15" style="1" customWidth="1"/>
    <col min="15101" max="15101" width="12.8571428571429" style="1" customWidth="1"/>
    <col min="15102" max="15102" width="23.2857142857143" style="1" customWidth="1"/>
    <col min="15103" max="15105" width="9.14285714285714" style="1" hidden="1" customWidth="1"/>
    <col min="15106" max="15107" width="9.14285714285714" style="1"/>
    <col min="15108" max="15108" width="9.71428571428571" style="1" customWidth="1"/>
    <col min="15109" max="15109" width="9.14285714285714" style="1"/>
    <col min="15110" max="15110" width="10.2857142857143" style="1" customWidth="1"/>
    <col min="15111" max="15351" width="9.14285714285714" style="1"/>
    <col min="15352" max="15352" width="3.42857142857143" style="1" customWidth="1"/>
    <col min="15353" max="15353" width="25.8571428571429" style="1" customWidth="1"/>
    <col min="15354" max="15354" width="15.1428571428571" style="1" customWidth="1"/>
    <col min="15355" max="15355" width="15.4285714285714" style="1" customWidth="1"/>
    <col min="15356" max="15356" width="15" style="1" customWidth="1"/>
    <col min="15357" max="15357" width="12.8571428571429" style="1" customWidth="1"/>
    <col min="15358" max="15358" width="23.2857142857143" style="1" customWidth="1"/>
    <col min="15359" max="15361" width="9.14285714285714" style="1" hidden="1" customWidth="1"/>
    <col min="15362" max="15363" width="9.14285714285714" style="1"/>
    <col min="15364" max="15364" width="9.71428571428571" style="1" customWidth="1"/>
    <col min="15365" max="15365" width="9.14285714285714" style="1"/>
    <col min="15366" max="15366" width="10.2857142857143" style="1" customWidth="1"/>
    <col min="15367" max="15607" width="9.14285714285714" style="1"/>
    <col min="15608" max="15608" width="3.42857142857143" style="1" customWidth="1"/>
    <col min="15609" max="15609" width="25.8571428571429" style="1" customWidth="1"/>
    <col min="15610" max="15610" width="15.1428571428571" style="1" customWidth="1"/>
    <col min="15611" max="15611" width="15.4285714285714" style="1" customWidth="1"/>
    <col min="15612" max="15612" width="15" style="1" customWidth="1"/>
    <col min="15613" max="15613" width="12.8571428571429" style="1" customWidth="1"/>
    <col min="15614" max="15614" width="23.2857142857143" style="1" customWidth="1"/>
    <col min="15615" max="15617" width="9.14285714285714" style="1" hidden="1" customWidth="1"/>
    <col min="15618" max="15619" width="9.14285714285714" style="1"/>
    <col min="15620" max="15620" width="9.71428571428571" style="1" customWidth="1"/>
    <col min="15621" max="15621" width="9.14285714285714" style="1"/>
    <col min="15622" max="15622" width="10.2857142857143" style="1" customWidth="1"/>
    <col min="15623" max="15863" width="9.14285714285714" style="1"/>
    <col min="15864" max="15864" width="3.42857142857143" style="1" customWidth="1"/>
    <col min="15865" max="15865" width="25.8571428571429" style="1" customWidth="1"/>
    <col min="15866" max="15866" width="15.1428571428571" style="1" customWidth="1"/>
    <col min="15867" max="15867" width="15.4285714285714" style="1" customWidth="1"/>
    <col min="15868" max="15868" width="15" style="1" customWidth="1"/>
    <col min="15869" max="15869" width="12.8571428571429" style="1" customWidth="1"/>
    <col min="15870" max="15870" width="23.2857142857143" style="1" customWidth="1"/>
    <col min="15871" max="15873" width="9.14285714285714" style="1" hidden="1" customWidth="1"/>
    <col min="15874" max="15875" width="9.14285714285714" style="1"/>
    <col min="15876" max="15876" width="9.71428571428571" style="1" customWidth="1"/>
    <col min="15877" max="15877" width="9.14285714285714" style="1"/>
    <col min="15878" max="15878" width="10.2857142857143" style="1" customWidth="1"/>
    <col min="15879" max="16119" width="9.14285714285714" style="1"/>
    <col min="16120" max="16120" width="3.42857142857143" style="1" customWidth="1"/>
    <col min="16121" max="16121" width="25.8571428571429" style="1" customWidth="1"/>
    <col min="16122" max="16122" width="15.1428571428571" style="1" customWidth="1"/>
    <col min="16123" max="16123" width="15.4285714285714" style="1" customWidth="1"/>
    <col min="16124" max="16124" width="15" style="1" customWidth="1"/>
    <col min="16125" max="16125" width="12.8571428571429" style="1" customWidth="1"/>
    <col min="16126" max="16126" width="23.2857142857143" style="1" customWidth="1"/>
    <col min="16127" max="16129" width="9.14285714285714" style="1" hidden="1" customWidth="1"/>
    <col min="16130" max="16131" width="9.14285714285714" style="1"/>
    <col min="16132" max="16132" width="9.71428571428571" style="1" customWidth="1"/>
    <col min="16133" max="16133" width="9.14285714285714" style="1"/>
    <col min="16134" max="16134" width="10.2857142857143" style="1" customWidth="1"/>
    <col min="16135" max="16384" width="9.14285714285714" style="1"/>
  </cols>
  <sheetData>
    <row r="1" s="1" customFormat="1" ht="15" customHeight="1"/>
    <row r="2" s="1" customFormat="1" ht="6" customHeight="1" spans="4:7">
      <c r="D2" s="2"/>
      <c r="G2" s="2"/>
    </row>
    <row r="3" s="1" customFormat="1" ht="15" customHeight="1" spans="1:7">
      <c r="A3" s="3"/>
      <c r="D3" s="4"/>
      <c r="G3" s="3"/>
    </row>
    <row r="4" s="1" customFormat="1" ht="5.25" customHeight="1" spans="1:7">
      <c r="A4" s="2"/>
      <c r="D4" s="4"/>
      <c r="G4" s="2"/>
    </row>
    <row r="5" s="1" customFormat="1" spans="1:7">
      <c r="A5" s="4"/>
      <c r="B5" s="4"/>
      <c r="C5" s="4"/>
      <c r="D5" s="4"/>
      <c r="E5" s="4"/>
      <c r="F5" s="4"/>
      <c r="G5" s="4"/>
    </row>
    <row r="6" s="1" customFormat="1" customHeight="1" spans="1:7">
      <c r="A6" s="3" t="s">
        <v>46</v>
      </c>
      <c r="B6" s="3"/>
      <c r="C6" s="3"/>
      <c r="D6" s="3"/>
      <c r="E6" s="3"/>
      <c r="F6" s="3"/>
      <c r="G6" s="3"/>
    </row>
    <row r="7" s="1" customFormat="1" customHeight="1" spans="1:7">
      <c r="A7" s="3"/>
      <c r="B7" s="3"/>
      <c r="C7" s="3"/>
      <c r="D7" s="3"/>
      <c r="E7" s="3"/>
      <c r="F7" s="3"/>
      <c r="G7" s="3"/>
    </row>
    <row r="8" s="1" customFormat="1" customHeight="1" spans="1:9">
      <c r="A8" s="5"/>
      <c r="B8" s="6" t="str">
        <f>'Aux. Adm.'!B8</f>
        <v>Nº Processo</v>
      </c>
      <c r="C8" s="7"/>
      <c r="D8" s="7"/>
      <c r="E8" s="8" t="str">
        <f>'Aux. Adm.'!E8</f>
        <v>59501.000246/2024-69</v>
      </c>
      <c r="F8" s="9"/>
      <c r="G8" s="10"/>
      <c r="H8" s="11"/>
      <c r="I8" s="11"/>
    </row>
    <row r="9" s="1" customFormat="1" customHeight="1" spans="1:9">
      <c r="A9" s="12"/>
      <c r="B9" s="13" t="str">
        <f>'Aux. Adm.'!B9</f>
        <v>Licitação nº</v>
      </c>
      <c r="C9" s="14"/>
      <c r="D9" s="14"/>
      <c r="E9" s="15"/>
      <c r="F9" s="16"/>
      <c r="G9" s="17"/>
      <c r="H9" s="11"/>
      <c r="I9" s="11"/>
    </row>
    <row r="10" s="1" customFormat="1" customHeight="1" spans="1:9">
      <c r="A10" s="18" t="s">
        <v>49</v>
      </c>
      <c r="B10" s="18"/>
      <c r="C10" s="18"/>
      <c r="D10" s="18"/>
      <c r="E10" s="18"/>
      <c r="F10" s="3"/>
      <c r="G10" s="18"/>
      <c r="H10" s="11"/>
      <c r="I10" s="11"/>
    </row>
    <row r="11" s="1" customFormat="1" customHeight="1" spans="1:9">
      <c r="A11" s="19"/>
      <c r="B11" s="19"/>
      <c r="C11" s="19"/>
      <c r="D11" s="19"/>
      <c r="E11" s="19"/>
      <c r="F11" s="19"/>
      <c r="G11" s="19"/>
      <c r="H11" s="11"/>
      <c r="I11" s="11"/>
    </row>
    <row r="12" s="1" customFormat="1" customHeight="1" spans="1:9">
      <c r="A12" s="20" t="s">
        <v>50</v>
      </c>
      <c r="B12" s="21" t="s">
        <v>51</v>
      </c>
      <c r="C12" s="21"/>
      <c r="D12" s="21"/>
      <c r="E12" s="21"/>
      <c r="F12" s="22" t="str">
        <f>'Aux. Adm.'!F12</f>
        <v>2024 - PE000122/2024</v>
      </c>
      <c r="G12" s="23"/>
      <c r="H12" s="11"/>
      <c r="I12" s="11"/>
    </row>
    <row r="13" s="1" customFormat="1" customHeight="1" spans="1:9">
      <c r="A13" s="20" t="s">
        <v>53</v>
      </c>
      <c r="B13" s="21" t="s">
        <v>54</v>
      </c>
      <c r="C13" s="21"/>
      <c r="D13" s="21"/>
      <c r="E13" s="21"/>
      <c r="F13" s="24" t="str">
        <f>'Aux. Adm.'!F13</f>
        <v>Recife/PE</v>
      </c>
      <c r="G13" s="24"/>
      <c r="H13" s="11"/>
      <c r="I13" s="11"/>
    </row>
    <row r="14" s="1" customFormat="1" customHeight="1" spans="1:9">
      <c r="A14" s="25" t="s">
        <v>56</v>
      </c>
      <c r="B14" s="21" t="s">
        <v>57</v>
      </c>
      <c r="C14" s="21"/>
      <c r="D14" s="21"/>
      <c r="E14" s="21"/>
      <c r="F14" s="22" t="str">
        <f>'Aux. Adm.'!F14</f>
        <v>20/02/2024</v>
      </c>
      <c r="G14" s="23"/>
      <c r="H14" s="11"/>
      <c r="I14" s="11"/>
    </row>
    <row r="15" s="1" customFormat="1" customHeight="1" spans="1:9">
      <c r="A15" s="25" t="s">
        <v>59</v>
      </c>
      <c r="B15" s="26" t="s">
        <v>60</v>
      </c>
      <c r="C15" s="26"/>
      <c r="D15" s="26"/>
      <c r="E15" s="26"/>
      <c r="F15" s="24" t="str">
        <f>'Aux. Adm.'!F15</f>
        <v>12 (doze) meses</v>
      </c>
      <c r="G15" s="24"/>
      <c r="H15" s="11"/>
      <c r="I15" s="11"/>
    </row>
    <row r="16" s="1" customFormat="1" customHeight="1" spans="1:9">
      <c r="A16" s="27"/>
      <c r="B16" s="28"/>
      <c r="C16" s="29"/>
      <c r="D16" s="29"/>
      <c r="E16" s="19"/>
      <c r="F16" s="19"/>
      <c r="G16" s="19"/>
      <c r="H16" s="11"/>
      <c r="I16" s="11"/>
    </row>
    <row r="17" s="1" customFormat="1" customHeight="1" spans="1:9">
      <c r="A17" s="30" t="s">
        <v>62</v>
      </c>
      <c r="B17" s="30"/>
      <c r="C17" s="30"/>
      <c r="D17" s="30"/>
      <c r="E17" s="30"/>
      <c r="F17" s="30"/>
      <c r="G17" s="30"/>
      <c r="H17" s="11"/>
      <c r="I17" s="11"/>
    </row>
    <row r="18" s="1" customFormat="1" customHeight="1" spans="1:9">
      <c r="A18" s="27"/>
      <c r="B18" s="28"/>
      <c r="C18" s="29"/>
      <c r="D18" s="29"/>
      <c r="E18" s="19"/>
      <c r="F18" s="19"/>
      <c r="G18" s="19"/>
      <c r="H18" s="11"/>
      <c r="I18" s="11"/>
    </row>
    <row r="19" s="1" customFormat="1" customHeight="1" spans="1:9">
      <c r="A19" s="31" t="s">
        <v>63</v>
      </c>
      <c r="B19" s="32"/>
      <c r="C19" s="33" t="s">
        <v>64</v>
      </c>
      <c r="D19" s="34"/>
      <c r="E19" s="33" t="s">
        <v>65</v>
      </c>
      <c r="F19" s="35"/>
      <c r="G19" s="34"/>
      <c r="H19" s="11"/>
      <c r="I19" s="11"/>
    </row>
    <row r="20" s="1" customFormat="1" customHeight="1" spans="1:9">
      <c r="A20" s="31" t="s">
        <v>43</v>
      </c>
      <c r="B20" s="32"/>
      <c r="C20" s="33" t="s">
        <v>66</v>
      </c>
      <c r="D20" s="34"/>
      <c r="E20" s="36">
        <v>1</v>
      </c>
      <c r="F20" s="37"/>
      <c r="G20" s="38"/>
      <c r="H20" s="11"/>
      <c r="I20" s="11"/>
    </row>
    <row r="21" s="1" customFormat="1" customHeight="1" spans="1:9">
      <c r="A21" s="27"/>
      <c r="B21" s="27"/>
      <c r="C21" s="29"/>
      <c r="D21" s="29"/>
      <c r="E21" s="39"/>
      <c r="F21" s="39"/>
      <c r="G21" s="39"/>
      <c r="H21" s="11"/>
      <c r="I21" s="11"/>
    </row>
    <row r="22" s="1" customFormat="1" customHeight="1" spans="1:9">
      <c r="A22" s="30" t="s">
        <v>67</v>
      </c>
      <c r="B22" s="30"/>
      <c r="C22" s="30"/>
      <c r="D22" s="30"/>
      <c r="E22" s="30"/>
      <c r="F22" s="30"/>
      <c r="G22" s="30"/>
      <c r="H22" s="11"/>
      <c r="I22" s="11"/>
    </row>
    <row r="23" s="1" customFormat="1" customHeight="1" spans="1:9">
      <c r="A23" s="40"/>
      <c r="B23" s="40"/>
      <c r="C23" s="40"/>
      <c r="D23" s="40"/>
      <c r="E23" s="40"/>
      <c r="F23" s="40"/>
      <c r="G23" s="40"/>
      <c r="H23" s="11"/>
      <c r="I23" s="11"/>
    </row>
    <row r="24" s="1" customFormat="1" customHeight="1" spans="1:9">
      <c r="A24" s="40" t="s">
        <v>68</v>
      </c>
      <c r="B24" s="40"/>
      <c r="C24" s="40"/>
      <c r="D24" s="40"/>
      <c r="E24" s="40"/>
      <c r="F24" s="40"/>
      <c r="G24" s="40"/>
      <c r="H24" s="11"/>
      <c r="I24" s="11"/>
    </row>
    <row r="25" s="1" customFormat="1" customHeight="1" spans="1:9">
      <c r="A25" s="40" t="s">
        <v>69</v>
      </c>
      <c r="B25" s="40"/>
      <c r="C25" s="40"/>
      <c r="D25" s="40"/>
      <c r="E25" s="40"/>
      <c r="F25" s="40"/>
      <c r="G25" s="40"/>
      <c r="H25" s="11"/>
      <c r="I25" s="11"/>
    </row>
    <row r="26" s="1" customFormat="1" customHeight="1" spans="1:9">
      <c r="A26" s="41"/>
      <c r="B26" s="41"/>
      <c r="C26" s="41"/>
      <c r="D26" s="41"/>
      <c r="E26" s="41"/>
      <c r="F26" s="41"/>
      <c r="G26" s="41"/>
      <c r="H26" s="11"/>
      <c r="I26" s="11"/>
    </row>
    <row r="27" s="1" customFormat="1" ht="20.25" customHeight="1" spans="1:9">
      <c r="A27" s="42" t="s">
        <v>70</v>
      </c>
      <c r="B27" s="42"/>
      <c r="C27" s="42"/>
      <c r="D27" s="42"/>
      <c r="E27" s="42"/>
      <c r="F27" s="42"/>
      <c r="G27" s="42"/>
      <c r="H27" s="11"/>
      <c r="I27" s="11"/>
    </row>
    <row r="28" s="1" customFormat="1" spans="1:9">
      <c r="A28" s="43">
        <v>1</v>
      </c>
      <c r="B28" s="44" t="s">
        <v>71</v>
      </c>
      <c r="C28" s="45"/>
      <c r="D28" s="46"/>
      <c r="E28" s="46"/>
      <c r="F28" s="46"/>
      <c r="G28" s="47" t="s">
        <v>210</v>
      </c>
      <c r="H28" s="11"/>
      <c r="I28" s="11"/>
    </row>
    <row r="29" s="1" customFormat="1" customHeight="1" spans="1:9">
      <c r="A29" s="48">
        <v>2</v>
      </c>
      <c r="B29" s="49" t="s">
        <v>73</v>
      </c>
      <c r="C29" s="50"/>
      <c r="D29" s="50"/>
      <c r="E29" s="50"/>
      <c r="F29" s="50"/>
      <c r="G29" s="51" t="s">
        <v>211</v>
      </c>
      <c r="H29" s="52"/>
      <c r="I29" s="113"/>
    </row>
    <row r="30" s="1" customFormat="1" customHeight="1" spans="1:9">
      <c r="A30" s="48">
        <v>3</v>
      </c>
      <c r="B30" s="53" t="s">
        <v>75</v>
      </c>
      <c r="C30" s="54"/>
      <c r="D30" s="55"/>
      <c r="E30" s="55"/>
      <c r="F30" s="55"/>
      <c r="G30" s="56">
        <v>3091.24</v>
      </c>
      <c r="H30" s="57"/>
      <c r="I30" s="52"/>
    </row>
    <row r="31" s="1" customFormat="1" customHeight="1" spans="1:7">
      <c r="A31" s="58">
        <v>4</v>
      </c>
      <c r="B31" s="59" t="s">
        <v>76</v>
      </c>
      <c r="C31" s="60"/>
      <c r="D31" s="61"/>
      <c r="E31" s="61"/>
      <c r="F31" s="61"/>
      <c r="G31" s="62" t="s">
        <v>77</v>
      </c>
    </row>
    <row r="32" s="1" customFormat="1" customHeight="1" spans="1:7">
      <c r="A32" s="63">
        <v>5</v>
      </c>
      <c r="B32" s="64" t="s">
        <v>78</v>
      </c>
      <c r="C32" s="65"/>
      <c r="D32" s="66"/>
      <c r="E32" s="66"/>
      <c r="F32" s="66"/>
      <c r="G32" s="67" t="s">
        <v>201</v>
      </c>
    </row>
    <row r="33" s="1" customFormat="1" customHeight="1" spans="1:7">
      <c r="A33" s="68"/>
      <c r="B33" s="69"/>
      <c r="C33" s="69"/>
      <c r="D33" s="11"/>
      <c r="E33" s="11"/>
      <c r="F33" s="11"/>
      <c r="G33" s="70"/>
    </row>
    <row r="34" s="1" customFormat="1" customHeight="1" spans="1:7">
      <c r="A34" s="68"/>
      <c r="B34" s="69"/>
      <c r="C34" s="69"/>
      <c r="D34" s="11"/>
      <c r="E34" s="11"/>
      <c r="F34" s="11"/>
      <c r="G34" s="70"/>
    </row>
    <row r="35" s="1" customFormat="1" customHeight="1" spans="1:7">
      <c r="A35" s="71" t="s">
        <v>79</v>
      </c>
      <c r="B35" s="71"/>
      <c r="C35" s="71"/>
      <c r="D35" s="71"/>
      <c r="E35" s="71"/>
      <c r="F35" s="71"/>
      <c r="G35" s="71"/>
    </row>
    <row r="36" s="1" customFormat="1" customHeight="1" spans="1:7">
      <c r="A36" s="69"/>
      <c r="B36" s="69"/>
      <c r="C36" s="69"/>
      <c r="D36" s="69"/>
      <c r="E36" s="69"/>
      <c r="F36" s="69"/>
      <c r="G36" s="69"/>
    </row>
    <row r="37" s="1" customFormat="1" customHeight="1" spans="1:9">
      <c r="A37" s="72">
        <v>1</v>
      </c>
      <c r="B37" s="73" t="s">
        <v>80</v>
      </c>
      <c r="C37" s="74"/>
      <c r="D37" s="74"/>
      <c r="E37" s="74"/>
      <c r="F37" s="75"/>
      <c r="G37" s="76" t="s">
        <v>81</v>
      </c>
      <c r="I37" s="114"/>
    </row>
    <row r="38" s="1" customFormat="1" customHeight="1" spans="1:7">
      <c r="A38" s="48" t="s">
        <v>50</v>
      </c>
      <c r="B38" s="53" t="s">
        <v>82</v>
      </c>
      <c r="C38" s="54"/>
      <c r="D38" s="54"/>
      <c r="E38" s="54"/>
      <c r="F38" s="77"/>
      <c r="G38" s="78">
        <f>G30</f>
        <v>3091.24</v>
      </c>
    </row>
    <row r="39" s="1" customFormat="1" customHeight="1" spans="1:7">
      <c r="A39" s="79"/>
      <c r="B39" s="80" t="s">
        <v>83</v>
      </c>
      <c r="C39" s="81"/>
      <c r="D39" s="81"/>
      <c r="E39" s="81"/>
      <c r="F39" s="82"/>
      <c r="G39" s="83">
        <f>G38</f>
        <v>3091.24</v>
      </c>
    </row>
    <row r="40" s="1" customFormat="1" customHeight="1" spans="1:7">
      <c r="A40" s="69"/>
      <c r="B40" s="69"/>
      <c r="C40" s="69"/>
      <c r="D40" s="69"/>
      <c r="E40" s="69"/>
      <c r="F40" s="84"/>
      <c r="G40" s="85"/>
    </row>
    <row r="41" s="1" customFormat="1" customHeight="1" spans="1:7">
      <c r="A41" s="71" t="s">
        <v>84</v>
      </c>
      <c r="B41" s="71"/>
      <c r="C41" s="71"/>
      <c r="D41" s="71"/>
      <c r="E41" s="71"/>
      <c r="F41" s="71"/>
      <c r="G41" s="71"/>
    </row>
    <row r="42" s="1" customFormat="1" customHeight="1" spans="1:7">
      <c r="A42" s="86"/>
      <c r="B42" s="69"/>
      <c r="C42" s="69"/>
      <c r="D42" s="69"/>
      <c r="E42" s="69"/>
      <c r="F42" s="84"/>
      <c r="G42" s="85"/>
    </row>
    <row r="43" s="1" customFormat="1" customHeight="1" spans="1:7">
      <c r="A43" s="86" t="s">
        <v>85</v>
      </c>
      <c r="B43" s="86"/>
      <c r="C43" s="86"/>
      <c r="D43" s="86"/>
      <c r="E43" s="86"/>
      <c r="F43" s="86"/>
      <c r="G43" s="86"/>
    </row>
    <row r="44" s="1" customFormat="1" customHeight="1" spans="1:7">
      <c r="A44" s="69"/>
      <c r="B44" s="69"/>
      <c r="C44" s="69"/>
      <c r="D44" s="69"/>
      <c r="E44" s="69"/>
      <c r="F44" s="69"/>
      <c r="G44" s="69"/>
    </row>
    <row r="45" s="1" customFormat="1" customHeight="1" spans="1:7">
      <c r="A45" s="87" t="s">
        <v>86</v>
      </c>
      <c r="B45" s="88" t="s">
        <v>87</v>
      </c>
      <c r="C45" s="89"/>
      <c r="D45" s="89"/>
      <c r="E45" s="89"/>
      <c r="F45" s="90" t="s">
        <v>88</v>
      </c>
      <c r="G45" s="91" t="s">
        <v>81</v>
      </c>
    </row>
    <row r="46" s="1" customFormat="1" customHeight="1" spans="1:7">
      <c r="A46" s="92" t="s">
        <v>50</v>
      </c>
      <c r="B46" s="93" t="s">
        <v>89</v>
      </c>
      <c r="C46" s="93"/>
      <c r="D46" s="93"/>
      <c r="E46" s="93"/>
      <c r="F46" s="94">
        <f>'Ass. Adm. I'!F46</f>
        <v>0.0833</v>
      </c>
      <c r="G46" s="95">
        <f>G39*F46</f>
        <v>257.5</v>
      </c>
    </row>
    <row r="47" s="1" customFormat="1" customHeight="1" spans="1:7">
      <c r="A47" s="96" t="s">
        <v>53</v>
      </c>
      <c r="B47" s="54" t="s">
        <v>90</v>
      </c>
      <c r="C47" s="54"/>
      <c r="D47" s="54"/>
      <c r="E47" s="54"/>
      <c r="F47" s="97">
        <f>'Ass. Adm. I'!F47</f>
        <v>0.1111</v>
      </c>
      <c r="G47" s="98">
        <f>G39*F47</f>
        <v>343.44</v>
      </c>
    </row>
    <row r="48" s="1" customFormat="1" customHeight="1" spans="1:7">
      <c r="A48" s="99" t="s">
        <v>10</v>
      </c>
      <c r="B48" s="89"/>
      <c r="C48" s="89"/>
      <c r="D48" s="89"/>
      <c r="E48" s="89"/>
      <c r="F48" s="100">
        <f>'Ass. Adm. I'!F48</f>
        <v>0.1944</v>
      </c>
      <c r="G48" s="101">
        <f>SUM(G46:G47)</f>
        <v>600.94</v>
      </c>
    </row>
    <row r="49" s="1" customFormat="1" customHeight="1" spans="1:7">
      <c r="A49" s="86"/>
      <c r="B49" s="69"/>
      <c r="C49" s="69"/>
      <c r="D49" s="69"/>
      <c r="E49" s="69"/>
      <c r="F49" s="84"/>
      <c r="G49" s="85"/>
    </row>
    <row r="50" s="1" customFormat="1" customHeight="1" spans="1:7">
      <c r="A50" s="86" t="s">
        <v>91</v>
      </c>
      <c r="B50" s="69"/>
      <c r="C50" s="69"/>
      <c r="D50" s="69"/>
      <c r="E50" s="69"/>
      <c r="F50" s="84"/>
      <c r="G50" s="85"/>
    </row>
    <row r="51" s="1" customFormat="1" customHeight="1" spans="1:7">
      <c r="A51" s="19"/>
      <c r="B51" s="19"/>
      <c r="C51" s="19"/>
      <c r="D51" s="19"/>
      <c r="E51" s="19"/>
      <c r="F51" s="19"/>
      <c r="G51" s="19"/>
    </row>
    <row r="52" s="1" customFormat="1" customHeight="1" spans="1:7">
      <c r="A52" s="102" t="s">
        <v>26</v>
      </c>
      <c r="B52" s="99" t="s">
        <v>92</v>
      </c>
      <c r="C52" s="89"/>
      <c r="D52" s="89"/>
      <c r="E52" s="89"/>
      <c r="F52" s="90" t="s">
        <v>88</v>
      </c>
      <c r="G52" s="90" t="s">
        <v>81</v>
      </c>
    </row>
    <row r="53" s="1" customFormat="1" customHeight="1" spans="1:7">
      <c r="A53" s="48" t="s">
        <v>50</v>
      </c>
      <c r="B53" s="53" t="s">
        <v>93</v>
      </c>
      <c r="C53" s="54"/>
      <c r="D53" s="54"/>
      <c r="E53" s="54"/>
      <c r="F53" s="94">
        <f>'Ass. Adm. I'!F53</f>
        <v>0.2</v>
      </c>
      <c r="G53" s="103">
        <f>($G$39+$G$48)*F53</f>
        <v>738.44</v>
      </c>
    </row>
    <row r="54" s="1" customFormat="1" customHeight="1" spans="1:7">
      <c r="A54" s="104" t="s">
        <v>53</v>
      </c>
      <c r="B54" s="105" t="s">
        <v>94</v>
      </c>
      <c r="C54" s="60"/>
      <c r="D54" s="60"/>
      <c r="E54" s="60"/>
      <c r="F54" s="106">
        <f>'Ass. Adm. I'!F54</f>
        <v>0.025</v>
      </c>
      <c r="G54" s="107">
        <f t="shared" ref="G54:G60" si="0">($G$39+$G$48)*F54</f>
        <v>92.3</v>
      </c>
    </row>
    <row r="55" s="1" customFormat="1" customHeight="1" spans="1:7">
      <c r="A55" s="104" t="s">
        <v>56</v>
      </c>
      <c r="B55" s="105" t="s">
        <v>95</v>
      </c>
      <c r="C55" s="60"/>
      <c r="D55" s="60"/>
      <c r="E55" s="60"/>
      <c r="F55" s="106">
        <f>'Ass. Adm. I'!F55</f>
        <v>0.03</v>
      </c>
      <c r="G55" s="107">
        <f t="shared" si="0"/>
        <v>110.77</v>
      </c>
    </row>
    <row r="56" s="1" customFormat="1" customHeight="1" spans="1:7">
      <c r="A56" s="104" t="s">
        <v>59</v>
      </c>
      <c r="B56" s="105" t="s">
        <v>96</v>
      </c>
      <c r="C56" s="60"/>
      <c r="D56" s="60"/>
      <c r="E56" s="60"/>
      <c r="F56" s="106">
        <f>'Ass. Adm. I'!F56</f>
        <v>0.015</v>
      </c>
      <c r="G56" s="107">
        <f t="shared" si="0"/>
        <v>55.38</v>
      </c>
    </row>
    <row r="57" s="1" customFormat="1" customHeight="1" spans="1:7">
      <c r="A57" s="104" t="s">
        <v>97</v>
      </c>
      <c r="B57" s="105" t="s">
        <v>98</v>
      </c>
      <c r="C57" s="60"/>
      <c r="D57" s="60"/>
      <c r="E57" s="60"/>
      <c r="F57" s="106">
        <f>'Ass. Adm. I'!F57</f>
        <v>0.01</v>
      </c>
      <c r="G57" s="107">
        <f t="shared" si="0"/>
        <v>36.92</v>
      </c>
    </row>
    <row r="58" s="1" customFormat="1" customHeight="1" spans="1:7">
      <c r="A58" s="104" t="s">
        <v>99</v>
      </c>
      <c r="B58" s="105" t="s">
        <v>100</v>
      </c>
      <c r="C58" s="60"/>
      <c r="D58" s="60"/>
      <c r="E58" s="60"/>
      <c r="F58" s="106">
        <f>'Ass. Adm. I'!F58</f>
        <v>0.002</v>
      </c>
      <c r="G58" s="107">
        <f t="shared" si="0"/>
        <v>7.38</v>
      </c>
    </row>
    <row r="59" s="1" customFormat="1" customHeight="1" spans="1:7">
      <c r="A59" s="104" t="s">
        <v>101</v>
      </c>
      <c r="B59" s="105" t="s">
        <v>102</v>
      </c>
      <c r="C59" s="60"/>
      <c r="D59" s="60"/>
      <c r="E59" s="60"/>
      <c r="F59" s="106">
        <f>'Ass. Adm. I'!F59</f>
        <v>0.08</v>
      </c>
      <c r="G59" s="107">
        <f t="shared" si="0"/>
        <v>295.37</v>
      </c>
    </row>
    <row r="60" s="1" customFormat="1" customHeight="1" spans="1:7">
      <c r="A60" s="108" t="s">
        <v>103</v>
      </c>
      <c r="B60" s="109" t="s">
        <v>104</v>
      </c>
      <c r="C60" s="110"/>
      <c r="D60" s="110"/>
      <c r="E60" s="110"/>
      <c r="F60" s="97">
        <f>'Ass. Adm. I'!F60</f>
        <v>0.006</v>
      </c>
      <c r="G60" s="111">
        <f t="shared" si="0"/>
        <v>22.15</v>
      </c>
    </row>
    <row r="61" s="1" customFormat="1" customHeight="1" spans="1:7">
      <c r="A61" s="99" t="s">
        <v>10</v>
      </c>
      <c r="B61" s="89"/>
      <c r="C61" s="89"/>
      <c r="D61" s="89"/>
      <c r="E61" s="89"/>
      <c r="F61" s="100">
        <f>'Ass. Adm. I'!F61</f>
        <v>0.368</v>
      </c>
      <c r="G61" s="112">
        <f>SUM(G53:G60)</f>
        <v>1358.71</v>
      </c>
    </row>
    <row r="62" s="1" customFormat="1" customHeight="1" spans="1:7">
      <c r="A62" s="86"/>
      <c r="B62" s="69"/>
      <c r="C62" s="69"/>
      <c r="D62" s="69"/>
      <c r="E62" s="69"/>
      <c r="F62" s="84"/>
      <c r="G62" s="85"/>
    </row>
    <row r="63" s="1" customFormat="1" customHeight="1" spans="1:9">
      <c r="A63" s="86" t="s">
        <v>105</v>
      </c>
      <c r="B63" s="69"/>
      <c r="C63" s="69"/>
      <c r="D63" s="69"/>
      <c r="E63" s="69"/>
      <c r="F63" s="84"/>
      <c r="G63" s="85"/>
      <c r="I63" s="2"/>
    </row>
    <row r="64" s="1" customFormat="1" customHeight="1" spans="1:9">
      <c r="A64" s="86"/>
      <c r="B64" s="69"/>
      <c r="C64" s="69"/>
      <c r="D64" s="69"/>
      <c r="E64" s="69"/>
      <c r="F64" s="84"/>
      <c r="G64" s="85"/>
      <c r="I64" s="114"/>
    </row>
    <row r="65" s="1" customFormat="1" customHeight="1" spans="1:9">
      <c r="A65" s="115" t="s">
        <v>106</v>
      </c>
      <c r="B65" s="89" t="s">
        <v>107</v>
      </c>
      <c r="C65" s="89"/>
      <c r="D65" s="89"/>
      <c r="E65" s="89"/>
      <c r="F65" s="116"/>
      <c r="G65" s="117" t="s">
        <v>81</v>
      </c>
      <c r="I65" s="11"/>
    </row>
    <row r="66" s="1" customFormat="1" customHeight="1" spans="1:10">
      <c r="A66" s="118" t="s">
        <v>50</v>
      </c>
      <c r="B66" s="119" t="s">
        <v>108</v>
      </c>
      <c r="C66" s="120"/>
      <c r="D66" s="120"/>
      <c r="E66" s="54"/>
      <c r="F66" s="77"/>
      <c r="G66" s="121">
        <f>IF((4.1*2*21)-(6%*G38)&gt;0,(4.1*2*21)-(6%*G38),0)</f>
        <v>0</v>
      </c>
      <c r="H66" s="122"/>
      <c r="I66" s="164">
        <f>6%*G38</f>
        <v>185.47</v>
      </c>
      <c r="J66" s="339" t="s">
        <v>109</v>
      </c>
    </row>
    <row r="67" s="1" customFormat="1" customHeight="1" spans="1:10">
      <c r="A67" s="51" t="s">
        <v>53</v>
      </c>
      <c r="B67" s="60" t="s">
        <v>204</v>
      </c>
      <c r="C67" s="60"/>
      <c r="D67" s="60"/>
      <c r="E67" s="60"/>
      <c r="F67" s="123"/>
      <c r="G67" s="124">
        <f>(11*21)</f>
        <v>231</v>
      </c>
      <c r="H67" s="125"/>
      <c r="I67" s="113" t="s">
        <v>111</v>
      </c>
      <c r="J67" s="1">
        <f>4.1*2*21</f>
        <v>172.2</v>
      </c>
    </row>
    <row r="68" s="1" customFormat="1" customHeight="1" spans="1:10">
      <c r="A68" s="126" t="s">
        <v>56</v>
      </c>
      <c r="B68" s="127" t="s">
        <v>206</v>
      </c>
      <c r="C68" s="128"/>
      <c r="D68" s="128"/>
      <c r="E68" s="128"/>
      <c r="F68" s="129"/>
      <c r="G68" s="107">
        <f>'Analista Sênior'!G68</f>
        <v>74.85</v>
      </c>
      <c r="I68" s="165">
        <f>J67-I66</f>
        <v>-13.27</v>
      </c>
      <c r="J68" s="114">
        <f>J67-I66</f>
        <v>-13.27</v>
      </c>
    </row>
    <row r="69" s="1" customFormat="1" customHeight="1" spans="1:9">
      <c r="A69" s="130"/>
      <c r="B69" s="89" t="s">
        <v>114</v>
      </c>
      <c r="C69" s="89"/>
      <c r="D69" s="89"/>
      <c r="E69" s="89"/>
      <c r="F69" s="116"/>
      <c r="G69" s="112">
        <f>SUM(G66:G68)</f>
        <v>305.85</v>
      </c>
      <c r="H69" s="131"/>
      <c r="I69" s="131"/>
    </row>
    <row r="70" s="1" customFormat="1" customHeight="1" spans="1:9">
      <c r="A70" s="69"/>
      <c r="B70" s="69"/>
      <c r="C70" s="69"/>
      <c r="D70" s="69"/>
      <c r="E70" s="69"/>
      <c r="F70" s="84"/>
      <c r="G70" s="85"/>
      <c r="H70" s="131"/>
      <c r="I70" s="131"/>
    </row>
    <row r="71" s="1" customFormat="1" customHeight="1" spans="1:9">
      <c r="A71" s="132" t="s">
        <v>115</v>
      </c>
      <c r="B71" s="132"/>
      <c r="C71" s="132"/>
      <c r="D71" s="132"/>
      <c r="E71" s="132"/>
      <c r="F71" s="132"/>
      <c r="G71" s="132"/>
      <c r="H71" s="131"/>
      <c r="I71" s="131"/>
    </row>
    <row r="72" s="1" customFormat="1" customHeight="1" spans="1:9">
      <c r="A72" s="69"/>
      <c r="B72" s="69"/>
      <c r="C72" s="69"/>
      <c r="D72" s="69"/>
      <c r="E72" s="69"/>
      <c r="F72" s="69"/>
      <c r="G72" s="69"/>
      <c r="H72" s="131"/>
      <c r="I72" s="131"/>
    </row>
    <row r="73" s="1" customFormat="1" customHeight="1" spans="1:7">
      <c r="A73" s="115">
        <v>2</v>
      </c>
      <c r="B73" s="89" t="s">
        <v>116</v>
      </c>
      <c r="C73" s="89"/>
      <c r="D73" s="89"/>
      <c r="E73" s="89"/>
      <c r="F73" s="89"/>
      <c r="G73" s="91" t="s">
        <v>81</v>
      </c>
    </row>
    <row r="74" s="1" customFormat="1" customHeight="1" spans="1:7">
      <c r="A74" s="92" t="s">
        <v>86</v>
      </c>
      <c r="B74" s="93" t="s">
        <v>117</v>
      </c>
      <c r="C74" s="93"/>
      <c r="D74" s="93"/>
      <c r="E74" s="93"/>
      <c r="F74" s="93"/>
      <c r="G74" s="95">
        <f>G48</f>
        <v>600.94</v>
      </c>
    </row>
    <row r="75" s="1" customFormat="1" customHeight="1" spans="1:7">
      <c r="A75" s="51" t="s">
        <v>26</v>
      </c>
      <c r="B75" s="60" t="s">
        <v>92</v>
      </c>
      <c r="C75" s="60"/>
      <c r="D75" s="60"/>
      <c r="E75" s="60"/>
      <c r="F75" s="60"/>
      <c r="G75" s="133">
        <f>G61</f>
        <v>1358.71</v>
      </c>
    </row>
    <row r="76" s="1" customFormat="1" customHeight="1" spans="1:9">
      <c r="A76" s="134" t="s">
        <v>106</v>
      </c>
      <c r="B76" s="60" t="s">
        <v>107</v>
      </c>
      <c r="C76" s="60"/>
      <c r="D76" s="60"/>
      <c r="E76" s="60"/>
      <c r="F76" s="60"/>
      <c r="G76" s="133">
        <f>G69</f>
        <v>305.85</v>
      </c>
      <c r="H76" s="11"/>
      <c r="I76" s="11"/>
    </row>
    <row r="77" s="1" customFormat="1" customHeight="1" spans="1:9">
      <c r="A77" s="99" t="s">
        <v>10</v>
      </c>
      <c r="B77" s="89"/>
      <c r="C77" s="89"/>
      <c r="D77" s="89"/>
      <c r="E77" s="89"/>
      <c r="F77" s="89"/>
      <c r="G77" s="101">
        <f>SUM(G74:G76)</f>
        <v>2265.5</v>
      </c>
      <c r="H77" s="11"/>
      <c r="I77" s="11"/>
    </row>
    <row r="78" s="1" customFormat="1" customHeight="1" spans="1:9">
      <c r="A78" s="69"/>
      <c r="B78" s="69"/>
      <c r="C78" s="69"/>
      <c r="D78" s="69"/>
      <c r="E78" s="69"/>
      <c r="F78" s="84"/>
      <c r="G78" s="85"/>
      <c r="H78" s="11"/>
      <c r="I78" s="11"/>
    </row>
    <row r="79" s="1" customFormat="1" customHeight="1" spans="1:9">
      <c r="A79" s="18" t="s">
        <v>118</v>
      </c>
      <c r="B79" s="18"/>
      <c r="C79" s="18"/>
      <c r="D79" s="18"/>
      <c r="E79" s="18"/>
      <c r="F79" s="18"/>
      <c r="G79" s="18"/>
      <c r="H79" s="11"/>
      <c r="I79" s="11"/>
    </row>
    <row r="80" s="1" customFormat="1" customHeight="1" spans="1:11">
      <c r="A80" s="19"/>
      <c r="B80" s="19"/>
      <c r="C80" s="19"/>
      <c r="D80" s="19"/>
      <c r="E80" s="19"/>
      <c r="F80" s="19"/>
      <c r="G80" s="19"/>
      <c r="H80" s="135"/>
      <c r="I80" s="166" t="s">
        <v>119</v>
      </c>
      <c r="J80" s="135"/>
      <c r="K80" s="135"/>
    </row>
    <row r="81" s="1" customFormat="1" customHeight="1" spans="1:11">
      <c r="A81" s="115">
        <v>3</v>
      </c>
      <c r="B81" s="89" t="s">
        <v>120</v>
      </c>
      <c r="C81" s="89"/>
      <c r="D81" s="89"/>
      <c r="E81" s="89"/>
      <c r="F81" s="89"/>
      <c r="G81" s="91" t="s">
        <v>81</v>
      </c>
      <c r="H81" s="135"/>
      <c r="I81" s="135"/>
      <c r="J81" s="135"/>
      <c r="K81" s="135"/>
    </row>
    <row r="82" s="1" customFormat="1" customHeight="1" spans="1:11">
      <c r="A82" s="92" t="s">
        <v>50</v>
      </c>
      <c r="B82" s="93" t="s">
        <v>121</v>
      </c>
      <c r="C82" s="93"/>
      <c r="D82" s="93"/>
      <c r="E82" s="93"/>
      <c r="F82" s="60"/>
      <c r="G82" s="98">
        <f>J82</f>
        <v>146.91</v>
      </c>
      <c r="H82" s="136">
        <f>G39+G77-I82</f>
        <v>4293.39</v>
      </c>
      <c r="I82" s="167">
        <f>(G39+G48)*0.288</f>
        <v>1063.35</v>
      </c>
      <c r="J82" s="148">
        <f>H82/12*0.4106</f>
        <v>146.91</v>
      </c>
      <c r="K82" s="135"/>
    </row>
    <row r="83" s="1" customFormat="1" customHeight="1" spans="1:11">
      <c r="A83" s="51" t="s">
        <v>53</v>
      </c>
      <c r="B83" s="60" t="s">
        <v>122</v>
      </c>
      <c r="C83" s="60"/>
      <c r="D83" s="60"/>
      <c r="E83" s="60"/>
      <c r="F83" s="60"/>
      <c r="G83" s="133">
        <f t="shared" ref="G83:G85" si="1">I83</f>
        <v>60.64</v>
      </c>
      <c r="H83" s="137">
        <f>G59</f>
        <v>295.37</v>
      </c>
      <c r="I83" s="168">
        <f>(H83*0.4+H83*0.1)*0.4106</f>
        <v>60.64</v>
      </c>
      <c r="J83" s="169">
        <f>H83*0.5*0.4106</f>
        <v>60.64</v>
      </c>
      <c r="K83" s="169"/>
    </row>
    <row r="84" s="1" customFormat="1" customHeight="1" spans="1:11">
      <c r="A84" s="51" t="s">
        <v>56</v>
      </c>
      <c r="B84" s="60" t="s">
        <v>123</v>
      </c>
      <c r="C84" s="60"/>
      <c r="D84" s="60"/>
      <c r="E84" s="138"/>
      <c r="F84" s="60"/>
      <c r="G84" s="133">
        <f t="shared" si="1"/>
        <v>183.29</v>
      </c>
      <c r="H84" s="139">
        <f>G39+G77</f>
        <v>5356.74</v>
      </c>
      <c r="I84" s="170">
        <f>H84/12*0.4106</f>
        <v>183.29</v>
      </c>
      <c r="J84" s="135"/>
      <c r="K84" s="135"/>
    </row>
    <row r="85" s="1" customFormat="1" customHeight="1" spans="1:11">
      <c r="A85" s="51" t="s">
        <v>59</v>
      </c>
      <c r="B85" s="60" t="s">
        <v>124</v>
      </c>
      <c r="C85" s="60"/>
      <c r="D85" s="60"/>
      <c r="E85" s="60"/>
      <c r="F85" s="60"/>
      <c r="G85" s="140">
        <f t="shared" si="1"/>
        <v>60.64</v>
      </c>
      <c r="H85" s="136">
        <f>G59</f>
        <v>295.37</v>
      </c>
      <c r="I85" s="168">
        <f>(H85*0.4+H85*0.1)*0.4106</f>
        <v>60.64</v>
      </c>
      <c r="J85" s="169">
        <f>H85*0.5*0.4106</f>
        <v>60.64</v>
      </c>
      <c r="K85" s="135"/>
    </row>
    <row r="86" s="1" customFormat="1" customHeight="1" spans="1:11">
      <c r="A86" s="51" t="s">
        <v>97</v>
      </c>
      <c r="B86" s="60" t="s">
        <v>125</v>
      </c>
      <c r="C86" s="60"/>
      <c r="D86" s="60"/>
      <c r="E86" s="60"/>
      <c r="F86" s="60"/>
      <c r="G86" s="141">
        <f>K86</f>
        <v>-7.51</v>
      </c>
      <c r="H86" s="136">
        <f>G46</f>
        <v>257.5</v>
      </c>
      <c r="I86" s="168">
        <f>G47</f>
        <v>343.44</v>
      </c>
      <c r="J86" s="169">
        <f>H86+I86</f>
        <v>600.94</v>
      </c>
      <c r="K86" s="148">
        <f>-J86*0.0125</f>
        <v>-7.51</v>
      </c>
    </row>
    <row r="87" s="1" customFormat="1" customHeight="1" spans="1:9">
      <c r="A87" s="99" t="s">
        <v>10</v>
      </c>
      <c r="B87" s="89"/>
      <c r="C87" s="89"/>
      <c r="D87" s="89"/>
      <c r="E87" s="89"/>
      <c r="F87" s="89"/>
      <c r="G87" s="101">
        <f>SUM(G82:G86)</f>
        <v>443.97</v>
      </c>
      <c r="H87" s="142"/>
      <c r="I87" s="11"/>
    </row>
    <row r="88" s="1" customFormat="1" customHeight="1" spans="1:9">
      <c r="A88" s="143"/>
      <c r="B88" s="143"/>
      <c r="C88" s="143"/>
      <c r="D88" s="143"/>
      <c r="E88" s="143"/>
      <c r="F88" s="143"/>
      <c r="G88" s="144"/>
      <c r="H88" s="11"/>
      <c r="I88" s="11"/>
    </row>
    <row r="89" s="1" customFormat="1" customHeight="1" spans="1:9">
      <c r="A89" s="18" t="s">
        <v>126</v>
      </c>
      <c r="B89" s="18"/>
      <c r="C89" s="18"/>
      <c r="D89" s="18"/>
      <c r="E89" s="18"/>
      <c r="F89" s="18"/>
      <c r="G89" s="18"/>
      <c r="H89" s="11"/>
      <c r="I89" s="11"/>
    </row>
    <row r="90" s="1" customFormat="1" customHeight="1" spans="1:9">
      <c r="A90" s="145"/>
      <c r="B90" s="19"/>
      <c r="C90" s="19"/>
      <c r="D90" s="19"/>
      <c r="E90" s="19"/>
      <c r="F90" s="19"/>
      <c r="G90" s="19"/>
      <c r="H90" s="11"/>
      <c r="I90" s="11"/>
    </row>
    <row r="91" s="1" customFormat="1" customHeight="1" spans="1:9">
      <c r="A91" s="145" t="s">
        <v>127</v>
      </c>
      <c r="B91" s="19"/>
      <c r="C91" s="19"/>
      <c r="D91" s="19"/>
      <c r="E91" s="19"/>
      <c r="F91" s="19"/>
      <c r="G91" s="19"/>
      <c r="H91" s="11"/>
      <c r="I91" s="11"/>
    </row>
    <row r="92" s="1" customFormat="1" customHeight="1" spans="1:9">
      <c r="A92" s="87" t="s">
        <v>128</v>
      </c>
      <c r="B92" s="89" t="s">
        <v>129</v>
      </c>
      <c r="C92" s="89"/>
      <c r="D92" s="89"/>
      <c r="E92" s="89"/>
      <c r="F92" s="146" t="s">
        <v>130</v>
      </c>
      <c r="G92" s="90" t="s">
        <v>81</v>
      </c>
      <c r="H92" s="11"/>
      <c r="I92" s="11"/>
    </row>
    <row r="93" s="1" customFormat="1" customHeight="1" spans="1:11">
      <c r="A93" s="92" t="s">
        <v>50</v>
      </c>
      <c r="B93" s="93" t="s">
        <v>131</v>
      </c>
      <c r="C93" s="93"/>
      <c r="D93" s="93"/>
      <c r="E93" s="93"/>
      <c r="F93" s="147">
        <f>'Ass. Adm. I'!F93</f>
        <v>20.9589</v>
      </c>
      <c r="G93" s="133">
        <f>$I$93*F93/12-0.01</f>
        <v>337.71</v>
      </c>
      <c r="H93" s="148">
        <f>G39+G77+G87</f>
        <v>5800.71</v>
      </c>
      <c r="I93" s="148">
        <f>H93/30</f>
        <v>193.36</v>
      </c>
      <c r="J93" s="171">
        <f>I93*F105</f>
        <v>5699.05</v>
      </c>
      <c r="K93" s="148">
        <f>J93/12</f>
        <v>474.92</v>
      </c>
    </row>
    <row r="94" s="1" customFormat="1" customHeight="1" spans="1:7">
      <c r="A94" s="118" t="s">
        <v>53</v>
      </c>
      <c r="B94" s="60" t="s">
        <v>132</v>
      </c>
      <c r="C94" s="54"/>
      <c r="D94" s="54"/>
      <c r="E94" s="60"/>
      <c r="F94" s="149">
        <f>'Ass. Adm. I'!F94</f>
        <v>1</v>
      </c>
      <c r="G94" s="133">
        <f t="shared" ref="G94:G104" si="2">$I$93*F94/12</f>
        <v>16.11</v>
      </c>
    </row>
    <row r="95" s="1" customFormat="1" customHeight="1" spans="1:7">
      <c r="A95" s="118" t="s">
        <v>56</v>
      </c>
      <c r="B95" s="60" t="s">
        <v>133</v>
      </c>
      <c r="C95" s="54"/>
      <c r="D95" s="54"/>
      <c r="E95" s="60"/>
      <c r="F95" s="149">
        <f>'Ass. Adm. I'!F95</f>
        <v>0.9659</v>
      </c>
      <c r="G95" s="133">
        <f t="shared" si="2"/>
        <v>15.56</v>
      </c>
    </row>
    <row r="96" s="1" customFormat="1" customHeight="1" spans="1:7">
      <c r="A96" s="51" t="s">
        <v>59</v>
      </c>
      <c r="B96" s="60" t="s">
        <v>134</v>
      </c>
      <c r="C96" s="60"/>
      <c r="D96" s="60"/>
      <c r="E96" s="60"/>
      <c r="F96" s="149">
        <f>'Ass. Adm. I'!F96</f>
        <v>3.4932</v>
      </c>
      <c r="G96" s="133">
        <f t="shared" si="2"/>
        <v>56.29</v>
      </c>
    </row>
    <row r="97" s="1" customFormat="1" customHeight="1" spans="1:7">
      <c r="A97" s="51" t="s">
        <v>97</v>
      </c>
      <c r="B97" s="60" t="s">
        <v>135</v>
      </c>
      <c r="C97" s="60"/>
      <c r="D97" s="60"/>
      <c r="E97" s="60"/>
      <c r="F97" s="149">
        <f>'Ass. Adm. I'!F97</f>
        <v>0.2688</v>
      </c>
      <c r="G97" s="133">
        <f t="shared" si="2"/>
        <v>4.33</v>
      </c>
    </row>
    <row r="98" s="1" customFormat="1" customHeight="1" spans="1:7">
      <c r="A98" s="51" t="s">
        <v>99</v>
      </c>
      <c r="B98" s="110" t="s">
        <v>136</v>
      </c>
      <c r="C98" s="110"/>
      <c r="D98" s="110"/>
      <c r="E98" s="110"/>
      <c r="F98" s="149">
        <f>'Ass. Adm. I'!F98</f>
        <v>0.0427</v>
      </c>
      <c r="G98" s="133">
        <f t="shared" si="2"/>
        <v>0.69</v>
      </c>
    </row>
    <row r="99" s="1" customFormat="1" customHeight="1" spans="1:7">
      <c r="A99" s="51" t="s">
        <v>101</v>
      </c>
      <c r="B99" s="110" t="s">
        <v>137</v>
      </c>
      <c r="C99" s="110"/>
      <c r="D99" s="110"/>
      <c r="E99" s="110"/>
      <c r="F99" s="149">
        <f>'Ass. Adm. I'!F99</f>
        <v>0.0355</v>
      </c>
      <c r="G99" s="133">
        <f t="shared" si="2"/>
        <v>0.57</v>
      </c>
    </row>
    <row r="100" s="1" customFormat="1" customHeight="1" spans="1:7">
      <c r="A100" s="51" t="s">
        <v>103</v>
      </c>
      <c r="B100" s="110" t="s">
        <v>138</v>
      </c>
      <c r="C100" s="110"/>
      <c r="D100" s="110"/>
      <c r="E100" s="110"/>
      <c r="F100" s="149">
        <f>'Ass. Adm. I'!F100</f>
        <v>0.02</v>
      </c>
      <c r="G100" s="133">
        <f t="shared" si="2"/>
        <v>0.32</v>
      </c>
    </row>
    <row r="101" s="1" customFormat="1" customHeight="1" spans="1:7">
      <c r="A101" s="51" t="s">
        <v>139</v>
      </c>
      <c r="B101" s="110" t="s">
        <v>140</v>
      </c>
      <c r="C101" s="110"/>
      <c r="D101" s="110"/>
      <c r="E101" s="110"/>
      <c r="F101" s="149">
        <f>'Ass. Adm. I'!F101</f>
        <v>0.004</v>
      </c>
      <c r="G101" s="133">
        <f t="shared" si="2"/>
        <v>0.06</v>
      </c>
    </row>
    <row r="102" s="1" customFormat="1" customHeight="1" spans="1:7">
      <c r="A102" s="51" t="s">
        <v>141</v>
      </c>
      <c r="B102" s="110" t="s">
        <v>142</v>
      </c>
      <c r="C102" s="110"/>
      <c r="D102" s="110"/>
      <c r="E102" s="110"/>
      <c r="F102" s="149">
        <f>'Ass. Adm. I'!F102</f>
        <v>0.1997</v>
      </c>
      <c r="G102" s="133">
        <f t="shared" si="2"/>
        <v>3.22</v>
      </c>
    </row>
    <row r="103" s="1" customFormat="1" customHeight="1" spans="1:7">
      <c r="A103" s="51" t="s">
        <v>143</v>
      </c>
      <c r="B103" s="110" t="s">
        <v>144</v>
      </c>
      <c r="C103" s="110"/>
      <c r="D103" s="110"/>
      <c r="E103" s="110"/>
      <c r="F103" s="149">
        <f>'Ass. Adm. I'!F103</f>
        <v>2.4753</v>
      </c>
      <c r="G103" s="133">
        <f t="shared" si="2"/>
        <v>39.89</v>
      </c>
    </row>
    <row r="104" s="1" customFormat="1" customHeight="1" spans="1:7">
      <c r="A104" s="51" t="s">
        <v>145</v>
      </c>
      <c r="B104" s="65" t="s">
        <v>146</v>
      </c>
      <c r="C104" s="65"/>
      <c r="D104" s="65"/>
      <c r="E104" s="65"/>
      <c r="F104" s="149">
        <f>'Ass. Adm. I'!F104</f>
        <v>0.0098</v>
      </c>
      <c r="G104" s="133">
        <f t="shared" si="2"/>
        <v>0.16</v>
      </c>
    </row>
    <row r="105" s="1" customFormat="1" customHeight="1" spans="1:7">
      <c r="A105" s="99" t="s">
        <v>10</v>
      </c>
      <c r="B105" s="89"/>
      <c r="C105" s="89"/>
      <c r="D105" s="89"/>
      <c r="E105" s="89"/>
      <c r="F105" s="150">
        <f>'Ass. Adm. I'!F105</f>
        <v>29.4738</v>
      </c>
      <c r="G105" s="101">
        <f>SUM(G93:G104)</f>
        <v>474.91</v>
      </c>
    </row>
    <row r="106" s="1" customFormat="1" customHeight="1" spans="1:7">
      <c r="A106" s="145"/>
      <c r="B106" s="19"/>
      <c r="C106" s="19"/>
      <c r="D106" s="19"/>
      <c r="E106" s="19"/>
      <c r="F106" s="19"/>
      <c r="G106" s="19"/>
    </row>
    <row r="107" s="1" customFormat="1" customHeight="1" spans="1:7">
      <c r="A107" s="86"/>
      <c r="B107" s="86"/>
      <c r="C107" s="86"/>
      <c r="D107" s="86"/>
      <c r="E107" s="86"/>
      <c r="F107" s="86"/>
      <c r="G107" s="151"/>
    </row>
    <row r="108" s="1" customFormat="1" customHeight="1" spans="1:7">
      <c r="A108" s="132" t="s">
        <v>147</v>
      </c>
      <c r="B108" s="132"/>
      <c r="C108" s="132"/>
      <c r="D108" s="132"/>
      <c r="E108" s="132"/>
      <c r="F108" s="132"/>
      <c r="G108" s="132"/>
    </row>
    <row r="109" s="1" customFormat="1" customHeight="1" spans="1:7">
      <c r="A109" s="69"/>
      <c r="B109" s="69"/>
      <c r="C109" s="69"/>
      <c r="D109" s="69"/>
      <c r="E109" s="69"/>
      <c r="F109" s="69"/>
      <c r="G109" s="69"/>
    </row>
    <row r="110" s="1" customFormat="1" customHeight="1" spans="1:7">
      <c r="A110" s="115">
        <v>4</v>
      </c>
      <c r="B110" s="89" t="s">
        <v>148</v>
      </c>
      <c r="C110" s="89"/>
      <c r="D110" s="89"/>
      <c r="E110" s="89"/>
      <c r="F110" s="89"/>
      <c r="G110" s="91" t="s">
        <v>81</v>
      </c>
    </row>
    <row r="111" s="1" customFormat="1" customHeight="1" spans="1:7">
      <c r="A111" s="92" t="s">
        <v>128</v>
      </c>
      <c r="B111" s="60" t="s">
        <v>129</v>
      </c>
      <c r="C111" s="93"/>
      <c r="D111" s="93"/>
      <c r="E111" s="93"/>
      <c r="F111" s="93"/>
      <c r="G111" s="95">
        <f>G105</f>
        <v>474.91</v>
      </c>
    </row>
    <row r="112" s="1" customFormat="1" customHeight="1" spans="1:7">
      <c r="A112" s="99" t="s">
        <v>10</v>
      </c>
      <c r="B112" s="89"/>
      <c r="C112" s="89"/>
      <c r="D112" s="89"/>
      <c r="E112" s="89"/>
      <c r="F112" s="89"/>
      <c r="G112" s="101">
        <f>G111</f>
        <v>474.91</v>
      </c>
    </row>
    <row r="113" s="1" customFormat="1" customHeight="1" spans="1:7">
      <c r="A113" s="86"/>
      <c r="B113" s="86"/>
      <c r="C113" s="86"/>
      <c r="D113" s="86"/>
      <c r="E113" s="86"/>
      <c r="F113" s="86"/>
      <c r="G113" s="151"/>
    </row>
    <row r="114" s="1" customFormat="1" customHeight="1" spans="1:7">
      <c r="A114" s="18" t="s">
        <v>149</v>
      </c>
      <c r="B114" s="18"/>
      <c r="C114" s="18"/>
      <c r="D114" s="18"/>
      <c r="E114" s="18"/>
      <c r="F114" s="18"/>
      <c r="G114" s="18"/>
    </row>
    <row r="115" s="1" customFormat="1" customHeight="1" spans="1:7">
      <c r="A115" s="81"/>
      <c r="B115" s="81"/>
      <c r="C115" s="81"/>
      <c r="D115" s="81"/>
      <c r="E115" s="81"/>
      <c r="F115" s="81"/>
      <c r="G115" s="152"/>
    </row>
    <row r="116" s="1" customFormat="1" customHeight="1" spans="1:7">
      <c r="A116" s="115">
        <v>5</v>
      </c>
      <c r="B116" s="89" t="s">
        <v>150</v>
      </c>
      <c r="C116" s="89"/>
      <c r="D116" s="89"/>
      <c r="E116" s="89"/>
      <c r="F116" s="153"/>
      <c r="G116" s="117" t="s">
        <v>81</v>
      </c>
    </row>
    <row r="117" s="1" customFormat="1" customHeight="1" spans="1:9">
      <c r="A117" s="118" t="s">
        <v>50</v>
      </c>
      <c r="B117" s="54" t="s">
        <v>151</v>
      </c>
      <c r="C117" s="54"/>
      <c r="D117" s="54"/>
      <c r="E117" s="54"/>
      <c r="F117" s="154"/>
      <c r="G117" s="155">
        <v>0</v>
      </c>
      <c r="H117" s="131"/>
      <c r="I117" s="114"/>
    </row>
    <row r="118" s="1" customFormat="1" customHeight="1" spans="1:7">
      <c r="A118" s="156"/>
      <c r="B118" s="157" t="s">
        <v>83</v>
      </c>
      <c r="C118" s="157"/>
      <c r="D118" s="157"/>
      <c r="E118" s="157"/>
      <c r="F118" s="158"/>
      <c r="G118" s="159">
        <f>SUM(G117)</f>
        <v>0</v>
      </c>
    </row>
    <row r="119" s="1" customFormat="1" customHeight="1" spans="1:7">
      <c r="A119" s="69"/>
      <c r="B119" s="69"/>
      <c r="C119" s="69"/>
      <c r="D119" s="69"/>
      <c r="E119" s="69"/>
      <c r="F119" s="69"/>
      <c r="G119" s="69"/>
    </row>
    <row r="120" s="1" customFormat="1" customHeight="1" spans="1:7">
      <c r="A120" s="71" t="s">
        <v>152</v>
      </c>
      <c r="B120" s="71"/>
      <c r="C120" s="71"/>
      <c r="D120" s="71"/>
      <c r="E120" s="71"/>
      <c r="F120" s="71"/>
      <c r="G120" s="71"/>
    </row>
    <row r="121" s="1" customFormat="1" customHeight="1" spans="1:7">
      <c r="A121" s="69"/>
      <c r="B121" s="69"/>
      <c r="C121" s="69"/>
      <c r="D121" s="69"/>
      <c r="E121" s="69"/>
      <c r="F121" s="69"/>
      <c r="G121" s="69"/>
    </row>
    <row r="122" s="1" customFormat="1" customHeight="1" spans="1:7">
      <c r="A122" s="115">
        <v>6</v>
      </c>
      <c r="B122" s="89" t="s">
        <v>153</v>
      </c>
      <c r="C122" s="89"/>
      <c r="D122" s="89"/>
      <c r="E122" s="89"/>
      <c r="F122" s="115" t="s">
        <v>88</v>
      </c>
      <c r="G122" s="91" t="s">
        <v>81</v>
      </c>
    </row>
    <row r="123" s="1" customFormat="1" customHeight="1" spans="1:8">
      <c r="A123" s="92" t="s">
        <v>50</v>
      </c>
      <c r="B123" s="160" t="s">
        <v>154</v>
      </c>
      <c r="C123" s="93"/>
      <c r="D123" s="93"/>
      <c r="E123" s="93"/>
      <c r="F123" s="94">
        <f>'Ass. Adm. I'!F123</f>
        <v>0.025</v>
      </c>
      <c r="G123" s="95">
        <f>G139*F123</f>
        <v>156.89</v>
      </c>
      <c r="H123" s="114"/>
    </row>
    <row r="124" s="1" customFormat="1" customHeight="1" spans="1:8">
      <c r="A124" s="156" t="s">
        <v>53</v>
      </c>
      <c r="B124" s="64" t="s">
        <v>155</v>
      </c>
      <c r="C124" s="65"/>
      <c r="D124" s="65"/>
      <c r="E124" s="65"/>
      <c r="F124" s="106">
        <f>'Ass. Adm. I'!F124</f>
        <v>0.05</v>
      </c>
      <c r="G124" s="161">
        <f>(G139+G123)*F124</f>
        <v>321.63</v>
      </c>
      <c r="H124" s="114"/>
    </row>
    <row r="125" s="1" customFormat="1" customHeight="1" spans="1:8">
      <c r="A125" s="51" t="s">
        <v>56</v>
      </c>
      <c r="B125" s="54" t="s">
        <v>156</v>
      </c>
      <c r="C125" s="54"/>
      <c r="D125" s="54"/>
      <c r="E125" s="54"/>
      <c r="F125" s="94"/>
      <c r="G125" s="98"/>
      <c r="H125" s="114"/>
    </row>
    <row r="126" s="1" customFormat="1" customHeight="1" spans="1:8">
      <c r="A126" s="51" t="s">
        <v>157</v>
      </c>
      <c r="B126" s="60" t="s">
        <v>158</v>
      </c>
      <c r="C126" s="60"/>
      <c r="D126" s="60"/>
      <c r="E126" s="60"/>
      <c r="F126" s="106">
        <f>'Ass. Adm. I'!F126</f>
        <v>0.03</v>
      </c>
      <c r="G126" s="162">
        <f>E146</f>
        <v>221.81</v>
      </c>
      <c r="H126" s="163"/>
    </row>
    <row r="127" s="1" customFormat="1" customHeight="1" spans="1:7">
      <c r="A127" s="51" t="s">
        <v>159</v>
      </c>
      <c r="B127" s="60" t="s">
        <v>160</v>
      </c>
      <c r="C127" s="60"/>
      <c r="D127" s="60"/>
      <c r="E127" s="60"/>
      <c r="F127" s="106">
        <f>'Ass. Adm. I'!F127</f>
        <v>0.0065</v>
      </c>
      <c r="G127" s="162">
        <f>E147</f>
        <v>48.06</v>
      </c>
    </row>
    <row r="128" s="1" customFormat="1" customHeight="1" spans="1:7">
      <c r="A128" s="51" t="s">
        <v>161</v>
      </c>
      <c r="B128" s="60" t="s">
        <v>162</v>
      </c>
      <c r="C128" s="60"/>
      <c r="D128" s="60"/>
      <c r="E128" s="60"/>
      <c r="F128" s="106">
        <f>'Ass. Adm. I'!F128</f>
        <v>0.05</v>
      </c>
      <c r="G128" s="133">
        <f>E148</f>
        <v>369.69</v>
      </c>
    </row>
    <row r="129" s="1" customFormat="1" customHeight="1" spans="1:7">
      <c r="A129" s="172"/>
      <c r="B129" s="89" t="s">
        <v>163</v>
      </c>
      <c r="C129" s="89"/>
      <c r="D129" s="89"/>
      <c r="E129" s="89"/>
      <c r="F129" s="100">
        <f>'Ass. Adm. I'!F129</f>
        <v>0.1615</v>
      </c>
      <c r="G129" s="101">
        <f>SUM(G123:G128)</f>
        <v>1118.08</v>
      </c>
    </row>
    <row r="130" s="1" customFormat="1" customHeight="1" spans="1:7">
      <c r="A130" s="69"/>
      <c r="B130" s="69"/>
      <c r="C130" s="69"/>
      <c r="D130" s="69"/>
      <c r="E130" s="69"/>
      <c r="F130" s="173"/>
      <c r="G130" s="69"/>
    </row>
    <row r="131" s="1" customFormat="1" customHeight="1" spans="1:7">
      <c r="A131" s="71" t="s">
        <v>164</v>
      </c>
      <c r="B131" s="71"/>
      <c r="C131" s="71"/>
      <c r="D131" s="71"/>
      <c r="E131" s="71"/>
      <c r="F131" s="71"/>
      <c r="G131" s="71"/>
    </row>
    <row r="132" s="1" customFormat="1" customHeight="1" spans="1:7">
      <c r="A132" s="69"/>
      <c r="B132" s="69"/>
      <c r="C132" s="69"/>
      <c r="D132" s="69"/>
      <c r="E132" s="69"/>
      <c r="F132" s="69"/>
      <c r="G132" s="69"/>
    </row>
    <row r="133" s="1" customFormat="1" customHeight="1" spans="1:18">
      <c r="A133" s="87"/>
      <c r="B133" s="89" t="s">
        <v>165</v>
      </c>
      <c r="C133" s="89"/>
      <c r="D133" s="89"/>
      <c r="E133" s="89"/>
      <c r="F133" s="89"/>
      <c r="G133" s="91" t="s">
        <v>81</v>
      </c>
      <c r="P133" s="185"/>
      <c r="R133" s="163"/>
    </row>
    <row r="134" s="1" customFormat="1" customHeight="1" spans="1:16">
      <c r="A134" s="92" t="s">
        <v>50</v>
      </c>
      <c r="B134" s="93" t="s">
        <v>166</v>
      </c>
      <c r="C134" s="93"/>
      <c r="D134" s="93"/>
      <c r="E134" s="93"/>
      <c r="F134" s="93"/>
      <c r="G134" s="95">
        <f>G39</f>
        <v>3091.24</v>
      </c>
      <c r="K134" s="186"/>
      <c r="L134" s="186"/>
      <c r="M134" s="185"/>
      <c r="P134" s="187"/>
    </row>
    <row r="135" s="1" customFormat="1" customHeight="1" spans="1:18">
      <c r="A135" s="51" t="s">
        <v>53</v>
      </c>
      <c r="B135" s="60" t="s">
        <v>167</v>
      </c>
      <c r="C135" s="60"/>
      <c r="D135" s="60"/>
      <c r="E135" s="60"/>
      <c r="F135" s="60"/>
      <c r="G135" s="133">
        <f>G77</f>
        <v>2265.5</v>
      </c>
      <c r="K135" s="186"/>
      <c r="L135" s="186"/>
      <c r="P135" s="185"/>
      <c r="R135" s="191"/>
    </row>
    <row r="136" s="1" customFormat="1" customHeight="1" spans="1:7">
      <c r="A136" s="51" t="s">
        <v>56</v>
      </c>
      <c r="B136" s="60" t="s">
        <v>168</v>
      </c>
      <c r="C136" s="60"/>
      <c r="D136" s="60"/>
      <c r="E136" s="60"/>
      <c r="F136" s="60"/>
      <c r="G136" s="133">
        <f>G87</f>
        <v>443.97</v>
      </c>
    </row>
    <row r="137" s="1" customFormat="1" customHeight="1" spans="1:13">
      <c r="A137" s="126" t="s">
        <v>59</v>
      </c>
      <c r="B137" s="110" t="s">
        <v>169</v>
      </c>
      <c r="C137" s="110"/>
      <c r="D137" s="110"/>
      <c r="E137" s="110"/>
      <c r="F137" s="110"/>
      <c r="G137" s="140">
        <f>G112</f>
        <v>474.91</v>
      </c>
      <c r="M137" s="188"/>
    </row>
    <row r="138" s="1" customFormat="1" customHeight="1" spans="1:13">
      <c r="A138" s="126" t="s">
        <v>97</v>
      </c>
      <c r="B138" s="110" t="s">
        <v>170</v>
      </c>
      <c r="C138" s="110"/>
      <c r="D138" s="110"/>
      <c r="E138" s="110"/>
      <c r="F138" s="110"/>
      <c r="G138" s="140">
        <f>G118</f>
        <v>0</v>
      </c>
      <c r="M138" s="189"/>
    </row>
    <row r="139" s="1" customFormat="1" customHeight="1" spans="1:9">
      <c r="A139" s="99" t="s">
        <v>171</v>
      </c>
      <c r="B139" s="89"/>
      <c r="C139" s="89"/>
      <c r="D139" s="89"/>
      <c r="E139" s="89"/>
      <c r="F139" s="89"/>
      <c r="G139" s="101">
        <f>SUM(G134:G138)</f>
        <v>6275.62</v>
      </c>
      <c r="H139" s="114"/>
      <c r="I139" s="114"/>
    </row>
    <row r="140" s="1" customFormat="1" customHeight="1" spans="1:7">
      <c r="A140" s="130" t="s">
        <v>97</v>
      </c>
      <c r="B140" s="174" t="s">
        <v>172</v>
      </c>
      <c r="C140" s="174"/>
      <c r="D140" s="174"/>
      <c r="E140" s="174"/>
      <c r="F140" s="174"/>
      <c r="G140" s="175">
        <f>G129</f>
        <v>1118.08</v>
      </c>
    </row>
    <row r="141" s="1" customFormat="1" customHeight="1" spans="1:13">
      <c r="A141" s="102" t="s">
        <v>173</v>
      </c>
      <c r="B141" s="176"/>
      <c r="C141" s="176"/>
      <c r="D141" s="176"/>
      <c r="E141" s="176"/>
      <c r="F141" s="177"/>
      <c r="G141" s="101">
        <f>G139+G140</f>
        <v>7393.7</v>
      </c>
      <c r="L141" s="190"/>
      <c r="M141" s="191"/>
    </row>
    <row r="142" s="1" customFormat="1" customHeight="1" spans="1:7">
      <c r="A142" s="69"/>
      <c r="B142" s="69"/>
      <c r="C142" s="69"/>
      <c r="D142" s="69"/>
      <c r="E142" s="69"/>
      <c r="F142" s="69"/>
      <c r="G142" s="69"/>
    </row>
    <row r="143" s="1" customFormat="1" customHeight="1" spans="1:13">
      <c r="A143" s="178" t="s">
        <v>174</v>
      </c>
      <c r="B143" s="178"/>
      <c r="C143" s="178"/>
      <c r="D143" s="179"/>
      <c r="E143" s="180">
        <f>G39+G77+G87+G112+G118+G123+G124</f>
        <v>6754.14</v>
      </c>
      <c r="F143" s="114"/>
      <c r="M143" s="189"/>
    </row>
    <row r="144" s="1" customFormat="1" customHeight="1" spans="1:13">
      <c r="A144" s="179" t="s">
        <v>175</v>
      </c>
      <c r="B144" s="179"/>
      <c r="C144" s="179"/>
      <c r="D144" s="179"/>
      <c r="E144" s="181">
        <f>E143/(1-(F126+F127+F128))</f>
        <v>7393.69</v>
      </c>
      <c r="M144" s="192"/>
    </row>
    <row r="145" s="1" customFormat="1" customHeight="1" spans="1:13">
      <c r="A145" s="179" t="s">
        <v>176</v>
      </c>
      <c r="B145" s="179"/>
      <c r="C145" s="179"/>
      <c r="D145" s="179"/>
      <c r="E145" s="181">
        <f>E144-E143</f>
        <v>639.55</v>
      </c>
      <c r="M145" s="189"/>
    </row>
    <row r="146" s="1" customFormat="1" customHeight="1" spans="1:13">
      <c r="A146" s="182" t="s">
        <v>177</v>
      </c>
      <c r="B146" s="182"/>
      <c r="C146" s="182"/>
      <c r="D146" s="182"/>
      <c r="E146" s="183">
        <f>((F126)/(F126+F127+F128))*E145</f>
        <v>221.81</v>
      </c>
      <c r="M146" s="192"/>
    </row>
    <row r="147" s="1" customFormat="1" customHeight="1" spans="1:13">
      <c r="A147" s="182" t="s">
        <v>178</v>
      </c>
      <c r="B147" s="182"/>
      <c r="C147" s="182"/>
      <c r="D147" s="182"/>
      <c r="E147" s="183">
        <f>((F127)/(F126+F127+F128))*E145</f>
        <v>48.06</v>
      </c>
      <c r="M147" s="189"/>
    </row>
    <row r="148" s="1" customFormat="1" customHeight="1" spans="1:13">
      <c r="A148" s="182" t="s">
        <v>179</v>
      </c>
      <c r="B148" s="182"/>
      <c r="C148" s="182"/>
      <c r="D148" s="182"/>
      <c r="E148" s="184">
        <f>((F128/(F126+F127+F128))*E145)+0.01</f>
        <v>369.69</v>
      </c>
      <c r="M148" s="192"/>
    </row>
    <row r="149" s="1" customFormat="1" spans="1:13">
      <c r="A149" s="19"/>
      <c r="B149" s="19"/>
      <c r="C149" s="19"/>
      <c r="M149" s="189"/>
    </row>
    <row r="150" s="1" customFormat="1" spans="1:3">
      <c r="A150" s="19"/>
      <c r="B150" s="19"/>
      <c r="C150" s="19"/>
    </row>
    <row r="151" s="1" customFormat="1" spans="1:18">
      <c r="A151" s="19"/>
      <c r="B151" s="19"/>
      <c r="C151" s="19"/>
      <c r="R151" s="190"/>
    </row>
    <row r="152" s="1" customFormat="1" spans="1:20">
      <c r="A152" s="19"/>
      <c r="B152" s="19"/>
      <c r="C152" s="19"/>
      <c r="M152" s="190"/>
      <c r="N152" s="193"/>
      <c r="P152" s="191"/>
      <c r="R152" s="194"/>
      <c r="T152" s="193"/>
    </row>
    <row r="153" s="1" customFormat="1" spans="1:20">
      <c r="A153" s="19"/>
      <c r="B153" s="19"/>
      <c r="C153" s="19"/>
      <c r="M153" s="190"/>
      <c r="N153" s="193"/>
      <c r="P153" s="191"/>
      <c r="R153" s="194"/>
      <c r="T153" s="193"/>
    </row>
    <row r="154" s="1" customFormat="1" spans="1:20">
      <c r="A154" s="19"/>
      <c r="B154" s="19"/>
      <c r="C154" s="19"/>
      <c r="M154" s="190"/>
      <c r="N154" s="193"/>
      <c r="P154" s="191"/>
      <c r="R154" s="194"/>
      <c r="T154" s="193"/>
    </row>
    <row r="155" s="1" customFormat="1" spans="1:20">
      <c r="A155" s="19"/>
      <c r="B155" s="19"/>
      <c r="C155" s="19"/>
      <c r="M155" s="190"/>
      <c r="N155" s="193"/>
      <c r="P155" s="191"/>
      <c r="R155" s="194"/>
      <c r="T155" s="193"/>
    </row>
    <row r="156" s="1" customFormat="1" spans="1:20">
      <c r="A156" s="19"/>
      <c r="B156" s="19"/>
      <c r="C156" s="19"/>
      <c r="M156" s="190"/>
      <c r="N156" s="193"/>
      <c r="P156" s="191"/>
      <c r="R156" s="194"/>
      <c r="T156" s="193"/>
    </row>
    <row r="157" s="1" customFormat="1" spans="1:3">
      <c r="A157" s="19"/>
      <c r="B157" s="19"/>
      <c r="C157" s="19"/>
    </row>
    <row r="158" s="1" customFormat="1" spans="1:20">
      <c r="A158" s="19"/>
      <c r="B158" s="19"/>
      <c r="C158" s="19"/>
      <c r="M158" s="190"/>
      <c r="N158" s="193"/>
      <c r="P158" s="193"/>
      <c r="R158" s="195"/>
      <c r="T158" s="195"/>
    </row>
    <row r="159" s="1" customFormat="1" spans="1:3">
      <c r="A159" s="19"/>
      <c r="B159" s="19"/>
      <c r="C159" s="19"/>
    </row>
    <row r="160" s="1" customFormat="1" spans="1:3">
      <c r="A160" s="19"/>
      <c r="B160" s="19"/>
      <c r="C160" s="19"/>
    </row>
    <row r="161" s="1" customFormat="1" spans="1:3">
      <c r="A161" s="19"/>
      <c r="B161" s="19"/>
      <c r="C161" s="19"/>
    </row>
    <row r="162" s="1" customFormat="1" spans="1:3">
      <c r="A162" s="19"/>
      <c r="B162" s="19"/>
      <c r="C162" s="19"/>
    </row>
    <row r="163" s="1" customFormat="1" spans="1:3">
      <c r="A163" s="19"/>
      <c r="B163" s="19"/>
      <c r="C163" s="19"/>
    </row>
    <row r="164" s="1" customFormat="1" spans="1:3">
      <c r="A164" s="19"/>
      <c r="B164" s="19"/>
      <c r="C164" s="19"/>
    </row>
    <row r="165" s="1" customFormat="1" spans="1:3">
      <c r="A165" s="19"/>
      <c r="B165" s="19"/>
      <c r="C165" s="19"/>
    </row>
    <row r="166" s="1" customFormat="1" spans="1:3">
      <c r="A166" s="19"/>
      <c r="B166" s="19"/>
      <c r="C166" s="19"/>
    </row>
    <row r="167" s="1" customFormat="1" spans="1:3">
      <c r="A167" s="19"/>
      <c r="B167" s="19"/>
      <c r="C167" s="19"/>
    </row>
    <row r="168" s="1" customFormat="1" spans="1:3">
      <c r="A168" s="19"/>
      <c r="B168" s="19"/>
      <c r="C168" s="19"/>
    </row>
    <row r="169" s="1" customFormat="1" spans="1:3">
      <c r="A169" s="19"/>
      <c r="B169" s="19"/>
      <c r="C169" s="19"/>
    </row>
    <row r="170" s="1" customFormat="1" spans="1:3">
      <c r="A170" s="19"/>
      <c r="B170" s="19"/>
      <c r="C170" s="19"/>
    </row>
    <row r="171" s="1" customFormat="1" spans="1:3">
      <c r="A171" s="19"/>
      <c r="B171" s="19"/>
      <c r="C171" s="19"/>
    </row>
    <row r="172" s="1" customFormat="1" spans="1:3">
      <c r="A172" s="19"/>
      <c r="B172" s="19"/>
      <c r="C172" s="19"/>
    </row>
    <row r="173" s="1" customFormat="1" spans="1:3">
      <c r="A173" s="19"/>
      <c r="B173" s="19"/>
      <c r="C173" s="19"/>
    </row>
    <row r="174" s="1" customFormat="1" spans="1:3">
      <c r="A174" s="19"/>
      <c r="B174" s="19"/>
      <c r="C174" s="19"/>
    </row>
    <row r="175" s="1" customFormat="1" spans="1:3">
      <c r="A175" s="19"/>
      <c r="B175" s="19"/>
      <c r="C175" s="19"/>
    </row>
    <row r="176" s="1" customFormat="1" spans="1:3">
      <c r="A176" s="19"/>
      <c r="B176" s="19"/>
      <c r="C176" s="19"/>
    </row>
    <row r="177" s="1" customFormat="1" spans="1:3">
      <c r="A177" s="19"/>
      <c r="B177" s="19"/>
      <c r="C177" s="19"/>
    </row>
    <row r="178" s="1" customFormat="1" spans="1:3">
      <c r="A178" s="19"/>
      <c r="B178" s="19"/>
      <c r="C178" s="19"/>
    </row>
    <row r="179" s="1" customFormat="1" spans="1:3">
      <c r="A179" s="19"/>
      <c r="B179" s="19"/>
      <c r="C179" s="19"/>
    </row>
    <row r="180" s="1" customFormat="1" spans="1:3">
      <c r="A180" s="19"/>
      <c r="B180" s="19"/>
      <c r="C180" s="19"/>
    </row>
    <row r="181" s="1" customFormat="1" spans="1:3">
      <c r="A181" s="19"/>
      <c r="B181" s="19"/>
      <c r="C181" s="19"/>
    </row>
    <row r="182" s="1" customFormat="1" spans="1:3">
      <c r="A182" s="19"/>
      <c r="B182" s="19"/>
      <c r="C182" s="19"/>
    </row>
    <row r="183" s="1" customFormat="1" spans="1:3">
      <c r="A183" s="19"/>
      <c r="B183" s="19"/>
      <c r="C183" s="19"/>
    </row>
    <row r="184" s="1" customFormat="1" spans="1:3">
      <c r="A184" s="19"/>
      <c r="B184" s="19"/>
      <c r="C184" s="19"/>
    </row>
    <row r="185" s="1" customFormat="1" spans="1:3">
      <c r="A185" s="19"/>
      <c r="B185" s="19"/>
      <c r="C185" s="19"/>
    </row>
    <row r="186" s="1" customFormat="1" spans="1:3">
      <c r="A186" s="19"/>
      <c r="B186" s="19"/>
      <c r="C186" s="19"/>
    </row>
    <row r="187" s="1" customFormat="1" spans="1:3">
      <c r="A187" s="19"/>
      <c r="B187" s="19"/>
      <c r="C187" s="19"/>
    </row>
    <row r="188" s="1" customFormat="1" spans="1:3">
      <c r="A188" s="19"/>
      <c r="B188" s="19"/>
      <c r="C188" s="19"/>
    </row>
    <row r="189" s="1" customFormat="1" spans="1:3">
      <c r="A189" s="19"/>
      <c r="B189" s="19"/>
      <c r="C189" s="19"/>
    </row>
    <row r="190" s="1" customFormat="1" spans="1:3">
      <c r="A190" s="19"/>
      <c r="B190" s="19"/>
      <c r="C190" s="19"/>
    </row>
    <row r="191" s="1" customFormat="1" spans="1:3">
      <c r="A191" s="19"/>
      <c r="B191" s="19"/>
      <c r="C191" s="19"/>
    </row>
    <row r="192" s="1" customFormat="1" spans="1:3">
      <c r="A192" s="19"/>
      <c r="B192" s="19"/>
      <c r="C192" s="19"/>
    </row>
    <row r="193" s="1" customFormat="1" spans="1:3">
      <c r="A193" s="19"/>
      <c r="B193" s="19"/>
      <c r="C193" s="19"/>
    </row>
    <row r="194" s="1" customFormat="1" spans="1:3">
      <c r="A194" s="19"/>
      <c r="B194" s="19"/>
      <c r="C194" s="19"/>
    </row>
    <row r="195" s="1" customFormat="1" spans="1:3">
      <c r="A195" s="19"/>
      <c r="B195" s="19"/>
      <c r="C195" s="19"/>
    </row>
    <row r="196" s="1" customFormat="1" spans="1:3">
      <c r="A196" s="19"/>
      <c r="B196" s="19"/>
      <c r="C196" s="19"/>
    </row>
    <row r="197" s="1" customFormat="1" spans="1:3">
      <c r="A197" s="19"/>
      <c r="B197" s="19"/>
      <c r="C197" s="19"/>
    </row>
    <row r="198" s="1" customFormat="1" spans="1:3">
      <c r="A198" s="19"/>
      <c r="B198" s="19"/>
      <c r="C198" s="19"/>
    </row>
    <row r="199" s="1" customFormat="1" spans="1:3">
      <c r="A199" s="19"/>
      <c r="B199" s="19"/>
      <c r="C199" s="19"/>
    </row>
    <row r="200" s="1" customFormat="1" spans="1:3">
      <c r="A200" s="19"/>
      <c r="B200" s="19"/>
      <c r="C200" s="19"/>
    </row>
    <row r="201" s="1" customFormat="1" spans="1:3">
      <c r="A201" s="19"/>
      <c r="B201" s="19"/>
      <c r="C201" s="19"/>
    </row>
    <row r="202" s="1" customFormat="1" spans="1:3">
      <c r="A202" s="19"/>
      <c r="B202" s="19"/>
      <c r="C202" s="19"/>
    </row>
    <row r="203" s="1" customFormat="1" spans="1:3">
      <c r="A203" s="19"/>
      <c r="B203" s="19"/>
      <c r="C203" s="19"/>
    </row>
    <row r="204" s="1" customFormat="1" spans="1:3">
      <c r="A204" s="19"/>
      <c r="B204" s="19"/>
      <c r="C204" s="19"/>
    </row>
    <row r="205" s="1" customFormat="1" spans="1:3">
      <c r="A205" s="19"/>
      <c r="B205" s="19"/>
      <c r="C205" s="19"/>
    </row>
    <row r="206" s="1" customFormat="1" spans="1:3">
      <c r="A206" s="19"/>
      <c r="B206" s="19"/>
      <c r="C206" s="19"/>
    </row>
    <row r="207" s="1" customFormat="1" spans="1:3">
      <c r="A207" s="19"/>
      <c r="B207" s="19"/>
      <c r="C207" s="19"/>
    </row>
    <row r="208" s="1" customFormat="1" spans="1:3">
      <c r="A208" s="19"/>
      <c r="B208" s="19"/>
      <c r="C208" s="19"/>
    </row>
    <row r="209" s="1" customFormat="1" spans="1:3">
      <c r="A209" s="19"/>
      <c r="B209" s="19"/>
      <c r="C209" s="19"/>
    </row>
    <row r="210" s="1" customFormat="1" spans="1:3">
      <c r="A210" s="19"/>
      <c r="B210" s="19"/>
      <c r="C210" s="19"/>
    </row>
    <row r="211" s="1" customFormat="1" spans="1:3">
      <c r="A211" s="19"/>
      <c r="B211" s="19"/>
      <c r="C211" s="19"/>
    </row>
    <row r="212" s="1" customFormat="1" spans="1:3">
      <c r="A212" s="19"/>
      <c r="B212" s="19"/>
      <c r="C212" s="19"/>
    </row>
    <row r="213" s="1" customFormat="1" spans="1:3">
      <c r="A213" s="19"/>
      <c r="B213" s="19"/>
      <c r="C213" s="19"/>
    </row>
    <row r="214" s="1" customFormat="1" spans="1:3">
      <c r="A214" s="19"/>
      <c r="B214" s="19"/>
      <c r="C214" s="19"/>
    </row>
    <row r="215" s="1" customFormat="1" spans="1:3">
      <c r="A215" s="19"/>
      <c r="B215" s="19"/>
      <c r="C215" s="19"/>
    </row>
    <row r="216" s="1" customFormat="1" spans="1:3">
      <c r="A216" s="19"/>
      <c r="B216" s="19"/>
      <c r="C216" s="19"/>
    </row>
    <row r="217" s="1" customFormat="1" spans="1:3">
      <c r="A217" s="19"/>
      <c r="B217" s="19"/>
      <c r="C217" s="19"/>
    </row>
    <row r="218" s="1" customFormat="1" spans="1:3">
      <c r="A218" s="19"/>
      <c r="B218" s="19"/>
      <c r="C218" s="19"/>
    </row>
    <row r="219" s="1" customFormat="1" spans="1:3">
      <c r="A219" s="19"/>
      <c r="B219" s="19"/>
      <c r="C219" s="19"/>
    </row>
    <row r="220" s="1" customFormat="1" spans="1:3">
      <c r="A220" s="19"/>
      <c r="B220" s="19"/>
      <c r="C220" s="19"/>
    </row>
    <row r="221" s="1" customFormat="1" spans="1:3">
      <c r="A221" s="19"/>
      <c r="B221" s="19"/>
      <c r="C221" s="19"/>
    </row>
    <row r="222" s="1" customFormat="1" spans="1:3">
      <c r="A222" s="19"/>
      <c r="B222" s="19"/>
      <c r="C222" s="19"/>
    </row>
    <row r="223" s="1" customFormat="1" spans="1:3">
      <c r="A223" s="19"/>
      <c r="B223" s="19"/>
      <c r="C223" s="19"/>
    </row>
    <row r="224" s="1" customFormat="1" spans="1:3">
      <c r="A224" s="19"/>
      <c r="B224" s="19"/>
      <c r="C224" s="19"/>
    </row>
    <row r="225" s="1" customFormat="1" spans="1:3">
      <c r="A225" s="19"/>
      <c r="B225" s="19"/>
      <c r="C225" s="19"/>
    </row>
    <row r="226" s="1" customFormat="1" spans="1:3">
      <c r="A226" s="19"/>
      <c r="B226" s="19"/>
      <c r="C226" s="19"/>
    </row>
    <row r="227" s="1" customFormat="1" spans="1:3">
      <c r="A227" s="19"/>
      <c r="B227" s="19"/>
      <c r="C227" s="19"/>
    </row>
    <row r="228" s="1" customFormat="1" spans="1:3">
      <c r="A228" s="19"/>
      <c r="B228" s="19"/>
      <c r="C228" s="19"/>
    </row>
    <row r="229" s="1" customFormat="1" spans="1:3">
      <c r="A229" s="19"/>
      <c r="B229" s="19"/>
      <c r="C229" s="19"/>
    </row>
    <row r="230" s="1" customFormat="1" spans="1:3">
      <c r="A230" s="19"/>
      <c r="B230" s="19"/>
      <c r="C230" s="19"/>
    </row>
    <row r="231" s="1" customFormat="1" spans="1:3">
      <c r="A231" s="19"/>
      <c r="B231" s="19"/>
      <c r="C231" s="19"/>
    </row>
    <row r="232" s="1" customFormat="1" spans="1:3">
      <c r="A232" s="19"/>
      <c r="B232" s="19"/>
      <c r="C232" s="19"/>
    </row>
    <row r="233" s="1" customFormat="1" spans="1:3">
      <c r="A233" s="19"/>
      <c r="B233" s="19"/>
      <c r="C233" s="19"/>
    </row>
    <row r="234" s="1" customFormat="1" spans="1:3">
      <c r="A234" s="19"/>
      <c r="B234" s="19"/>
      <c r="C234" s="19"/>
    </row>
    <row r="235" s="1" customFormat="1" spans="1:3">
      <c r="A235" s="19"/>
      <c r="B235" s="19"/>
      <c r="C235" s="19"/>
    </row>
    <row r="236" s="1" customFormat="1" spans="1:3">
      <c r="A236" s="19"/>
      <c r="B236" s="19"/>
      <c r="C236" s="19"/>
    </row>
    <row r="237" s="1" customFormat="1" spans="1:3">
      <c r="A237" s="19"/>
      <c r="B237" s="19"/>
      <c r="C237" s="19"/>
    </row>
    <row r="238" s="1" customFormat="1" spans="1:3">
      <c r="A238" s="19"/>
      <c r="B238" s="19"/>
      <c r="C238" s="19"/>
    </row>
    <row r="239" s="1" customFormat="1" spans="1:3">
      <c r="A239" s="19"/>
      <c r="B239" s="19"/>
      <c r="C239" s="19"/>
    </row>
    <row r="240" s="1" customFormat="1" spans="1:3">
      <c r="A240" s="19"/>
      <c r="B240" s="19"/>
      <c r="C240" s="19"/>
    </row>
    <row r="241" s="1" customFormat="1" spans="1:3">
      <c r="A241" s="19"/>
      <c r="B241" s="19"/>
      <c r="C241" s="19"/>
    </row>
    <row r="242" s="1" customFormat="1" spans="1:3">
      <c r="A242" s="19"/>
      <c r="B242" s="19"/>
      <c r="C242" s="19"/>
    </row>
    <row r="243" s="1" customFormat="1" spans="1:3">
      <c r="A243" s="19"/>
      <c r="B243" s="19"/>
      <c r="C243" s="19"/>
    </row>
    <row r="244" s="1" customFormat="1" spans="1:3">
      <c r="A244" s="19"/>
      <c r="B244" s="19"/>
      <c r="C244" s="19"/>
    </row>
    <row r="245" s="1" customFormat="1" spans="1:3">
      <c r="A245" s="19"/>
      <c r="B245" s="19"/>
      <c r="C245" s="19"/>
    </row>
    <row r="246" s="1" customFormat="1" spans="1:3">
      <c r="A246" s="19"/>
      <c r="B246" s="19"/>
      <c r="C246" s="19"/>
    </row>
    <row r="247" s="1" customFormat="1" spans="1:3">
      <c r="A247" s="19"/>
      <c r="B247" s="19"/>
      <c r="C247" s="19"/>
    </row>
    <row r="248" s="1" customFormat="1" spans="1:3">
      <c r="A248" s="19"/>
      <c r="B248" s="19"/>
      <c r="C248" s="19"/>
    </row>
    <row r="249" s="1" customFormat="1" spans="1:3">
      <c r="A249" s="19"/>
      <c r="B249" s="19"/>
      <c r="C249" s="19"/>
    </row>
    <row r="250" s="1" customFormat="1" spans="1:3">
      <c r="A250" s="19"/>
      <c r="B250" s="19"/>
      <c r="C250" s="19"/>
    </row>
    <row r="251" s="1" customFormat="1" spans="1:3">
      <c r="A251" s="19"/>
      <c r="B251" s="19"/>
      <c r="C251" s="19"/>
    </row>
    <row r="252" s="1" customFormat="1" spans="1:3">
      <c r="A252" s="19"/>
      <c r="B252" s="19"/>
      <c r="C252" s="19"/>
    </row>
    <row r="253" s="1" customFormat="1" spans="1:3">
      <c r="A253" s="19"/>
      <c r="B253" s="19"/>
      <c r="C253" s="19"/>
    </row>
    <row r="254" s="1" customFormat="1" spans="1:3">
      <c r="A254" s="19"/>
      <c r="B254" s="19"/>
      <c r="C254" s="19"/>
    </row>
    <row r="255" s="1" customFormat="1" spans="1:3">
      <c r="A255" s="19"/>
      <c r="B255" s="19"/>
      <c r="C255" s="19"/>
    </row>
    <row r="256" s="1" customFormat="1" spans="1:3">
      <c r="A256" s="19"/>
      <c r="B256" s="19"/>
      <c r="C256" s="19"/>
    </row>
    <row r="257" s="1" customFormat="1" spans="1:3">
      <c r="A257" s="19"/>
      <c r="B257" s="19"/>
      <c r="C257" s="19"/>
    </row>
    <row r="258" s="1" customFormat="1" spans="1:3">
      <c r="A258" s="19"/>
      <c r="B258" s="19"/>
      <c r="C258" s="19"/>
    </row>
    <row r="259" s="1" customFormat="1" spans="1:3">
      <c r="A259" s="19"/>
      <c r="B259" s="19"/>
      <c r="C259" s="19"/>
    </row>
    <row r="260" s="1" customFormat="1" spans="1:3">
      <c r="A260" s="19"/>
      <c r="B260" s="19"/>
      <c r="C260" s="19"/>
    </row>
    <row r="261" s="1" customFormat="1" spans="1:3">
      <c r="A261" s="19"/>
      <c r="B261" s="19"/>
      <c r="C261" s="19"/>
    </row>
    <row r="262" s="1" customFormat="1" spans="1:3">
      <c r="A262" s="19"/>
      <c r="B262" s="19"/>
      <c r="C262" s="19"/>
    </row>
    <row r="263" s="1" customFormat="1" spans="1:3">
      <c r="A263" s="19"/>
      <c r="B263" s="19"/>
      <c r="C263" s="19"/>
    </row>
    <row r="264" s="1" customFormat="1" spans="1:3">
      <c r="A264" s="19"/>
      <c r="B264" s="19"/>
      <c r="C264" s="19"/>
    </row>
    <row r="265" s="1" customFormat="1" spans="1:3">
      <c r="A265" s="19"/>
      <c r="B265" s="19"/>
      <c r="C265" s="19"/>
    </row>
    <row r="266" s="1" customFormat="1" spans="1:3">
      <c r="A266" s="19"/>
      <c r="B266" s="19"/>
      <c r="C266" s="19"/>
    </row>
    <row r="267" s="1" customFormat="1" spans="1:3">
      <c r="A267" s="19"/>
      <c r="B267" s="19"/>
      <c r="C267" s="19"/>
    </row>
    <row r="268" s="1" customFormat="1" spans="1:3">
      <c r="A268" s="19"/>
      <c r="B268" s="19"/>
      <c r="C268" s="19"/>
    </row>
    <row r="269" s="1" customFormat="1" spans="1:3">
      <c r="A269" s="19"/>
      <c r="B269" s="19"/>
      <c r="C269" s="19"/>
    </row>
    <row r="270" s="1" customFormat="1" spans="1:3">
      <c r="A270" s="19"/>
      <c r="B270" s="19"/>
      <c r="C270" s="19"/>
    </row>
    <row r="271" s="1" customFormat="1" spans="1:3">
      <c r="A271" s="19"/>
      <c r="B271" s="19"/>
      <c r="C271" s="19"/>
    </row>
    <row r="272" s="1" customFormat="1" spans="1:3">
      <c r="A272" s="19"/>
      <c r="B272" s="19"/>
      <c r="C272" s="19"/>
    </row>
    <row r="273" s="1" customFormat="1" spans="1:3">
      <c r="A273" s="19"/>
      <c r="B273" s="19"/>
      <c r="C273" s="19"/>
    </row>
    <row r="274" s="1" customFormat="1" spans="1:3">
      <c r="A274" s="19"/>
      <c r="B274" s="19"/>
      <c r="C274" s="19"/>
    </row>
    <row r="275" s="1" customFormat="1" spans="1:3">
      <c r="A275" s="19"/>
      <c r="B275" s="19"/>
      <c r="C275" s="19"/>
    </row>
    <row r="276" s="1" customFormat="1" spans="1:3">
      <c r="A276" s="19"/>
      <c r="B276" s="19"/>
      <c r="C276" s="19"/>
    </row>
    <row r="277" s="1" customFormat="1" spans="1:3">
      <c r="A277" s="19"/>
      <c r="B277" s="19"/>
      <c r="C277" s="19"/>
    </row>
    <row r="278" s="1" customFormat="1" spans="1:3">
      <c r="A278" s="19"/>
      <c r="B278" s="19"/>
      <c r="C278" s="19"/>
    </row>
    <row r="279" s="1" customFormat="1" spans="1:3">
      <c r="A279" s="19"/>
      <c r="B279" s="19"/>
      <c r="C279" s="19"/>
    </row>
    <row r="280" s="1" customFormat="1" spans="1:3">
      <c r="A280" s="19"/>
      <c r="B280" s="19"/>
      <c r="C280" s="19"/>
    </row>
    <row r="281" s="1" customFormat="1" spans="1:3">
      <c r="A281" s="19"/>
      <c r="B281" s="19"/>
      <c r="C281" s="19"/>
    </row>
    <row r="282" s="1" customFormat="1" spans="1:3">
      <c r="A282" s="19"/>
      <c r="B282" s="19"/>
      <c r="C282" s="19"/>
    </row>
    <row r="283" s="1" customFormat="1" spans="1:3">
      <c r="A283" s="19"/>
      <c r="B283" s="19"/>
      <c r="C283" s="19"/>
    </row>
    <row r="284" s="1" customFormat="1" spans="1:3">
      <c r="A284" s="19"/>
      <c r="B284" s="19"/>
      <c r="C284" s="19"/>
    </row>
    <row r="285" s="1" customFormat="1" spans="1:3">
      <c r="A285" s="19"/>
      <c r="B285" s="19"/>
      <c r="C285" s="19"/>
    </row>
    <row r="286" s="1" customFormat="1" spans="1:3">
      <c r="A286" s="19"/>
      <c r="B286" s="19"/>
      <c r="C286" s="19"/>
    </row>
    <row r="287" s="1" customFormat="1" spans="1:3">
      <c r="A287" s="19"/>
      <c r="B287" s="19"/>
      <c r="C287" s="19"/>
    </row>
    <row r="288" s="1" customFormat="1" spans="1:3">
      <c r="A288" s="19"/>
      <c r="B288" s="19"/>
      <c r="C288" s="19"/>
    </row>
    <row r="289" s="1" customFormat="1" spans="1:3">
      <c r="A289" s="19"/>
      <c r="B289" s="19"/>
      <c r="C289" s="19"/>
    </row>
  </sheetData>
  <mergeCells count="45">
    <mergeCell ref="A5:G5"/>
    <mergeCell ref="A6:G6"/>
    <mergeCell ref="B8:D8"/>
    <mergeCell ref="E8:G8"/>
    <mergeCell ref="B9:D9"/>
    <mergeCell ref="E9:G9"/>
    <mergeCell ref="A10:G10"/>
    <mergeCell ref="B12:E12"/>
    <mergeCell ref="F12:G12"/>
    <mergeCell ref="B13:E13"/>
    <mergeCell ref="F13:G13"/>
    <mergeCell ref="B14:E14"/>
    <mergeCell ref="F14:G14"/>
    <mergeCell ref="B15:E15"/>
    <mergeCell ref="F15:G15"/>
    <mergeCell ref="A17:G17"/>
    <mergeCell ref="A19:B19"/>
    <mergeCell ref="C19:D19"/>
    <mergeCell ref="E19:G19"/>
    <mergeCell ref="A20:B20"/>
    <mergeCell ref="C20:D20"/>
    <mergeCell ref="E20:G20"/>
    <mergeCell ref="A22:G22"/>
    <mergeCell ref="A24:G24"/>
    <mergeCell ref="A25:G25"/>
    <mergeCell ref="A27:G27"/>
    <mergeCell ref="A35:G35"/>
    <mergeCell ref="A41:G41"/>
    <mergeCell ref="B66:D66"/>
    <mergeCell ref="B68:E68"/>
    <mergeCell ref="A71:G71"/>
    <mergeCell ref="A79:G79"/>
    <mergeCell ref="A89:G89"/>
    <mergeCell ref="A108:G108"/>
    <mergeCell ref="A114:G114"/>
    <mergeCell ref="A120:G120"/>
    <mergeCell ref="A131:G131"/>
    <mergeCell ref="A141:F141"/>
    <mergeCell ref="A143:C143"/>
    <mergeCell ref="A144:C144"/>
    <mergeCell ref="A145:C145"/>
    <mergeCell ref="A146:C146"/>
    <mergeCell ref="A147:C147"/>
    <mergeCell ref="A148:C148"/>
    <mergeCell ref="K134:L135"/>
  </mergeCells>
  <printOptions horizontalCentered="1"/>
  <pageMargins left="0.196527777777778" right="0.196527777777778" top="0.590277777777778" bottom="0.590277777777778" header="0.314583333333333" footer="0.314583333333333"/>
  <pageSetup paperSize="9" scale="70" fitToHeight="0" orientation="portrait" horizontalDpi="600"/>
  <headerFooter>
    <oddFooter>&amp;R&amp;P de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Resumo</vt:lpstr>
      <vt:lpstr>Aux. Adm.</vt:lpstr>
      <vt:lpstr>Ass. Adm. I</vt:lpstr>
      <vt:lpstr>Recepcionista</vt:lpstr>
      <vt:lpstr> Supervisor 2024</vt:lpstr>
      <vt:lpstr>Analista Sênior</vt:lpstr>
      <vt:lpstr>Ass. Comunic</vt:lpstr>
      <vt:lpstr>Assist. Condução</vt:lpstr>
      <vt:lpstr>Operador Máq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Manoel</dc:creator>
  <cp:lastModifiedBy>calebe.azevedo</cp:lastModifiedBy>
  <cp:revision>0</cp:revision>
  <dcterms:created xsi:type="dcterms:W3CDTF">2011-09-20T13:05:00Z</dcterms:created>
  <cp:lastPrinted>2024-09-20T16:47:00Z</cp:lastPrinted>
  <dcterms:modified xsi:type="dcterms:W3CDTF">2024-09-23T22:28:15Z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1046-12.2.0.16909</vt:lpwstr>
  </property>
  <property fmtid="{D5CDD505-2E9C-101B-9397-08002B2CF9AE}" pid="3" name="ICV">
    <vt:lpwstr>9CA4E81877034DA99C43A33B5233F1BD</vt:lpwstr>
  </property>
</Properties>
</file>