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servidor\Projetos Halla\2022\Coperbarra\Entrega\Entrega 09\Orçamento\"/>
    </mc:Choice>
  </mc:AlternateContent>
  <xr:revisionPtr revIDLastSave="0" documentId="13_ncr:1_{1932952C-7371-494F-9724-2C8B23CDA3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MORIA DE CALCULA" sheetId="1" r:id="rId1"/>
    <sheet name="NAO IMPRIMI APOIO  usando curva" sheetId="2" state="hidden" r:id="rId2"/>
  </sheets>
  <externalReferences>
    <externalReference r:id="rId3"/>
  </externalReferences>
  <definedNames>
    <definedName name="_xlnm.Print_Area" localSheetId="0">'MEMORIA DE CALCULA'!$A$1:$J$586</definedName>
    <definedName name="_xlnm.Print_Titles" localSheetId="0">'[1]repeated header'!$4:$4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05" i="1" l="1"/>
  <c r="K504" i="1"/>
  <c r="K503" i="1"/>
  <c r="K483" i="1"/>
  <c r="F483" i="1" s="1"/>
  <c r="F473" i="1"/>
  <c r="F474" i="1"/>
  <c r="F475" i="1"/>
  <c r="F472" i="1"/>
  <c r="K459" i="1"/>
  <c r="K391" i="1"/>
  <c r="K390" i="1"/>
  <c r="K389" i="1"/>
  <c r="K365" i="1"/>
  <c r="F353" i="1"/>
  <c r="F354" i="1"/>
  <c r="F355" i="1"/>
  <c r="F356" i="1"/>
  <c r="F352" i="1"/>
  <c r="F343" i="1"/>
  <c r="F345" i="1"/>
  <c r="K338" i="1"/>
  <c r="F338" i="1" s="1"/>
  <c r="K318" i="1"/>
  <c r="K275" i="1"/>
  <c r="K274" i="1"/>
  <c r="K254" i="1"/>
  <c r="K252" i="1"/>
  <c r="K251" i="1"/>
  <c r="K249" i="1"/>
  <c r="F249" i="1" s="1"/>
  <c r="K211" i="1"/>
  <c r="F218" i="1"/>
  <c r="K209" i="1"/>
  <c r="F209" i="1" s="1"/>
  <c r="G85" i="2"/>
  <c r="G77" i="2"/>
  <c r="I76" i="2"/>
  <c r="H76" i="2"/>
  <c r="G76" i="2"/>
  <c r="J60" i="2"/>
  <c r="I60" i="2"/>
  <c r="J51" i="2"/>
  <c r="I51" i="2"/>
  <c r="H51" i="2"/>
  <c r="G51" i="2"/>
  <c r="G50" i="2"/>
  <c r="H47" i="2"/>
  <c r="J44" i="2"/>
  <c r="I44" i="2"/>
  <c r="H44" i="2"/>
  <c r="G44" i="2"/>
  <c r="G43" i="2"/>
  <c r="G39" i="2"/>
  <c r="H36" i="2"/>
  <c r="G36" i="2"/>
  <c r="H22" i="2"/>
  <c r="G22" i="2"/>
  <c r="J20" i="2"/>
  <c r="I20" i="2"/>
  <c r="H20" i="2"/>
  <c r="G20" i="2"/>
  <c r="G18" i="2"/>
  <c r="G17" i="2"/>
  <c r="I14" i="2"/>
  <c r="H9" i="2"/>
  <c r="L242" i="1" s="1"/>
  <c r="G9" i="2"/>
  <c r="J8" i="2"/>
  <c r="I8" i="2"/>
  <c r="H8" i="2"/>
  <c r="K242" i="1" s="1"/>
  <c r="G8" i="2"/>
  <c r="J6" i="2"/>
  <c r="I6" i="2"/>
  <c r="K180" i="1"/>
  <c r="K120" i="1"/>
  <c r="K119" i="1"/>
  <c r="F120" i="1"/>
  <c r="F119" i="1"/>
  <c r="K121" i="1"/>
  <c r="K122" i="1"/>
  <c r="K110" i="1"/>
  <c r="F106" i="1"/>
  <c r="K109" i="1" s="1"/>
  <c r="F102" i="1"/>
  <c r="F101" i="1"/>
  <c r="K86" i="1"/>
  <c r="F86" i="1" s="1"/>
  <c r="K85" i="1"/>
  <c r="K81" i="1"/>
  <c r="K80" i="1"/>
  <c r="K73" i="1"/>
  <c r="K75" i="1"/>
  <c r="K74" i="1"/>
  <c r="K76" i="1" s="1"/>
  <c r="K71" i="1"/>
  <c r="K68" i="1"/>
  <c r="K64" i="1"/>
  <c r="K66" i="1" s="1"/>
  <c r="O40" i="1"/>
  <c r="F44" i="1"/>
  <c r="F43" i="1"/>
  <c r="F42" i="1"/>
  <c r="F41" i="1"/>
  <c r="F39" i="1"/>
  <c r="F37" i="1"/>
  <c r="N32" i="1"/>
  <c r="O32" i="1"/>
  <c r="P32" i="1"/>
  <c r="K35" i="1"/>
  <c r="F31" i="1"/>
  <c r="F30" i="1"/>
  <c r="F29" i="1"/>
  <c r="F27" i="1"/>
  <c r="F28" i="1"/>
  <c r="P26" i="1"/>
  <c r="O26" i="1"/>
  <c r="F25" i="1"/>
  <c r="L344" i="1"/>
  <c r="F344" i="1" s="1"/>
  <c r="L346" i="1"/>
  <c r="F346" i="1" s="1"/>
  <c r="L342" i="1"/>
  <c r="F342" i="1" s="1"/>
  <c r="M51" i="1"/>
  <c r="F51" i="1" s="1"/>
  <c r="K49" i="1" s="1"/>
  <c r="K62" i="1"/>
  <c r="K61" i="1"/>
  <c r="K58" i="1"/>
  <c r="K56" i="1"/>
  <c r="F56" i="1" s="1"/>
  <c r="K55" i="1"/>
  <c r="S40" i="1"/>
  <c r="R40" i="1"/>
  <c r="Q40" i="1"/>
  <c r="K23" i="1"/>
  <c r="K48" i="1" l="1"/>
  <c r="K65" i="1"/>
  <c r="K67" i="1" s="1"/>
  <c r="F242" i="1"/>
  <c r="F26" i="1"/>
  <c r="F40" i="1"/>
</calcChain>
</file>

<file path=xl/sharedStrings.xml><?xml version="1.0" encoding="utf-8"?>
<sst xmlns="http://schemas.openxmlformats.org/spreadsheetml/2006/main" count="5785" uniqueCount="2241">
  <si>
    <t>Obra</t>
  </si>
  <si>
    <t>Bancos</t>
  </si>
  <si>
    <t>B.D.I.</t>
  </si>
  <si>
    <t>Encargos Sociais</t>
  </si>
  <si>
    <t>ajustado: PROJETO CISSB - CENTRO DE INOVAÇÃO EM SABERES E SABORES DA BARRA</t>
  </si>
  <si>
    <t xml:space="preserve">SINAPI - 08/2024 - Bahia
SICRO3 - 07/2024 - Bahia
ORSE - 06/2024 - Sergipe
</t>
  </si>
  <si>
    <t>25,0%</t>
  </si>
  <si>
    <t>Desonerado: embutido nos preços unitário dos insumos de mão de obra, de acordo com as bases.</t>
  </si>
  <si>
    <t>Item</t>
  </si>
  <si>
    <t>Código</t>
  </si>
  <si>
    <t>Banco</t>
  </si>
  <si>
    <t>Descrição</t>
  </si>
  <si>
    <t>Und</t>
  </si>
  <si>
    <t>Quant.</t>
  </si>
  <si>
    <t xml:space="preserve"> 1 </t>
  </si>
  <si>
    <t xml:space="preserve">  </t>
  </si>
  <si>
    <t>ADMINISTRAÇÃO</t>
  </si>
  <si>
    <t xml:space="preserve"> 1.1 </t>
  </si>
  <si>
    <t xml:space="preserve"> CP04 </t>
  </si>
  <si>
    <t>Próprio</t>
  </si>
  <si>
    <t>ADMINISTRAÇÃO DE OBRA COMPOSTA POR ENGENHEIRO E ENCARREGADO</t>
  </si>
  <si>
    <t>un</t>
  </si>
  <si>
    <t xml:space="preserve"> 2 </t>
  </si>
  <si>
    <t>SERVIÇOS INICIAIS</t>
  </si>
  <si>
    <t xml:space="preserve"> 2.1 </t>
  </si>
  <si>
    <t xml:space="preserve"> 6096 </t>
  </si>
  <si>
    <t>ORSE</t>
  </si>
  <si>
    <t>Ligação Predial de Água em Mureta de Concreto, Provisória ou Definitiva, com Fornecimento de Material, inclusive Mureta e Hidrômetro, Rede DN 50mm - Rev 03_10/2022</t>
  </si>
  <si>
    <t>UN</t>
  </si>
  <si>
    <t xml:space="preserve"> 2.2 </t>
  </si>
  <si>
    <t xml:space="preserve"> 5088 </t>
  </si>
  <si>
    <t>Barracão para Obras de Médio Porte Reaproveitamento 2 vezes</t>
  </si>
  <si>
    <t>m²</t>
  </si>
  <si>
    <t xml:space="preserve"> 2.3 </t>
  </si>
  <si>
    <t xml:space="preserve"> 9416 </t>
  </si>
  <si>
    <t xml:space="preserve"> 2.4 </t>
  </si>
  <si>
    <t xml:space="preserve"> 10184 </t>
  </si>
  <si>
    <t>Barracão para banheiro e vestiário de obra, s=35,10m², capacidade 20 operários com materiais novos</t>
  </si>
  <si>
    <t xml:space="preserve"> 2.5 </t>
  </si>
  <si>
    <t xml:space="preserve"> 61 </t>
  </si>
  <si>
    <t>Barracão aberto para refeitório de obra (capacidade 24 refeições simultâneas)-s=61,60m2 com materiais novos</t>
  </si>
  <si>
    <t xml:space="preserve"> 2.6 </t>
  </si>
  <si>
    <t xml:space="preserve"> 57 </t>
  </si>
  <si>
    <t>Barracão para escritório de obra porte grande s=53,24m2 com materiais novos</t>
  </si>
  <si>
    <t xml:space="preserve"> 2.7 </t>
  </si>
  <si>
    <t xml:space="preserve"> 11703 </t>
  </si>
  <si>
    <t>Barracão aberto para apoio à produção (carpintaria, central de armação, oficina, etc.) c/ tesouras, telha 4mm, piso em concreto desempolado</t>
  </si>
  <si>
    <t xml:space="preserve"> 2.8 </t>
  </si>
  <si>
    <t xml:space="preserve"> 11397 </t>
  </si>
  <si>
    <t>Placa de obra em lona com impressão digital 1,50 x 2,00m, inclusive estruturaem metalon 20 x 20cm e escoramento, instalada - Rev 02 - 09/2021</t>
  </si>
  <si>
    <t xml:space="preserve"> 3 </t>
  </si>
  <si>
    <t>ADMINISTRATIVO, ESTOCAGEM E EXPEDIÇÃO</t>
  </si>
  <si>
    <t xml:space="preserve"> 3.1 </t>
  </si>
  <si>
    <t>Serviços Iniciais</t>
  </si>
  <si>
    <t xml:space="preserve"> 3.1.1 </t>
  </si>
  <si>
    <t xml:space="preserve"> 99059 </t>
  </si>
  <si>
    <t>SINAPI</t>
  </si>
  <si>
    <t>LOCAÇÃO CONVENCIONAL DE OBRA, UTILIZANDO GABARITO DE TÁBUAS CORRIDAS PONTALETADAS A CADA 2,00M -  2 UTILIZAÇÕES. AF_03/2024</t>
  </si>
  <si>
    <t>M</t>
  </si>
  <si>
    <t xml:space="preserve"> 3.2 </t>
  </si>
  <si>
    <t>Infraestrutura</t>
  </si>
  <si>
    <t xml:space="preserve"> 3.2.1 </t>
  </si>
  <si>
    <t xml:space="preserve"> 101152 </t>
  </si>
  <si>
    <t>ESCAVAÇÃO HORIZONTAL, INCLUINDO ESCARIFICAÇÃO, CARGA, DESCARGA E TRANSPORTE EM SOLO DE 2A CATEGORIA COM TRATOR DE ESTEIRAS (347HP/LÂMINA: 8,70M3) E CAMINHÃO BASCULANTE DE 14M3, DMT ATÉ 200M. AF_07/2020</t>
  </si>
  <si>
    <t>m³</t>
  </si>
  <si>
    <t xml:space="preserve"> 3.2.2 </t>
  </si>
  <si>
    <t xml:space="preserve"> 96616 </t>
  </si>
  <si>
    <t>LASTRO DE CONCRETO MAGRO, APLICADO EM BLOCOS DE COROAMENTO OU SAPATAS. AF_01/2024</t>
  </si>
  <si>
    <t xml:space="preserve"> 3.2.3 </t>
  </si>
  <si>
    <t xml:space="preserve"> 92800 </t>
  </si>
  <si>
    <t>CORTE E DOBRA DE AÇO CA-60, DIÂMETRO DE 5,0 MM. AF_06/2022</t>
  </si>
  <si>
    <t>KG</t>
  </si>
  <si>
    <t xml:space="preserve"> 3.2.4 </t>
  </si>
  <si>
    <t xml:space="preserve"> 96545 </t>
  </si>
  <si>
    <t>ARMAÇÃO DE BLOCO UTILIZANDO AÇO CA-50 DE 8 MM - MONTAGEM. AF_01/2024</t>
  </si>
  <si>
    <t xml:space="preserve"> 3.2.5 </t>
  </si>
  <si>
    <t xml:space="preserve"> 96546 </t>
  </si>
  <si>
    <t>ARMAÇÃO DE BLOCO UTILIZANDO AÇO CA-50 DE 10 MM - MONTAGEM. AF_01/2024</t>
  </si>
  <si>
    <t xml:space="preserve"> 3.2.6 </t>
  </si>
  <si>
    <t xml:space="preserve"> 104920 </t>
  </si>
  <si>
    <t>ARMAÇÃO DE BLOCO, SAPATA ISOLADA, VIGA BALDRAME E SAPATA CORRIDA UTILIZANDO AÇO CA-50 DE 12,5 MM - MONTAGEM. AF_01/2024</t>
  </si>
  <si>
    <t xml:space="preserve"> 3.2.7 </t>
  </si>
  <si>
    <t xml:space="preserve"> 104921 </t>
  </si>
  <si>
    <t>ARMAÇÃO DE BLOCO, SAPATA ISOLADA, VIGA BALDRAME E SAPATA CORRIDA UTILIZANDO AÇO CA-50 DE 16 MM - MONTAGEM. AF_01/2024</t>
  </si>
  <si>
    <t xml:space="preserve"> 3.2.8 </t>
  </si>
  <si>
    <t xml:space="preserve"> 92923 </t>
  </si>
  <si>
    <t>ARMAÇÃO DE ESTRUTURAS DIVERSAS DE CONCRETO ARMADO, EXCETO VIGAS, PILARES, LAJES E FUNDAÇÕES, UTILIZANDO AÇO CA-50 DE 20,0 MM - MONTAGEM. AF_06/2022</t>
  </si>
  <si>
    <t xml:space="preserve"> 3.2.9 </t>
  </si>
  <si>
    <t xml:space="preserve"> 92411 </t>
  </si>
  <si>
    <t>MONTAGEM E DESMONTAGEM DE FÔRMA DE PILARES RETANGULARES E ESTRUTURAS SIMILARES, PÉ-DIREITO SIMPLES, EM MADEIRA SERRADA, 2 UTILIZAÇÕES. AF_09/2020</t>
  </si>
  <si>
    <t xml:space="preserve"> 3.2.10 </t>
  </si>
  <si>
    <t xml:space="preserve"> 98557 </t>
  </si>
  <si>
    <t>IMPERMEABILIZAÇÃO DE SUPERFÍCIE COM EMULSÃO ASFÁLTICA, 2 DEMÃOS. AF_09/2023</t>
  </si>
  <si>
    <t xml:space="preserve"> 3.2.11 </t>
  </si>
  <si>
    <t xml:space="preserve"> 102478 </t>
  </si>
  <si>
    <t>CONCRETO FCK = 40MPA, TRAÇO 1:1,4:1,8 (EM MASSA SECA DE CIMENTO/ AREIA MÉDIA/ SEIXO ROLADO) - PREPARO MECÂNICO COM BETONEIRA 400 L. AF_05/2021</t>
  </si>
  <si>
    <t xml:space="preserve"> 3.2.12 </t>
  </si>
  <si>
    <t xml:space="preserve"> 93367 </t>
  </si>
  <si>
    <t>REATERRO MECANIZADO DE VALA COM ESCAVADEIRA HIDRÁULICA (CAPACIDADE DA CAÇAMBA: 0,8 M³/POTÊNCIA: 111 HP), LARGURA DE 1,5 A 2,5 M, PROFUNDIDADE ATÉ 1,5 M, COM SOLO (SEM SUBSTITUIÇÃO) DE 1ª CATEGORIA, COM COMPACTADOR DE SOLOS DE PERCUSSÃO. AF_08/2023</t>
  </si>
  <si>
    <t xml:space="preserve"> 3.3 </t>
  </si>
  <si>
    <t>Supraestrutura</t>
  </si>
  <si>
    <t xml:space="preserve"> 3.3.1 </t>
  </si>
  <si>
    <t xml:space="preserve"> 3.3.2 </t>
  </si>
  <si>
    <t xml:space="preserve"> 92273 </t>
  </si>
  <si>
    <t>FABRICAÇÃO DE ESCORAS DO TIPO PONTALETE, EM MADEIRA, PARA PÉ-DIREITO SIMPLES. AF_09/2020</t>
  </si>
  <si>
    <t xml:space="preserve"> 3.3.3 </t>
  </si>
  <si>
    <t xml:space="preserve"> 3.3.4 </t>
  </si>
  <si>
    <t xml:space="preserve"> 3.3.5 </t>
  </si>
  <si>
    <t xml:space="preserve"> 3.3.6 </t>
  </si>
  <si>
    <t xml:space="preserve"> 3.3.7 </t>
  </si>
  <si>
    <t xml:space="preserve"> 3.3.8 </t>
  </si>
  <si>
    <t xml:space="preserve"> 3.3.9 </t>
  </si>
  <si>
    <t xml:space="preserve"> 3.3.10 </t>
  </si>
  <si>
    <t>Laje</t>
  </si>
  <si>
    <t xml:space="preserve"> 3.3.10.1 </t>
  </si>
  <si>
    <t xml:space="preserve"> 102477 </t>
  </si>
  <si>
    <t>CONCRETO FCK = 30MPA, TRAÇO 1:1,9:2,3 (EM MASSA SECA DE CIMENTO/ AREIA MÉDIA/ SEIXO ROLADO) - PREPARO MECÂNICO COM BETONEIRA 400 L. AF_05/2021</t>
  </si>
  <si>
    <t xml:space="preserve"> 3.3.10.3 </t>
  </si>
  <si>
    <t xml:space="preserve"> 7823 </t>
  </si>
  <si>
    <t>Laje pré-fabricada treliçada para piso ou cobertura, intereixo 38cm, h=16cm, el. enchimento em EPS h=12cm, inclusive escoramento em madeira e capeamento 4cm.</t>
  </si>
  <si>
    <t xml:space="preserve"> 3.4 </t>
  </si>
  <si>
    <t>Alvenaria</t>
  </si>
  <si>
    <t xml:space="preserve"> 3.4.1 </t>
  </si>
  <si>
    <t xml:space="preserve"> 103333 </t>
  </si>
  <si>
    <t>ALVENARIA DE VEDAÇÃO DE BLOCOS CERÂMICOS FURADOS NA HORIZONTAL DE 9X14X19 CM (ESPESSURA 9 CM) E ARGAMASSA DE ASSENTAMENTO COM PREPARO MANUAL. AF_12/2021</t>
  </si>
  <si>
    <t xml:space="preserve"> 3.4.2 </t>
  </si>
  <si>
    <t xml:space="preserve"> 103324 </t>
  </si>
  <si>
    <t>ALVENARIA DE VEDAÇÃO DE BLOCOS CERÂMICOS FURADOS NA VERTICAL DE 14X19X39 CM (ESPESSURA 14 CM) E ARGAMASSA DE ASSENTAMENTO COM PREPARO EM BETONEIRA. AF_12/2021</t>
  </si>
  <si>
    <t xml:space="preserve"> 3.4.3 </t>
  </si>
  <si>
    <t xml:space="preserve"> 103341 </t>
  </si>
  <si>
    <t>ALVENARIA DE VEDAÇÃO DE BLOCOS  VAZADOS DE CONCRETO APARENTE DE 19X19X39 CM (ESPESSURA 19 CM) E ARGAMASSA DE ASSENTAMENTO COM PREPARO MANUAL. AF_12/2021</t>
  </si>
  <si>
    <t xml:space="preserve"> 3.4.4 </t>
  </si>
  <si>
    <t xml:space="preserve"> 93187 </t>
  </si>
  <si>
    <t>VERGA MOLDADA IN LOCO EM CONCRETO, ESPESSURA DE *20* CM. AF_03/2024</t>
  </si>
  <si>
    <t xml:space="preserve"> 3.5 </t>
  </si>
  <si>
    <t>Cobertura</t>
  </si>
  <si>
    <t xml:space="preserve"> 3.5.1 </t>
  </si>
  <si>
    <t xml:space="preserve"> 104314 </t>
  </si>
  <si>
    <t>TRAMA DE AÇO COMPOSTA POR TERÇAS PARA TELHADOS DE ATÉ 2 ÁGUAS PARA TELHA ONDULADA DE FIBROCIMENTO, METÁLICA, PLÁSTICA OU TERMOACÚSTICA, INCLUSO TRANSPORTE VERTICAL (EM KG). AF_07/2019</t>
  </si>
  <si>
    <t xml:space="preserve"> 3.5.2 </t>
  </si>
  <si>
    <t xml:space="preserve"> 94213 </t>
  </si>
  <si>
    <t>TELHAMENTO COM TELHA DE AÇO/ALUMÍNIO E = 0,5 MM, COM ATÉ 2 ÁGUAS, INCLUSO IÇAMENTO. AF_07/2019</t>
  </si>
  <si>
    <t xml:space="preserve"> 3.5.3 </t>
  </si>
  <si>
    <t xml:space="preserve"> 94229 </t>
  </si>
  <si>
    <t>CALHA EM CHAPA DE AÇO GALVANIZADO NÚMERO 24, DESENVOLVIMENTO DE 100 CM, INCLUSO TRANSPORTE VERTICAL. AF_07/2019</t>
  </si>
  <si>
    <t xml:space="preserve"> 3.5.4 </t>
  </si>
  <si>
    <t xml:space="preserve"> 94231 </t>
  </si>
  <si>
    <t>RUFO EM CHAPA DE AÇO GALVANIZADO NÚMERO 24, CORTE DE 25 CM, INCLUSO TRANSPORTE VERTICAL. AF_07/2019</t>
  </si>
  <si>
    <t xml:space="preserve"> 3.5.5 </t>
  </si>
  <si>
    <t xml:space="preserve"> 101979 </t>
  </si>
  <si>
    <t>CHAPIM (RUFO CAPA) EM AÇO GALVANIZADO, CORTE 33. AF_11/2020</t>
  </si>
  <si>
    <t xml:space="preserve"> 3.6 </t>
  </si>
  <si>
    <t>Revestimentos</t>
  </si>
  <si>
    <t xml:space="preserve"> 3.6.1 </t>
  </si>
  <si>
    <t xml:space="preserve"> 87878 </t>
  </si>
  <si>
    <t>CHAPISCO APLICADO EM ALVENARIAS E ESTRUTURAS DE CONCRETO INTERNAS, COM COLHER DE PEDREIRO.  ARGAMASSA TRAÇO 1:3 COM PREPARO MANUAL. AF_10/2022</t>
  </si>
  <si>
    <t xml:space="preserve"> 3.6.2 </t>
  </si>
  <si>
    <t xml:space="preserve"> 87882 </t>
  </si>
  <si>
    <t>CHAPISCO APLICADO NO TETO OU EM ALVENARIA E ESTRUTURA, COM ROLO PARA TEXTURA ACRÍLICA. ARGAMASSA TRAÇO 1:4 E EMULSÃO POLIMÉRICA (ADESIVO) COM PREPARO EM BETONEIRA 400L. AF_10/2022</t>
  </si>
  <si>
    <t xml:space="preserve"> 3.6.3 </t>
  </si>
  <si>
    <t xml:space="preserve"> 87547 </t>
  </si>
  <si>
    <t>MASSA ÚNICA, EM ARGAMASSA TRAÇO 1:2:8, PREPARO MECÂNICO, APLICADA MANUALMENTE EM PAREDES INTERNAS DE AMBIENTES COM ÁREA ENTRE 5M² E 10M², E = 10MM, COM TALISCAS. AF_03/2024</t>
  </si>
  <si>
    <t xml:space="preserve"> 3.6.4 </t>
  </si>
  <si>
    <t xml:space="preserve"> 90406 </t>
  </si>
  <si>
    <t>MASSA ÚNICA, EM ARGAMASSA TRAÇO 1:2:8, PREPARO MECÂNICO, APLICADA MANUALMENTE EM TETO, E = 17,5MM, COM TALISCAS. AF_03/2024</t>
  </si>
  <si>
    <t xml:space="preserve"> 3.6.5 </t>
  </si>
  <si>
    <t xml:space="preserve"> 87269 </t>
  </si>
  <si>
    <t>REVESTIMENTO CERÂMICO PARA PAREDES INTERNAS COM PLACAS TIPO ESMALTADA DE DIMENSÕES 25X35 CM APLICADAS NA ALTURA INTEIRA DAS PAREDES. AF_02/2023_PE</t>
  </si>
  <si>
    <t xml:space="preserve"> 3.6.6 </t>
  </si>
  <si>
    <t xml:space="preserve"> 96114 </t>
  </si>
  <si>
    <t>FORRO EM DRYWALL, PARA AMBIENTES COMERCIAIS, INCLUSIVE ESTRUTURA BIRECIONAL DE FIXAÇÃO. AF_08/2023_PS</t>
  </si>
  <si>
    <t xml:space="preserve"> 3.6.7 </t>
  </si>
  <si>
    <t xml:space="preserve"> 98554 </t>
  </si>
  <si>
    <t>IMPERMEABILIZAÇÃO DE SUPERFÍCIE COM MEMBRANA À BASE DE RESINA ACRÍLICA, 3 DEMÃOS. AF_09/2023</t>
  </si>
  <si>
    <t xml:space="preserve"> 3.6.8 </t>
  </si>
  <si>
    <t xml:space="preserve"> 2213 </t>
  </si>
  <si>
    <t>Revestimento de piso com pedra lagoa santa, aplicada com argamassa industrializada ac-ii, exclusive regularização de base</t>
  </si>
  <si>
    <t xml:space="preserve"> 3.7 </t>
  </si>
  <si>
    <t>Pavimentação</t>
  </si>
  <si>
    <t xml:space="preserve"> 3.7.1 </t>
  </si>
  <si>
    <t xml:space="preserve"> 96623 </t>
  </si>
  <si>
    <t>LASTRO COM MATERIAL GRANULAR, APLICADO EM BLOCOS DE COROAMENTO, ESPESSURA DE *10 CM*. AF_01/2024</t>
  </si>
  <si>
    <t xml:space="preserve"> 3.7.2 </t>
  </si>
  <si>
    <t xml:space="preserve"> 101747 </t>
  </si>
  <si>
    <t>PISO EM CONCRETO 20 MPA PREPARO MECÂNICO, ESPESSURA 7CM. AF_09/2020</t>
  </si>
  <si>
    <t xml:space="preserve"> 3.7.3 </t>
  </si>
  <si>
    <t xml:space="preserve"> 101746 </t>
  </si>
  <si>
    <t>ASSOALHO DE MADEIRA. AF_09/2020</t>
  </si>
  <si>
    <t xml:space="preserve"> 3.7.4 </t>
  </si>
  <si>
    <t xml:space="preserve"> 97097 </t>
  </si>
  <si>
    <t>ACABAMENTO POLIDO PARA PISO DE CONCRETO ARMADO OU LAJE SOBRE SOLO DE ALTA RESISTÊNCIA. AF_09/2021</t>
  </si>
  <si>
    <t xml:space="preserve"> 3.7.5 </t>
  </si>
  <si>
    <t xml:space="preserve"> 102494 </t>
  </si>
  <si>
    <t>PINTURA DE PISO COM TINTA EPÓXI, APLICAÇÃO MANUAL, 2 DEMÃOS, INCLUSO PRIMER EPÓXI. AF_05/2021</t>
  </si>
  <si>
    <t xml:space="preserve"> 3.8 </t>
  </si>
  <si>
    <t>Esquadrias e Peitoris</t>
  </si>
  <si>
    <t xml:space="preserve"> 3.8.1 </t>
  </si>
  <si>
    <t xml:space="preserve"> 91338 </t>
  </si>
  <si>
    <t>PORTA DE ALUMÍNIO DE ABRIR COM LAMBRI, COM GUARNIÇÃO, FIXAÇÃO COM PARAFUSOS - FORNECIMENTO E INSTALAÇÃO. AF_12/2019</t>
  </si>
  <si>
    <t xml:space="preserve"> 3.8.2 </t>
  </si>
  <si>
    <t xml:space="preserve"> 100702 </t>
  </si>
  <si>
    <t>PORTA DE CORRER DE ALUMÍNIO, COM DUAS FOLHAS PARA VIDRO, INCLUSO VIDRO LISO INCOLOR, FECHADURA E PUXADOR, SEM ALIZAR. AF_12/2019</t>
  </si>
  <si>
    <t xml:space="preserve"> 3.8.3 </t>
  </si>
  <si>
    <t xml:space="preserve"> 90841 </t>
  </si>
  <si>
    <t>KIT DE PORTA DE MADEIRA PARA PINTURA, SEMI-OCA (LEVE OU MÉDIA), PADRÃO MÉDIO, 60X210CM, ESPESSURA DE 3,5CM, ITENS INCLUSOS: DOBRADIÇAS, MONTAGEM E INSTALAÇÃO DO BATENTE, FECHADURA COM EXECUÇÃO DO FURO - FORNECIMENTO E INSTALAÇÃO. AF_12/2019</t>
  </si>
  <si>
    <t xml:space="preserve"> 3.8.4 </t>
  </si>
  <si>
    <t xml:space="preserve"> 90842 </t>
  </si>
  <si>
    <t>KIT DE PORTA DE MADEIRA PARA PINTURA, SEMI-OCA (LEVE OU MÉDIA), PADRÃO MÉDIO, 70X210CM, ESPESSURA DE 3,5CM, ITENS INCLUSOS: DOBRADIÇAS, MONTAGEM E INSTALAÇÃO DO BATENTE, FECHADURA COM EXECUÇÃO DO FURO - FORNECIMENTO E INSTALAÇÃO. AF_12/2019</t>
  </si>
  <si>
    <t xml:space="preserve"> 3.8.5 </t>
  </si>
  <si>
    <t xml:space="preserve"> 90843 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</si>
  <si>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</si>
  <si>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 xml:space="preserve"> 3.8.6 </t>
  </si>
  <si>
    <t xml:space="preserve"> 94569 </t>
  </si>
  <si>
    <t>JANELA DE ALUMÍNIO TIPO MAXIM-AR, COM VIDROS, BATENTE E FERRAGENS. EXCLUSIVE ALIZAR, ACABAMENTO E CONTRAMARCO. FORNECIMENTO E INSTALAÇÃO. AF_12/2019</t>
  </si>
  <si>
    <t xml:space="preserve"> 3.8.7 </t>
  </si>
  <si>
    <t xml:space="preserve"> 94590 </t>
  </si>
  <si>
    <t>CONTRAMARCO DE ALUMÍNIO, FIXAÇÃO COM PARAFUSO - FORNECIMENTO E INSTALAÇÃO. AF_12/2019</t>
  </si>
  <si>
    <t xml:space="preserve"> 3.9 </t>
  </si>
  <si>
    <t>Instalação elétrica</t>
  </si>
  <si>
    <t xml:space="preserve"> 3.9.1 </t>
  </si>
  <si>
    <t xml:space="preserve"> 91982 </t>
  </si>
  <si>
    <t>DIMMER ROTATIVO (1 MÓDULO), 220V/600W, SEM SUPORTE E SEM PLACA - FORNECIMENTO E INSTALAÇÃO. AF_03/2023</t>
  </si>
  <si>
    <t xml:space="preserve"> 3.9.2 </t>
  </si>
  <si>
    <t xml:space="preserve"> 91933 </t>
  </si>
  <si>
    <t>CABO DE COBRE FLEXÍVEL ISOLADO, 10 MM², ANTI-CHAMA 0,6/1,0 KV, PARA CIRCUITOS TERMINAIS - FORNECIMENTO E INSTALAÇÃO. AF_03/2023</t>
  </si>
  <si>
    <t xml:space="preserve"> 3.9.3 </t>
  </si>
  <si>
    <t xml:space="preserve"> 91929 </t>
  </si>
  <si>
    <t>CABO DE COBRE FLEXÍVEL ISOLADO, 4 MM², ANTI-CHAMA 0,6/1,0 KV, PARA CIRCUITOS TERMINAIS - FORNECIMENTO E INSTALAÇÃO. AF_03/2023</t>
  </si>
  <si>
    <t xml:space="preserve"> 3.9.4 </t>
  </si>
  <si>
    <t xml:space="preserve"> 91935 </t>
  </si>
  <si>
    <t>CABO DE COBRE FLEXÍVEL ISOLADO, 16 MM², ANTI-CHAMA 0,6/1,0 KV, PARA CIRCUITOS TERMINAIS - FORNECIMENTO E INSTALAÇÃO. AF_03/2023</t>
  </si>
  <si>
    <t xml:space="preserve"> 3.9.5 </t>
  </si>
  <si>
    <t xml:space="preserve"> 91924 </t>
  </si>
  <si>
    <t>CABO DE COBRE FLEXÍVEL ISOLADO, 1,5 MM², ANTI-CHAMA 450/750 V, PARA CIRCUITOS TERMINAIS - FORNECIMENTO E INSTALAÇÃO. AF_03/2023</t>
  </si>
  <si>
    <t xml:space="preserve"> 3.9.6 </t>
  </si>
  <si>
    <t xml:space="preserve"> 91931 </t>
  </si>
  <si>
    <t>CABO DE COBRE FLEXÍVEL ISOLADO, 6 MM², ANTI-CHAMA 0,6/1,0 KV, PARA CIRCUITOS TERMINAIS - FORNECIMENTO E INSTALAÇÃO. AF_03/2023</t>
  </si>
  <si>
    <t xml:space="preserve"> 3.9.7 </t>
  </si>
  <si>
    <t xml:space="preserve"> 91926 </t>
  </si>
  <si>
    <t>CABO DE COBRE FLEXÍVEL ISOLADO, 2,5 MM², ANTI-CHAMA 450/750 V, PARA CIRCUITOS TERMINAIS - FORNECIMENTO E INSTALAÇÃO. AF_03/2023</t>
  </si>
  <si>
    <t xml:space="preserve"> 3.9.8 </t>
  </si>
  <si>
    <t xml:space="preserve"> 92865 </t>
  </si>
  <si>
    <t>CAIXA OCTOGONAL 4" X 4", METÁLICA, INSTALADA EM LAJE - FORNECIMENTO E INSTALAÇÃO. AF_03/2023</t>
  </si>
  <si>
    <t xml:space="preserve"> 3.9.9 </t>
  </si>
  <si>
    <t xml:space="preserve"> 97888 </t>
  </si>
  <si>
    <t>CAIXA ENTERRADA ELÉTRICA RETANGULAR, EM ALVENARIA COM TIJOLOS CERÂMICOS MACIÇOS, FUNDO COM BRITA, DIMENSÕES INTERNAS: 0,6X0,6X0,6 M. AF_12/2020</t>
  </si>
  <si>
    <t xml:space="preserve"> 3.9.10 </t>
  </si>
  <si>
    <t xml:space="preserve"> 91941 </t>
  </si>
  <si>
    <t>CAIXA RETANGULAR 4" X 2" BAIXA (0,30 M DO PISO), PVC, INSTALADA EM PAREDE - FORNECIMENTO E INSTALAÇÃO. AF_03/2023</t>
  </si>
  <si>
    <t xml:space="preserve"> 3.9.11 </t>
  </si>
  <si>
    <t xml:space="preserve"> 101882 </t>
  </si>
  <si>
    <t>QUADRO DE DISTRIBUIÇÃO DE ENERGIA EM CHAPA DE AÇO GALVANIZADO, DE EMBUTIR, COM BARRAMENTO TRIFÁSICO, PARA 30 DISJUNTORES DIN 225A - FORNECIMENTO E INSTALAÇÃO. AF_10/2020</t>
  </si>
  <si>
    <t xml:space="preserve"> 3.9.12 </t>
  </si>
  <si>
    <t xml:space="preserve"> 101890 </t>
  </si>
  <si>
    <t>DISJUNTOR MONOPOLAR TIPO NEMA, CORRENTE NOMINAL DE 10 ATÉ 30A - FORNECIMENTO E INSTALAÇÃO. AF_10/2020</t>
  </si>
  <si>
    <t xml:space="preserve"> 3.9.13 </t>
  </si>
  <si>
    <t xml:space="preserve"> 101893 </t>
  </si>
  <si>
    <t>DISJUNTOR TRIPOLAR TIPO NEMA, CORRENTE NOMINAL DE 10 ATÉ 50A - FORNECIMENTO E INSTALAÇÃO. AF_10/2020</t>
  </si>
  <si>
    <t xml:space="preserve"> 3.9.14 </t>
  </si>
  <si>
    <t xml:space="preserve"> 97605 </t>
  </si>
  <si>
    <t>LUMINÁRIA ARANDELA TIPO MEIA LUA, DE SOBREPOR, COM 1 LÂMPADA LED DE 6 W, SEM REATOR - FORNECIMENTO E INSTALAÇÃO. AF_02/2020</t>
  </si>
  <si>
    <t xml:space="preserve"> 3.9.15 </t>
  </si>
  <si>
    <t xml:space="preserve"> 97584 </t>
  </si>
  <si>
    <t>LUMINÁRIA TIPO CALHA, DE SOBREPOR, COM 1 LÂMPADA TUBULAR FLUORESCENTE DE 36 W, COM REATOR DE PARTIDA RÁPIDA - FORNECIMENTO E INSTALAÇÃO. AF_02/2020</t>
  </si>
  <si>
    <t xml:space="preserve"> 3.9.16 </t>
  </si>
  <si>
    <t xml:space="preserve"> 91966 </t>
  </si>
  <si>
    <t>INTERRUPTOR SIMPLES (3 MÓDULOS), 10A/250V, SEM SUPORTE E SEM PLACA - FORNECIMENTO E INSTALAÇÃO. AF_03/2023</t>
  </si>
  <si>
    <t xml:space="preserve"> 3.9.17 </t>
  </si>
  <si>
    <t xml:space="preserve"> 91958 </t>
  </si>
  <si>
    <t>INTERRUPTOR SIMPLES (2 MÓDULOS), 10A/250V, SEM SUPORTE E SEM PLACA - FORNECIMENTO E INSTALAÇÃO. AF_03/2023</t>
  </si>
  <si>
    <t xml:space="preserve"> 3.9.18 </t>
  </si>
  <si>
    <t xml:space="preserve"> 91953 </t>
  </si>
  <si>
    <t>INTERRUPTOR SIMPLES (1 MÓDULO), 10A/250V, INCLUINDO SUPORTE E PLACA - FORNECIMENTO E INSTALAÇÃO. AF_03/2023</t>
  </si>
  <si>
    <t xml:space="preserve"> 3.9.19 </t>
  </si>
  <si>
    <t xml:space="preserve"> 91998 </t>
  </si>
  <si>
    <t>TOMADA BAIXA DE EMBUTIR (1 MÓDULO), 2P+T 10 A, SEM SUPORTE E SEM PLACA - FORNECIMENTO E INSTALAÇÃO. AF_03/2023</t>
  </si>
  <si>
    <t xml:space="preserve"> 3.9.20 </t>
  </si>
  <si>
    <t xml:space="preserve"> 101798 </t>
  </si>
  <si>
    <t>TAMPA PARA CAIXA TIPO R1, EM FERRO FUNDIDO, DIMENSÕES INTERNAS: 0,40 X 0,60 M - FORNECIMENTO E INSTALAÇÃO. AF_12/2020</t>
  </si>
  <si>
    <t xml:space="preserve"> 3.9.21 </t>
  </si>
  <si>
    <t xml:space="preserve"> 95808 </t>
  </si>
  <si>
    <t>CONDULETE DE PVC, TIPO LL, PARA ELETRODUTO DE PVC SOLDÁVEL DN 25 MM (3/4''), APARENTE - FORNECIMENTO E INSTALAÇÃO. AF_10/2022</t>
  </si>
  <si>
    <t xml:space="preserve"> 3.9.22 </t>
  </si>
  <si>
    <t xml:space="preserve"> 91835 </t>
  </si>
  <si>
    <t>ELETRODUTO FLEXÍVEL CORRUGADO REFORÇADO, PVC, DN 25 MM (3/4"), PARA CIRCUITOS TERMINAIS, INSTALADO EM FORRO - FORNECIMENTO E INSTALAÇÃO. AF_03/2023_PA</t>
  </si>
  <si>
    <t xml:space="preserve"> 3.9.23 </t>
  </si>
  <si>
    <t xml:space="preserve"> 91837 </t>
  </si>
  <si>
    <t>ELETRODUTO FLEXÍVEL CORRUGADO REFORÇADO, PVC, DN 32 MM (1"), PARA CIRCUITOS TERMINAIS, INSTALADO EM FORRO - FORNECIMENTO E INSTALAÇÃO. AF_03/2023_PA</t>
  </si>
  <si>
    <t xml:space="preserve"> 3.10 </t>
  </si>
  <si>
    <t>Instalação VDI</t>
  </si>
  <si>
    <t xml:space="preserve"> 3.10.1 </t>
  </si>
  <si>
    <t xml:space="preserve"> 95811 </t>
  </si>
  <si>
    <t>CONDULETE DE PVC, TIPO LB, PARA ELETRODUTO DE PVC SOLDÁVEL DN 25 MM (3/4''), APARENTE - FORNECIMENTO E INSTALAÇÃO. AF_10/2022</t>
  </si>
  <si>
    <t xml:space="preserve"> 3.10.2 </t>
  </si>
  <si>
    <t xml:space="preserve"> 98111 </t>
  </si>
  <si>
    <t>CAIXA DE INSPEÇÃO PARA ATERRAMENTO, CIRCULAR, EM POLIETILENO, DIÂMETRO INTERNO = 0,3 M. AF_12/2020</t>
  </si>
  <si>
    <t xml:space="preserve"> 3.10.3 </t>
  </si>
  <si>
    <t xml:space="preserve"> 93011 </t>
  </si>
  <si>
    <t>ELETRODUTO RÍGIDO ROSCÁVEL, PVC, DN 85 MM (3"), PARA REDE ENTERRADA DE DISTRIBUIÇÃO DE ENERGIA ELÉTRICA - FORNECIMENTO E INSTALAÇÃO. AF_12/2021</t>
  </si>
  <si>
    <t xml:space="preserve"> 3.10.4 </t>
  </si>
  <si>
    <t xml:space="preserve"> 91834 </t>
  </si>
  <si>
    <t>ELETRODUTO FLEXÍVEL CORRUGADO, PVC, DN 25 MM (3/4"), PARA CIRCUITOS TERMINAIS, INSTALADO EM FORRO - FORNECIMENTO E INSTALAÇÃO. AF_03/2023_PA</t>
  </si>
  <si>
    <t xml:space="preserve"> 3.10.5 </t>
  </si>
  <si>
    <t xml:space="preserve"> 93014 </t>
  </si>
  <si>
    <t>LUVA PARA ELETRODUTO, PVC, ROSCÁVEL, DN 60 MM (2"), PARA REDE ENTERRADA DE DISTRIBUIÇÃO DE ENERGIA ELÉTRICA - FORNECIMENTO E INSTALAÇÃO. AF_12/2021</t>
  </si>
  <si>
    <t xml:space="preserve"> 3.10.6 </t>
  </si>
  <si>
    <t xml:space="preserve"> 98308 </t>
  </si>
  <si>
    <t>TOMADA PARA TELEFONE RJ11 - FORNECIMENTO E INSTALAÇÃO. AF_11/2019</t>
  </si>
  <si>
    <t xml:space="preserve"> 3.10.7 </t>
  </si>
  <si>
    <t xml:space="preserve"> 98307 </t>
  </si>
  <si>
    <t>TOMADA DE REDE RJ45 - FORNECIMENTO E INSTALAÇÃO. AF_11/2019</t>
  </si>
  <si>
    <t xml:space="preserve"> 3.10.8 </t>
  </si>
  <si>
    <t xml:space="preserve"> 96563 </t>
  </si>
  <si>
    <t>SUPORTE PARA ELETROCALHA LISA OU PERFURADA EM AÇO GALVANIZADO, LARGURA 800 MM, EM PERFILADO COM COMPRIMENTO DE 85 CM FIXADO EM LAJE, POR METRO DE ELETROCALHA FIXADA. AF_09/2023</t>
  </si>
  <si>
    <t xml:space="preserve"> 3.10.9 </t>
  </si>
  <si>
    <t xml:space="preserve"> 96562 </t>
  </si>
  <si>
    <t>SUPORTE PARA ELETROCALHA LISA OU PERFURADA EM AÇO GALVANIZADO, LARGURA 400 MM, EM PERFILADO COM COMPRIMENTO DE 45 CM FIXADO EM LAJE, POR METRO DE ELETROCALHA FIXADA. AF_09/2023</t>
  </si>
  <si>
    <t xml:space="preserve"> 3.10.10 </t>
  </si>
  <si>
    <t xml:space="preserve"> 98300 </t>
  </si>
  <si>
    <t>CABO COAXIAL RG6 95% - FORNECIMENTO E INSTALAÇÃO. AF_11/2019</t>
  </si>
  <si>
    <t xml:space="preserve"> 3.10.11 </t>
  </si>
  <si>
    <t xml:space="preserve"> 98297 </t>
  </si>
  <si>
    <t>CABO ELETRÔNICO CATEGORIA 6, INSTALADO EM EDIFICAÇÃO INSTITUCIONAL - FORNECIMENTO E INSTALAÇÃO. AF_11/2019</t>
  </si>
  <si>
    <t xml:space="preserve"> 3.10.12 </t>
  </si>
  <si>
    <t xml:space="preserve"> 98305 </t>
  </si>
  <si>
    <t>RACK FECHADO PARA SERVIDOR - FORNECIMENTO E INSTALAÇÃO. AF_11/2019</t>
  </si>
  <si>
    <t xml:space="preserve"> 3.11 </t>
  </si>
  <si>
    <t>Instalações Hidrossanitárias</t>
  </si>
  <si>
    <t xml:space="preserve"> 3.11.1 </t>
  </si>
  <si>
    <t xml:space="preserve"> 89357 </t>
  </si>
  <si>
    <t>TUBO, PVC, SOLDÁVEL, DE 32MM, INSTALADO EM RAMAL OU SUB-RAMAL DE ÁGUA - FORNECIMENTO E INSTALAÇÃO. AF_06/2022</t>
  </si>
  <si>
    <t xml:space="preserve"> 3.11.2 </t>
  </si>
  <si>
    <t xml:space="preserve"> 89356 </t>
  </si>
  <si>
    <t>TUBO, PVC, SOLDÁVEL, DE 25MM, INSTALADO EM RAMAL OU SUB-RAMAL DE ÁGUA - FORNECIMENTO E INSTALAÇÃO. AF_06/2022</t>
  </si>
  <si>
    <t xml:space="preserve"> 3.11.3 </t>
  </si>
  <si>
    <t xml:space="preserve"> 89362 </t>
  </si>
  <si>
    <t>JOELHO 90 GRAUS, PVC, SOLDÁVEL, DN 25MM, INSTALADO EM RAMAL OU SUB-RAMAL DE ÁGUA - FORNECIMENTO E INSTALAÇÃO. AF_06/2022</t>
  </si>
  <si>
    <t xml:space="preserve"> 3.11.4 </t>
  </si>
  <si>
    <t xml:space="preserve"> 89367 </t>
  </si>
  <si>
    <t>JOELHO 90 GRAUS, PVC, SOLDÁVEL, DN 32MM, INSTALADO EM RAMAL OU SUB-RAMAL DE ÁGUA - FORNECIMENTO E INSTALAÇÃO. AF_06/2022</t>
  </si>
  <si>
    <t xml:space="preserve"> 3.11.5 </t>
  </si>
  <si>
    <t xml:space="preserve"> 89368 </t>
  </si>
  <si>
    <t>JOELHO 45 GRAUS, PVC, SOLDÁVEL, DN 32MM, INSTALADO EM RAMAL OU SUB-RAMAL DE ÁGUA - FORNECIMENTO E INSTALAÇÃO. AF_06/2022</t>
  </si>
  <si>
    <t xml:space="preserve"> 3.11.6 </t>
  </si>
  <si>
    <t xml:space="preserve"> 94690 </t>
  </si>
  <si>
    <t>TÊ, PVC, SOLDÁVEL, DN 32 MM INSTALADO EM RESERVAÇÃO PREDIAL DE ÁGUA - FORNECIMENTO E INSTALAÇÃO. AF_04/2024</t>
  </si>
  <si>
    <t xml:space="preserve"> 3.11.7 </t>
  </si>
  <si>
    <t xml:space="preserve"> 89395 </t>
  </si>
  <si>
    <t>TE, PVC, SOLDÁVEL, DN 25MM, INSTALADO EM RAMAL OU SUB-RAMAL DE ÁGUA - FORNECIMENTO E INSTALAÇÃO. AF_06/2022</t>
  </si>
  <si>
    <t xml:space="preserve"> 3.11.8 </t>
  </si>
  <si>
    <t xml:space="preserve"> 96662 </t>
  </si>
  <si>
    <t>BUCHA DE REDUÇÃO, PPR, 32 X 25, CLASSE PN 25, INSTALADO EM RAMAL DE DISTRIBUIÇÃO DE ÁGUA   FORNECIMENTO E INSTALAÇÃO. AF_08/2022</t>
  </si>
  <si>
    <t xml:space="preserve"> 3.11.9 </t>
  </si>
  <si>
    <t xml:space="preserve"> 94704 </t>
  </si>
  <si>
    <t>ADAPTADOR COM FLANGE E ANEL DE VEDAÇÃO, PVC, SOLDÁVEL, DN 32 MM X 1", INSTALADO EM RESERVAÇÃO PREDIAL DE ÁGUA - FORNECIMENTO E INSTALAÇÃO. AF_04/2024</t>
  </si>
  <si>
    <t xml:space="preserve"> 3.11.10 </t>
  </si>
  <si>
    <t xml:space="preserve"> 94497 </t>
  </si>
  <si>
    <t>REGISTRO DE GAVETA BRUTO, LATÃO, ROSCÁVEL, 1 1/2" - FORNECIMENTO E INSTALAÇÃO. AF_08/2021</t>
  </si>
  <si>
    <t xml:space="preserve"> 3.11.11 </t>
  </si>
  <si>
    <t xml:space="preserve"> 89494 </t>
  </si>
  <si>
    <t>CURVA 90 GRAUS, PVC, SOLDÁVEL, DN 32MM, INSTALADO EM PRUMADA DE ÁGUA - FORNECIMENTO E INSTALAÇÃO. AF_06/2022</t>
  </si>
  <si>
    <t xml:space="preserve"> 3.11.12 </t>
  </si>
  <si>
    <t xml:space="preserve"> 94656 </t>
  </si>
  <si>
    <t>ADAPTADOR CURTO COM BOLSA E ROSCA PARA REGISTRO, PVC, SOLDÁVEL, DN  25 MM X 3/4", INSTALADO EM RESERVAÇÃO PREDIAL DE ÁGUA - FORNECIMENTO E INSTALAÇÃO. AF_04/2024</t>
  </si>
  <si>
    <t xml:space="preserve"> 3.11.13 </t>
  </si>
  <si>
    <t xml:space="preserve"> 89396 </t>
  </si>
  <si>
    <t>TÊ COM BUCHA DE LATÃO NA BOLSA CENTRAL, PVC, SOLDÁVEL, DN 25MM X 1/2 , INSTALADO EM RAMAL OU SUB-RAMAL DE ÁGUA - FORNECIMENTO E INSTALAÇÃO. AF_06/2022</t>
  </si>
  <si>
    <t xml:space="preserve"> 3.11.14 </t>
  </si>
  <si>
    <t xml:space="preserve"> 94796 </t>
  </si>
  <si>
    <t>TORNEIRA DE BOIA PARA CAIXA D'ÁGUA, ROSCÁVEL, 3/4" - FORNECIMENTO E INSTALAÇÃO. AF_08/2021</t>
  </si>
  <si>
    <t xml:space="preserve"> 3.11.15 </t>
  </si>
  <si>
    <t xml:space="preserve"> 102609 </t>
  </si>
  <si>
    <t>CAIXA D´ÁGUA EM POLIETILENO, 2000 LITROS - FORNECIMENTO E INSTALAÇÃO. AF_06/2021</t>
  </si>
  <si>
    <t xml:space="preserve"> 3.11.16 </t>
  </si>
  <si>
    <t xml:space="preserve"> 86888 </t>
  </si>
  <si>
    <t>VASO SANITÁRIO SIFONADO COM CAIXA ACOPLADA LOUÇA BRANCA - FORNECIMENTO E INSTALAÇÃO. AF_01/2020</t>
  </si>
  <si>
    <t xml:space="preserve"> 3.11.17 </t>
  </si>
  <si>
    <t xml:space="preserve"> 86941 </t>
  </si>
  <si>
    <t>LAVATÓRIO LOUÇA BRANCA COM COLUNA, 45 X 55CM OU EQUIVALENTE, PADRÃO MÉDIO, INCLUSO SIFÃO TIPO GARRAFA, VÁLVULA E ENGATE FLEXÍVEL DE 40CM EM METAL CROMADO, COM TORNEIRA CROMADA DE MESA, PADRÃO MÉDIO - FORNECIMENTO E INSTALAÇÃO. AF_01/2020</t>
  </si>
  <si>
    <t xml:space="preserve"> 3.11.18 </t>
  </si>
  <si>
    <t xml:space="preserve"> 86904 </t>
  </si>
  <si>
    <t>LAVATÓRIO LOUÇA BRANCA SUSPENSO, 29,5 X 39CM OU EQUIVALENTE, PADRÃO POPULAR - FORNECIMENTO E INSTALAÇÃO. AF_01/2020</t>
  </si>
  <si>
    <t xml:space="preserve"> 3.11.19 </t>
  </si>
  <si>
    <t xml:space="preserve"> 95543 </t>
  </si>
  <si>
    <t>PORTA TOALHA BANHO EM METAL CROMADO, TIPO BARRA, INCLUSO FIXAÇÃO. AF_01/2020</t>
  </si>
  <si>
    <t xml:space="preserve"> 3.11.20 </t>
  </si>
  <si>
    <t xml:space="preserve"> 95544 </t>
  </si>
  <si>
    <t>PAPELEIRA DE PAREDE EM METAL CROMADO SEM TAMPA, INCLUSO FIXAÇÃO. AF_01/2020</t>
  </si>
  <si>
    <t xml:space="preserve"> 3.11.21 </t>
  </si>
  <si>
    <t xml:space="preserve"> 95547 </t>
  </si>
  <si>
    <t>SABONETEIRA PLASTICA TIPO DISPENSER PARA SABONETE LIQUIDO COM RESERVATORIO 800 A 1500 ML, INCLUSO FIXAÇÃO. AF_01/2020</t>
  </si>
  <si>
    <t xml:space="preserve"> 3.11.22 </t>
  </si>
  <si>
    <t xml:space="preserve"> 100868 </t>
  </si>
  <si>
    <t>BARRA DE APOIO RETA, EM ACO INOX POLIDO, COMPRIMENTO 80 CM,  FIXADA NA PAREDE - FORNECIMENTO E INSTALAÇÃO. AF_01/2020</t>
  </si>
  <si>
    <t xml:space="preserve"> 3.11.23 </t>
  </si>
  <si>
    <t xml:space="preserve"> 86913 </t>
  </si>
  <si>
    <t>TORNEIRA CROMADA 1/2" OU 3/4" PARA TANQUE, PADRÃO POPULAR - FORNECIMENTO E INSTALAÇÃO. AF_01/2020</t>
  </si>
  <si>
    <t xml:space="preserve"> 3.11.24 </t>
  </si>
  <si>
    <t xml:space="preserve"> 100870 </t>
  </si>
  <si>
    <t>BARRA DE APOIO RETA, EM ALUMINIO, COMPRIMENTO 60 CM,  FIXADA NA PAREDE - FORNECIMENTO E INSTALAÇÃO. AF_01/2020</t>
  </si>
  <si>
    <t xml:space="preserve"> 3.11.25 </t>
  </si>
  <si>
    <t xml:space="preserve"> 100858 </t>
  </si>
  <si>
    <t>MICTÓRIO SIFONADO LOUÇA BRANCA - PADRÃO MÉDIO - FORNECIMENTO E INSTALAÇÃO. AF_01/2020</t>
  </si>
  <si>
    <t xml:space="preserve"> 3.11.26 </t>
  </si>
  <si>
    <t xml:space="preserve"> 86915 </t>
  </si>
  <si>
    <t>TORNEIRA CROMADA DE MESA, 1/2" OU 3/4", PARA LAVATÓRIO, PADRÃO MÉDIO - FORNECIMENTO E INSTALAÇÃO. AF_01/2020</t>
  </si>
  <si>
    <t xml:space="preserve"> 3.11.27 </t>
  </si>
  <si>
    <t xml:space="preserve"> 89714 </t>
  </si>
  <si>
    <t>TUBO PVC, SERIE NORMAL, ESGOTO PREDIAL, DN 100 MM, FORNECIDO E INSTALADO EM RAMAL DE DESCARGA OU RAMAL DE ESGOTO SANITÁRIO. AF_08/2022</t>
  </si>
  <si>
    <t xml:space="preserve"> 3.11.28 </t>
  </si>
  <si>
    <t xml:space="preserve"> 89713 </t>
  </si>
  <si>
    <t>TUBO PVC, SERIE NORMAL, ESGOTO PREDIAL, DN 75 MM, FORNECIDO E INSTALADO EM RAMAL DE DESCARGA OU RAMAL DE ESGOTO SANITÁRIO. AF_08/2022</t>
  </si>
  <si>
    <t xml:space="preserve"> 3.11.29 </t>
  </si>
  <si>
    <t xml:space="preserve"> 89712 </t>
  </si>
  <si>
    <t>TUBO PVC, SERIE NORMAL, ESGOTO PREDIAL, DN 50 MM, FORNECIDO E INSTALADO EM RAMAL DE DESCARGA OU RAMAL DE ESGOTO SANITÁRIO. AF_08/2022</t>
  </si>
  <si>
    <t xml:space="preserve"> 3.11.30 </t>
  </si>
  <si>
    <t xml:space="preserve"> 89711 </t>
  </si>
  <si>
    <t>TUBO PVC, SERIE NORMAL, ESGOTO PREDIAL, DN 40 MM, FORNECIDO E INSTALADO EM RAMAL DE DESCARGA OU RAMAL DE ESGOTO SANITÁRIO. AF_08/2022</t>
  </si>
  <si>
    <t xml:space="preserve"> 3.11.31 </t>
  </si>
  <si>
    <t xml:space="preserve"> 89482 </t>
  </si>
  <si>
    <t>CAIXA SIFONADA, PVC, DN 100 X 100 X 50 MM, FORNECIDA E INSTALADA EM RAMAIS DE ENCAMINHAMENTO DE ÁGUA PLUVIAL. AF_06/2022</t>
  </si>
  <si>
    <t xml:space="preserve"> 3.11.32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</si>
  <si>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</si>
  <si>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</si>
  <si>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3.11.33 </t>
  </si>
  <si>
    <t xml:space="preserve"> 89625 </t>
  </si>
  <si>
    <t>TE, PVC, SOLDÁVEL, DN 50MM, INSTALADO EM PRUMADA DE ÁGUA - FORNECIMENTO E INSTALAÇÃO. AF_06/2022</t>
  </si>
  <si>
    <t xml:space="preserve"> 3.11.34 </t>
  </si>
  <si>
    <t xml:space="preserve"> 104354 </t>
  </si>
  <si>
    <t>TE, PVC, SÉRIE NORMAL, ESGOTO PREDIAL, DN 100 X 75 MM, JUNTA ELÁSTICA, FORNECIDO E INSTALADO EM PRUMADA DE ESGOTO SANITÁRIO OU VENTILAÇÃO. AF_08/2022</t>
  </si>
  <si>
    <t xml:space="preserve"> 3.11.35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</si>
  <si>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</si>
  <si>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</si>
  <si>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3.11.36 </t>
  </si>
  <si>
    <t xml:space="preserve"> 89785 </t>
  </si>
  <si>
    <t>JUNÇÃO SIMPLES, PVC, SERIE NORMAL, ESGOTO PREDIAL, DN 50 X 50 MM, JUNTA ELÁSTICA, FORNECIDO E INSTALADO EM RAMAL DE DESCARGA OU RAMAL DE ESGOTO SANITÁRIO. AF_08/2022</t>
  </si>
  <si>
    <t xml:space="preserve"> 3.11.37 </t>
  </si>
  <si>
    <t xml:space="preserve"> 89546 </t>
  </si>
  <si>
    <t>BUCHA DE REDUÇÃO LONGA, PVC, SERIE R, ÁGUA PLUVIAL, DN 50 X 40 MM, JUNTA ELÁSTICA, FORNECIDO E INSTALADO EM RAMAL DE ENCAMINHAMENTO. AF_06/2022</t>
  </si>
  <si>
    <t xml:space="preserve"> 3.11.38 </t>
  </si>
  <si>
    <t xml:space="preserve"> 89622 </t>
  </si>
  <si>
    <t>TÊ DE REDUÇÃO, PVC, SOLDÁVEL, DN 32MM X 25MM, INSTALADO EM PRUMADA DE ÁGUA - FORNECIMENTO E INSTALAÇÃO. AF_06/2022</t>
  </si>
  <si>
    <t xml:space="preserve"> 3.11.39 </t>
  </si>
  <si>
    <t xml:space="preserve"> 99260 </t>
  </si>
  <si>
    <t>CAIXA ENTERRADA HIDRÁULICA RETANGULAR, EM ALVENARIA COM BLOCOS DE CONCRETO, DIMENSÕES INTERNAS: 0,6X0,6X0,6 M PARA REDE DE DRENAGEM. AF_12/2020</t>
  </si>
  <si>
    <t xml:space="preserve"> 3.11.40 </t>
  </si>
  <si>
    <t xml:space="preserve"> 89692 </t>
  </si>
  <si>
    <t>JUNÇÃO SIMPLES, PVC, SERIE R, ÁGUA PLUVIAL, DN 100 X 75 MM, JUNTA ELÁSTICA, FORNECIDO E INSTALADO EM CONDUTORES VERTICAIS DE ÁGUAS PLUVIAIS. AF_06/2022</t>
  </si>
  <si>
    <t xml:space="preserve"> 3.11.41 </t>
  </si>
  <si>
    <t xml:space="preserve"> 89531 </t>
  </si>
  <si>
    <t>JOELHO 45 GRAUS, PVC, SERIE R, ÁGUA PLUVIAL, DN 100 MM, JUNTA ELÁSTICA, FORNECIDO E INSTALADO EM RAMAL DE ENCAMINHAMENTO. AF_06/2022</t>
  </si>
  <si>
    <t xml:space="preserve"> 3.11.42 </t>
  </si>
  <si>
    <t xml:space="preserve"> 104351 </t>
  </si>
  <si>
    <t>TERMINAL DE VENTILAÇÃO, PVC, SÉRIE NORMAL, ESGOTO PREDIAL, DN 75 MM, JUNTA SOLDÁVEL, FORNECIDO E INSTALADO EM PRUMADA DE ESGOTO SANITÁRIO OU VENTILAÇÃO. AF_08/2022</t>
  </si>
  <si>
    <t xml:space="preserve"> 3.11.43 </t>
  </si>
  <si>
    <t xml:space="preserve"> 98052 </t>
  </si>
  <si>
    <t>TANQUE SÉPTICO CIRCULAR, EM CONCRETO PRÉ-MOLDADO, DIÂMETRO INTERNO = 1,10 M, ALTURA INTERNA = 2,50 M, VOLUME ÚTIL: 2138,2 L (PARA 5 CONTRIBUINTES). AF_12/2020_PA</t>
  </si>
  <si>
    <t xml:space="preserve"> 3.11.44 </t>
  </si>
  <si>
    <t xml:space="preserve"> 98088 </t>
  </si>
  <si>
    <t>FILTRO ANAERÓBIO RETANGULAR, EM ALVENARIA COM BLOCOS DE CONCRETO, DIMENSÕES INTERNAS: 0,8 X 1,2 X H=1,67 M, VOLUME ÚTIL: 1152 L (PARA 5 CONTRIBUINTES). AF_12/2020</t>
  </si>
  <si>
    <t xml:space="preserve"> 3.12 </t>
  </si>
  <si>
    <t>PLUVIAL</t>
  </si>
  <si>
    <t xml:space="preserve"> 3.12.1 </t>
  </si>
  <si>
    <t xml:space="preserve"> 89578 </t>
  </si>
  <si>
    <t>TUBO PVC, SÉRIE R, ÁGUA PLUVIAL, DN 100 MM, FORNECIDO E INSTALADO EM CONDUTORES VERTICAIS DE ÁGUAS PLUVIAIS. AF_06/2022</t>
  </si>
  <si>
    <t xml:space="preserve"> 3.12.2 </t>
  </si>
  <si>
    <t xml:space="preserve"> 89580 </t>
  </si>
  <si>
    <t>TUBO PVC, SÉRIE R, ÁGUA PLUVIAL, DN 150 MM, FORNECIDO E INSTALADO EM CONDUTORES VERTICAIS DE ÁGUAS PLUVIAIS. AF_06/2022</t>
  </si>
  <si>
    <t xml:space="preserve"> 3.12.3 </t>
  </si>
  <si>
    <t xml:space="preserve"> 99253 </t>
  </si>
  <si>
    <t>CAIXA ENTERRADA HIDRÁULICA RETANGULAR EM ALVENARIA COM TIJOLOS CERÂMICOS MACIÇOS, DIMENSÕES INTERNAS: 0,6X0,6X0,6 M PARA REDE DE DRENAGEM. AF_12/2020</t>
  </si>
  <si>
    <t xml:space="preserve"> 3.13 </t>
  </si>
  <si>
    <t>Instalações Preventivas de Incêndio</t>
  </si>
  <si>
    <t xml:space="preserve"> 3.13.1 </t>
  </si>
  <si>
    <t xml:space="preserve"> 9056 </t>
  </si>
  <si>
    <t>Luminária autônoma indicador de seta de emergência p/aclaramento ou balizamento mod.LAU 11x2 c/duas lâmpadas de 11w, Unitron ou similar</t>
  </si>
  <si>
    <t xml:space="preserve"> 3.13.2 </t>
  </si>
  <si>
    <t xml:space="preserve"> 12884 </t>
  </si>
  <si>
    <t>Placa de sinalizacao, fotoluminescente, 38x19 cm, em pvc , com seta indicativa de sentido (esquerda ou direita) de saída de emergência- Placa S2</t>
  </si>
  <si>
    <t xml:space="preserve"> 3.13.3 </t>
  </si>
  <si>
    <t xml:space="preserve"> 101907 </t>
  </si>
  <si>
    <t>EXTINTOR DE INCÊNDIO PORTÁTIL COM CARGA DE CO2 DE 6 KG, CLASSE BC - FORNECIMENTO E INSTALAÇÃO. AF_10/2020_PE</t>
  </si>
  <si>
    <t xml:space="preserve"> 3.13.4 </t>
  </si>
  <si>
    <t xml:space="preserve"> 11894 </t>
  </si>
  <si>
    <t>Hidrante de recalque incluindo caixa em alvenaria de tijolos maciços esp. = 0,12m,  dim. int. =  0.40 x 0.60 x 0.35m, com tampa em ferro fundido 0,40 x 0,60 e fundo com brita</t>
  </si>
  <si>
    <t xml:space="preserve"> 3.13.5 </t>
  </si>
  <si>
    <t xml:space="preserve"> 101915 </t>
  </si>
  <si>
    <t>CONJUNTO DE MANGUEIRA PARA COMBATE A INCÊNDIO EM FIBRA DE POLIESTER PURA, COM 1.1/2", REVESTIDA INTERNAMENTE, COMPRIMENTO DE 15M - FORNECIMENTO E INSTALAÇÃO. AF_10/2020</t>
  </si>
  <si>
    <t xml:space="preserve"> 3.13.6 </t>
  </si>
  <si>
    <t xml:space="preserve"> 101912 </t>
  </si>
  <si>
    <t>ABRIGO PARA HIDRANTE, 75X45X17CM, COM REGISTRO GLOBO ANGULAR 45 GRAUS 2 1/2", ADAPTADOR STORZ 2 1/2", MANGUEIRA DE INCÊNDIO 15M 2 1/2" E ESGUICHO EM LATÃO 2 1/2" - FORNECIMENTO E INSTALAÇÃO. AF_10/2020</t>
  </si>
  <si>
    <t xml:space="preserve"> 3.13.7 </t>
  </si>
  <si>
    <t xml:space="preserve"> 92337 </t>
  </si>
  <si>
    <t>TUBO DE AÇO GALVANIZADO COM COSTURA, CLASSE MÉDIA, CONEXÃO RANHURADA, DN 80 (3"), INSTALADO EM PRUMADAS - FORNECIMENTO E INSTALAÇÃO. AF_10/2020</t>
  </si>
  <si>
    <t xml:space="preserve"> 3.13.8 </t>
  </si>
  <si>
    <t xml:space="preserve"> 97514 </t>
  </si>
  <si>
    <t>LUVA, EM AÇO, CONEXÃO SOLDADA, DN 80 (3"), INSTALADO EM REDE DE ALIMENTAÇÃO PARA SPRINKLER - FORNECIMENTO E INSTALAÇÃO. AF_10/2020</t>
  </si>
  <si>
    <t xml:space="preserve"> 3.13.9 </t>
  </si>
  <si>
    <t xml:space="preserve"> 97437 </t>
  </si>
  <si>
    <t>CURVA 45 GRAUS, EM AÇO, CONEXÃO RANHURADA, DN 80 (3"), INSTALADO EM PRUMADAS - FORNECIMENTO E INSTALAÇÃO. AF_10/2020</t>
  </si>
  <si>
    <t xml:space="preserve"> 3.13.10 </t>
  </si>
  <si>
    <t xml:space="preserve"> 11820 </t>
  </si>
  <si>
    <t>Central de alarme endereçável de incendio com sistema p/ até 250 dispositivos, marcal Verin ou similar, Modelo VRE-250 c/ bateria de 12V e 7Amperes</t>
  </si>
  <si>
    <t xml:space="preserve"> 3.13.11 </t>
  </si>
  <si>
    <t xml:space="preserve"> 11824 </t>
  </si>
  <si>
    <t>Sirene aúdiovisual endereçavel, 120db, para alarme de incêndio</t>
  </si>
  <si>
    <t xml:space="preserve"> 3.13.12 </t>
  </si>
  <si>
    <t xml:space="preserve"> 7883 </t>
  </si>
  <si>
    <t>Campainha (alarme) tipo gongo 4" Vcc, p/incendio, ref.Gevi Gamma ou similar</t>
  </si>
  <si>
    <t xml:space="preserve"> 3.13.13 </t>
  </si>
  <si>
    <t xml:space="preserve"> 11855 </t>
  </si>
  <si>
    <t>Cabo blindado para alarme e detecção de incêncio 3 x 1,5mm2</t>
  </si>
  <si>
    <t>m</t>
  </si>
  <si>
    <t xml:space="preserve"> 3.13.14 </t>
  </si>
  <si>
    <t xml:space="preserve"> 91863 </t>
  </si>
  <si>
    <t>ELETRODUTO RÍGIDO ROSCÁVEL, PVC, DN 25 MM (3/4"), PARA CIRCUITOS TERMINAIS, INSTALADO EM FORRO - FORNECIMENTO E INSTALAÇÃO. AF_03/2023</t>
  </si>
  <si>
    <t xml:space="preserve"> 3.13.15 </t>
  </si>
  <si>
    <t xml:space="preserve"> 95805 </t>
  </si>
  <si>
    <t>CONDULETE DE PVC, TIPO B, PARA ELETRODUTO DE PVC SOLDÁVEL DN 25 MM (3/4''), APARENTE - FORNECIMENTO E INSTALAÇÃO. AF_10/2022</t>
  </si>
  <si>
    <t xml:space="preserve"> 3.13.16 </t>
  </si>
  <si>
    <t xml:space="preserve"> 102621 </t>
  </si>
  <si>
    <t>CAIXA D´ÁGUA EM POLIÉSTER REFORÇADO COM FIBRA DE VIDRO, 20000 LITROS - FORNECIMENTO E INSTALAÇÃO. AF_06/2021</t>
  </si>
  <si>
    <t xml:space="preserve"> 3.13.17 </t>
  </si>
  <si>
    <t xml:space="preserve"> 102122 </t>
  </si>
  <si>
    <t>BOMBA CENTRÍFUGA, TRIFÁSICA, 10 CV OU 9,86 HP, HM 85 A 140 M, Q 4,2 A 14,9 M3/H - FORNECIMENTO E INSTALAÇÃO. AF_12/2020</t>
  </si>
  <si>
    <t xml:space="preserve"> 3.13.18 </t>
  </si>
  <si>
    <t xml:space="preserve"> 13314 </t>
  </si>
  <si>
    <t>Bomba para incêndio jockey 1 1/2" cv</t>
  </si>
  <si>
    <t xml:space="preserve"> 3.13.19 </t>
  </si>
  <si>
    <t xml:space="preserve"> 11172 </t>
  </si>
  <si>
    <t>Bomba para incêndio a diesel 10 cv, vazão de 38,00 m³/h,  hman= 50 m.c.a</t>
  </si>
  <si>
    <t xml:space="preserve"> 3.14 </t>
  </si>
  <si>
    <t>Pintura</t>
  </si>
  <si>
    <t xml:space="preserve"> 3.14.1 </t>
  </si>
  <si>
    <t xml:space="preserve"> 88411 </t>
  </si>
  <si>
    <t>APLICAÇÃO MANUAL DE FUNDO SELADOR ACRÍLICO EM PANOS COM PRESENÇA DE VÃOS DE EDIFÍCIOS DE MÚLTIPLOS PAVIMENTOS. AF_03/2024</t>
  </si>
  <si>
    <t xml:space="preserve"> 3.14.2 </t>
  </si>
  <si>
    <t xml:space="preserve"> 88495 </t>
  </si>
  <si>
    <t>EMASSAMENTO COM MASSA LÁTEX, APLICAÇÃO EM PAREDE, UMA DEMÃO, LIXAMENTO MANUAL. AF_04/2023</t>
  </si>
  <si>
    <t xml:space="preserve"> 3.14.3 </t>
  </si>
  <si>
    <t xml:space="preserve"> 88496 </t>
  </si>
  <si>
    <t>EMASSAMENTO COM MASSA LÁTEX, APLICAÇÃO EM TETO, DUAS DEMÃOS, LIXAMENTO MANUAL. AF_04/2023</t>
  </si>
  <si>
    <t xml:space="preserve"> 3.14.4 </t>
  </si>
  <si>
    <t xml:space="preserve"> 88489 </t>
  </si>
  <si>
    <t>PINTURA LÁTEX ACRÍLICA PREMIUM, APLICAÇÃO MANUAL EM PAREDES, DUAS DEMÃOS. AF_04/2023</t>
  </si>
  <si>
    <t xml:space="preserve"> 3.14.5 </t>
  </si>
  <si>
    <t xml:space="preserve"> 88488 </t>
  </si>
  <si>
    <t>PINTURA LÁTEX ACRÍLICA PREMIUM, APLICAÇÃO MANUAL EM TETO, DUAS DEMÃOS. AF_04/2023</t>
  </si>
  <si>
    <t xml:space="preserve"> 3.14.6 </t>
  </si>
  <si>
    <t xml:space="preserve"> 102197 </t>
  </si>
  <si>
    <t>PINTURA FUNDO NIVELADOR ALQUÍDICO BRANCO EM MADEIRA. AF_01/2021</t>
  </si>
  <si>
    <t xml:space="preserve"> 3.14.7 </t>
  </si>
  <si>
    <t xml:space="preserve"> 102218 </t>
  </si>
  <si>
    <t>PINTURA TINTA DE ACABAMENTO (PIGMENTADA) ESMALTE SINTÉTICO FOSCO EM MADEIRA, 2 DEMÃOS. AF_01/2021</t>
  </si>
  <si>
    <t xml:space="preserve"> 3.14.8 </t>
  </si>
  <si>
    <t xml:space="preserve"> 102225 </t>
  </si>
  <si>
    <t>PINTURA VERNIZ (INCOLOR) POLIURETÂNICO (RESINA ALQUÍDICA MODIFICADA) EM MADEIRA, 3 DEMÃOS. AF_01/2021</t>
  </si>
  <si>
    <t xml:space="preserve"> 3.15 </t>
  </si>
  <si>
    <t>Acessibilidade</t>
  </si>
  <si>
    <t xml:space="preserve"> 3.15.1 </t>
  </si>
  <si>
    <t xml:space="preserve"> 99839 </t>
  </si>
  <si>
    <t>GUARDA-CORPO DE AÇO GALVANIZADO DE 1,10M DE ALTURA, MONTANTES TUBULARES DE 1.1/2  ESPAÇADOS DE 1,20M, TRAVESSA SUPERIOR DE 2 , GRADIL FORMADO POR BARRAS CHATAS EM FERRO DE 32X4,8MM, FIXADO COM CHUMBADOR MECÂNICO. AF_04/2019_PS</t>
  </si>
  <si>
    <t xml:space="preserve"> 3.15.2 </t>
  </si>
  <si>
    <t xml:space="preserve"> 13303 </t>
  </si>
  <si>
    <t>Plataforma elevatória para PNE, cabinada, modelo unilateral (UN140/1 entrada)/oposto (OP140/2 entrada) dim. cabine 900x1400x2000mm, Aço carbono pintado, fechamento Aluminio Comp.(ACM) 02 paradas perc.3m cx.corrida alvenaria, da Aptus ou Similar</t>
  </si>
  <si>
    <t xml:space="preserve"> 3.16 </t>
  </si>
  <si>
    <t>Serviços Complementares</t>
  </si>
  <si>
    <t xml:space="preserve"> 3.16.1 </t>
  </si>
  <si>
    <t xml:space="preserve"> 99804 </t>
  </si>
  <si>
    <t>LIMPEZA DE PISO CERÂMICO OU PORCELANATO UTILIZANDO DETERGENTE NEUTRO E ESCOVAÇÃO MANUAL. AF_04/2019</t>
  </si>
  <si>
    <t xml:space="preserve"> 4 </t>
  </si>
  <si>
    <t>PACKING HOUSE</t>
  </si>
  <si>
    <t xml:space="preserve"> 4.1 </t>
  </si>
  <si>
    <t xml:space="preserve"> 4.1.1 </t>
  </si>
  <si>
    <t xml:space="preserve"> 4.2 </t>
  </si>
  <si>
    <t xml:space="preserve"> 4.2.1 </t>
  </si>
  <si>
    <t xml:space="preserve"> 96523 </t>
  </si>
  <si>
    <t>ESCAVAÇÃO MANUAL PARA BLOCO DE COROAMENTO OU SAPATA (INCLUINDO ESCAVAÇÃO PARA COLOCAÇÃO DE FÔRMAS). AF_01/2024</t>
  </si>
  <si>
    <t xml:space="preserve"> 4.2.2 </t>
  </si>
  <si>
    <t xml:space="preserve"> 4.2.3 </t>
  </si>
  <si>
    <t xml:space="preserve"> 4.2.4 </t>
  </si>
  <si>
    <t xml:space="preserve"> 92802 </t>
  </si>
  <si>
    <t>CORTE E DOBRA DE AÇO CA-50, DIÂMETRO DE 8,0 MM. AF_06/2022</t>
  </si>
  <si>
    <t xml:space="preserve"> 4.2.5 </t>
  </si>
  <si>
    <t xml:space="preserve"> 92803 </t>
  </si>
  <si>
    <t>CORTE E DOBRA DE AÇO CA-50, DIÂMETRO DE 10,0 MM. AF_06/2022</t>
  </si>
  <si>
    <t xml:space="preserve"> 4.2.6 </t>
  </si>
  <si>
    <t xml:space="preserve"> 92804 </t>
  </si>
  <si>
    <t>CORTE E DOBRA DE AÇO CA-50, DIÂMETRO DE 12,5 MM. AF_06/2022</t>
  </si>
  <si>
    <t xml:space="preserve"> 4.2.7 </t>
  </si>
  <si>
    <t xml:space="preserve"> 92805 </t>
  </si>
  <si>
    <t>CORTE E DOBRA DE AÇO CA-50, DIÂMETRO DE 16,0 MM. AF_06/2022</t>
  </si>
  <si>
    <t xml:space="preserve"> 4.2.8 </t>
  </si>
  <si>
    <t xml:space="preserve"> 92806 </t>
  </si>
  <si>
    <t>CORTE E DOBRA DE AÇO CA-50, DIÂMETRO DE 20,0 MM. AF_06/2022</t>
  </si>
  <si>
    <t xml:space="preserve"> 4.2.9 </t>
  </si>
  <si>
    <t xml:space="preserve"> 96531 </t>
  </si>
  <si>
    <t>FABRICAÇÃO, MONTAGEM E DESMONTAGEM DE FÔRMA PARA BLOCO DE COROAMENTO, EM MADEIRA SERRADA, E=25 MM, 2 UTILIZAÇÕES. AF_01/2024</t>
  </si>
  <si>
    <t xml:space="preserve"> 96539 </t>
  </si>
  <si>
    <t>FABRICAÇÃO, MONTAGEM E DESMONTAGEM DE FÔRMA PARA VIGA BALDRAME, EM CHAPA DE MADEIRA COMPENSADA RESINADA, E=17 MM, 2 UTILIZAÇÕES. AF_01/2024</t>
  </si>
  <si>
    <t xml:space="preserve"> 4.3 </t>
  </si>
  <si>
    <t xml:space="preserve"> 4.3.1 </t>
  </si>
  <si>
    <t xml:space="preserve"> 96538 </t>
  </si>
  <si>
    <t>FABRICAÇÃO, MONTAGEM E DESMONTAGEM DE FÔRMA PARA SAPATA, EM CHAPA DE MADEIRA COMPENSADA RESINADA, E=17 MM, 2 UTILIZAÇÕES. AF_01/2024</t>
  </si>
  <si>
    <t xml:space="preserve"> 4.3.2 </t>
  </si>
  <si>
    <t xml:space="preserve"> 4.3.3 </t>
  </si>
  <si>
    <t xml:space="preserve"> 4.3.4 </t>
  </si>
  <si>
    <t xml:space="preserve"> 4.3.5 </t>
  </si>
  <si>
    <t xml:space="preserve"> 104922 </t>
  </si>
  <si>
    <t>ARMAÇÃO DE BLOCO, SAPATA ISOLADA E SAPATA CORRIDA UTILIZANDO AÇO CA-50 DE 20 MM - MONTAGEM. AF_01/2024</t>
  </si>
  <si>
    <t xml:space="preserve"> 102476 </t>
  </si>
  <si>
    <t>CONCRETO FCK = 25MPA, TRAÇO 1:2,2:2,5 (EM MASSA SECA DE CIMENTO/ AREIA MÉDIA/ SEIXO ROLADO) - PREPARO MECÂNICO COM BETONEIRA 400 L. AF_05/2021</t>
  </si>
  <si>
    <t xml:space="preserve"> 9904 </t>
  </si>
  <si>
    <t>Laje pré-fabricada treliçada com vigota dupla para piso, intereixo 38cm, h=12cm, enchimento em bloco cerâmico h=8cm, inclusive escoramento em madeira e capeamento 4cm.</t>
  </si>
  <si>
    <t xml:space="preserve"> 92774 </t>
  </si>
  <si>
    <t>ARMAÇÃO DE LAJE DE ESTRUTURA CONVENCIONAL DE CONCRETO ARMADO UTILIZANDO AÇO CA-50 DE 20,0 MM - MONTAGEM. AF_06/2022</t>
  </si>
  <si>
    <t xml:space="preserve"> 4.4 </t>
  </si>
  <si>
    <t xml:space="preserve"> 4.4.1 </t>
  </si>
  <si>
    <t xml:space="preserve"> 4.4.2 </t>
  </si>
  <si>
    <t xml:space="preserve"> 4.4.3 </t>
  </si>
  <si>
    <t xml:space="preserve"> 4.5 </t>
  </si>
  <si>
    <t>Cobertura e Pluvial</t>
  </si>
  <si>
    <t xml:space="preserve"> 4.5.1 </t>
  </si>
  <si>
    <t xml:space="preserve"> 92580 </t>
  </si>
  <si>
    <t>TRAMA DE AÇO COMPOSTA POR TERÇAS PARA TELHADOS DE ATÉ 2 ÁGUAS PARA TELHA ONDULADA DE FIBROCIMENTO, METÁLICA, PLÁSTICA OU TERMOACÚSTICA, INCLUSO TRANSPORTE VERTICAL. AF_07/2019</t>
  </si>
  <si>
    <t xml:space="preserve"> 4.5.2 </t>
  </si>
  <si>
    <t xml:space="preserve"> 4.5.3 </t>
  </si>
  <si>
    <t xml:space="preserve"> 4.5.4 </t>
  </si>
  <si>
    <t xml:space="preserve"> 4.5.5 </t>
  </si>
  <si>
    <t xml:space="preserve"> 4.6 </t>
  </si>
  <si>
    <t>Pluvial</t>
  </si>
  <si>
    <t xml:space="preserve"> 4.6.1 </t>
  </si>
  <si>
    <t xml:space="preserve"> 4.6.2 </t>
  </si>
  <si>
    <t xml:space="preserve"> 4.6.3 </t>
  </si>
  <si>
    <t xml:space="preserve"> 4.7 </t>
  </si>
  <si>
    <t xml:space="preserve"> 4.7.1 </t>
  </si>
  <si>
    <t xml:space="preserve"> 4.7.2 </t>
  </si>
  <si>
    <t xml:space="preserve"> 4.7.3 </t>
  </si>
  <si>
    <t xml:space="preserve"> 4.7.4 </t>
  </si>
  <si>
    <t xml:space="preserve"> 4.7.5 </t>
  </si>
  <si>
    <t xml:space="preserve"> 4.8 </t>
  </si>
  <si>
    <t xml:space="preserve"> 4.8.1 </t>
  </si>
  <si>
    <t xml:space="preserve"> 4.8.2 </t>
  </si>
  <si>
    <t xml:space="preserve"> 95241 </t>
  </si>
  <si>
    <t>LASTRO DE CONCRETO MAGRO, APLICADO EM PISOS, LAJES SOBRE SOLO OU RADIERS, ESPESSURA DE 5 CM. AF_01/2024</t>
  </si>
  <si>
    <t xml:space="preserve"> 4.8.3 </t>
  </si>
  <si>
    <t xml:space="preserve"> 4.8.4 </t>
  </si>
  <si>
    <t xml:space="preserve"> 4.8.5 </t>
  </si>
  <si>
    <t xml:space="preserve"> 4.8.6 </t>
  </si>
  <si>
    <t xml:space="preserve"> 98686 </t>
  </si>
  <si>
    <t>RODAPÉ EM LADRILHO HIDRÁULICO, ALTURA 7 CM. AF_09/2020</t>
  </si>
  <si>
    <t xml:space="preserve"> 4.9 </t>
  </si>
  <si>
    <t xml:space="preserve"> 4.9.1 </t>
  </si>
  <si>
    <t xml:space="preserve"> 4.9.2 </t>
  </si>
  <si>
    <t xml:space="preserve"> 91341 </t>
  </si>
  <si>
    <t>PORTA EM ALUMÍNIO DE ABRIR TIPO VENEZIANA COM GUARNIÇÃO, FIXAÇÃO COM PARAFUSOS - FORNECIMENTO E INSTALAÇÃO. AF_12/2019</t>
  </si>
  <si>
    <t xml:space="preserve"> 4.9.3 </t>
  </si>
  <si>
    <t xml:space="preserve"> 4.10 </t>
  </si>
  <si>
    <t>Instalação Elétrica</t>
  </si>
  <si>
    <t xml:space="preserve"> 4.10.1 </t>
  </si>
  <si>
    <t xml:space="preserve"> 91928 </t>
  </si>
  <si>
    <t>CABO DE COBRE FLEXÍVEL ISOLADO, 4 MM², ANTI-CHAMA 450/750 V, PARA CIRCUITOS TERMINAIS - FORNECIMENTO E INSTALAÇÃO. AF_03/2023</t>
  </si>
  <si>
    <t xml:space="preserve"> 4.10.2 </t>
  </si>
  <si>
    <t xml:space="preserve"> 91932 </t>
  </si>
  <si>
    <t>CABO DE COBRE FLEXÍVEL ISOLADO, 10 MM², ANTI-CHAMA 450/750 V, PARA CIRCUITOS TERMINAIS - FORNECIMENTO E INSTALAÇÃO. AF_03/2023</t>
  </si>
  <si>
    <t xml:space="preserve"> 4.10.3 </t>
  </si>
  <si>
    <t xml:space="preserve"> 4.10.4 </t>
  </si>
  <si>
    <t xml:space="preserve"> 4.10.5 </t>
  </si>
  <si>
    <t xml:space="preserve"> 91936 </t>
  </si>
  <si>
    <t>CAIXA OCTOGONAL 4" X 4", PVC, INSTALADA EM LAJE - FORNECIMENTO E INSTALAÇÃO. AF_03/2023</t>
  </si>
  <si>
    <t xml:space="preserve"> 4.10.6 </t>
  </si>
  <si>
    <t xml:space="preserve"> 4.10.7 </t>
  </si>
  <si>
    <t xml:space="preserve"> 4.10.8 </t>
  </si>
  <si>
    <t xml:space="preserve"> 4.10.9 </t>
  </si>
  <si>
    <t xml:space="preserve"> 101892 </t>
  </si>
  <si>
    <t>DISJUNTOR BIPOLAR TIPO NEMA, CORRENTE NOMINAL DE 10 ATÉ 50A - FORNECIMENTO E INSTALAÇÃO. AF_10/2020</t>
  </si>
  <si>
    <t xml:space="preserve"> 4.10.10 </t>
  </si>
  <si>
    <t xml:space="preserve"> 4.10.11 </t>
  </si>
  <si>
    <t xml:space="preserve"> 4.10.12 </t>
  </si>
  <si>
    <t xml:space="preserve"> 4.10.13 </t>
  </si>
  <si>
    <t xml:space="preserve"> 93009 </t>
  </si>
  <si>
    <t>ELETRODUTO RÍGIDO ROSCÁVEL, PVC, DN 60 MM (2"), PARA REDE ENTERRADA DE DISTRIBUIÇÃO DE ENERGIA ELÉTRICA - FORNECIMENTO E INSTALAÇÃO. AF_12/2021</t>
  </si>
  <si>
    <t xml:space="preserve"> 4.10.14 </t>
  </si>
  <si>
    <t xml:space="preserve"> 4.10.15 </t>
  </si>
  <si>
    <t xml:space="preserve"> 91836 </t>
  </si>
  <si>
    <t>ELETRODUTO FLEXÍVEL CORRUGADO, PVC, DN 32 MM (1"), PARA CIRCUITOS TERMINAIS, INSTALADO EM FORRO - FORNECIMENTO E INSTALAÇÃO. AF_03/2023_PA</t>
  </si>
  <si>
    <t xml:space="preserve"> 4.10.16 </t>
  </si>
  <si>
    <t xml:space="preserve"> 103782 </t>
  </si>
  <si>
    <t>LUMINÁRIA TIPO PLAFON CIRCULAR, DE SOBREPOR, COM LED DE 12/13 W - FORNECIMENTO E INSTALAÇÃO. AF_03/2022</t>
  </si>
  <si>
    <t xml:space="preserve"> 4.10.17 </t>
  </si>
  <si>
    <t xml:space="preserve"> 91969 </t>
  </si>
  <si>
    <t>INTERRUPTOR PARALELO (3 MÓDULOS), 10A/250V, INCLUINDO SUPORTE E PLACA - FORNECIMENTO E INSTALAÇÃO. AF_03/2023</t>
  </si>
  <si>
    <t xml:space="preserve"> 4.10.18 </t>
  </si>
  <si>
    <t xml:space="preserve"> 92016 </t>
  </si>
  <si>
    <t>TOMADA BAIXA DE EMBUTIR (3 MÓDULOS), 2P+T 10 A, INCLUINDO SUPORTE E PLACA - FORNECIMENTO E INSTALAÇÃO. AF_03/2023</t>
  </si>
  <si>
    <t xml:space="preserve"> 4.10.19 </t>
  </si>
  <si>
    <t xml:space="preserve"> 92004 </t>
  </si>
  <si>
    <t>TOMADA MÉDIA DE EMBUTIR (2 MÓDULOS), 2P+T 10 A, INCLUINDO SUPORTE E PLACA - FORNECIMENTO E INSTALAÇÃO. AF_03/2023</t>
  </si>
  <si>
    <t xml:space="preserve"> 4.10.20 </t>
  </si>
  <si>
    <t xml:space="preserve"> 4.10.21 </t>
  </si>
  <si>
    <t xml:space="preserve"> 88264 </t>
  </si>
  <si>
    <t>ELETRICISTA COM ENCARGOS COMPLEMENTARES</t>
  </si>
  <si>
    <t>H</t>
  </si>
  <si>
    <t xml:space="preserve"> 88247 </t>
  </si>
  <si>
    <t>AUXILIAR DE ELETRICISTA COM ENCARGOS COMPLEMENTARES</t>
  </si>
  <si>
    <t xml:space="preserve"> 4.11 </t>
  </si>
  <si>
    <t>Istalação VDI</t>
  </si>
  <si>
    <t xml:space="preserve"> 4.11.1 </t>
  </si>
  <si>
    <t xml:space="preserve"> 4.11.2 </t>
  </si>
  <si>
    <t xml:space="preserve"> 4.11.3 </t>
  </si>
  <si>
    <t xml:space="preserve"> 100555 </t>
  </si>
  <si>
    <t>RACK ABERTO EM COLUNA 44U PARA SERVIDOR - FORNECIMENTO E INSTALAÇÃO. AF_11/2019</t>
  </si>
  <si>
    <t xml:space="preserve"> 4.11.4 </t>
  </si>
  <si>
    <t xml:space="preserve"> 97670 </t>
  </si>
  <si>
    <t>ELETRODUTO FLEXÍVEL CORRUGADO, PEAD, DN 100 (4"), PARA REDE ENTERRADA DE DISTRIBUIÇÃO DE ENERGIA ELÉTRICA - FORNECIMENTO E INSTALAÇÃO. AF_12/2021</t>
  </si>
  <si>
    <t xml:space="preserve"> 4.11.5 </t>
  </si>
  <si>
    <t xml:space="preserve"> 4.11.6 </t>
  </si>
  <si>
    <t xml:space="preserve"> 93010 </t>
  </si>
  <si>
    <t>ELETRODUTO RÍGIDO ROSCÁVEL, PVC, DN 75 MM (2 1/2"), PARA REDE ENTERRADA DE DISTRIBUIÇÃO DE ENERGIA ELÉTRICA - FORNECIMENTO E INSTALAÇÃO. AF_12/2021</t>
  </si>
  <si>
    <t xml:space="preserve"> 4.11.7 </t>
  </si>
  <si>
    <t xml:space="preserve"> 4.11.8 </t>
  </si>
  <si>
    <t xml:space="preserve"> 4.11.9 </t>
  </si>
  <si>
    <t xml:space="preserve"> 9669 </t>
  </si>
  <si>
    <t>Perfilado, pré-zincado  a fogo, perfurado 38 x 38 x 6000mm</t>
  </si>
  <si>
    <t xml:space="preserve"> 4.11.10 </t>
  </si>
  <si>
    <t xml:space="preserve"> 4.11.11 </t>
  </si>
  <si>
    <t xml:space="preserve"> 4.12 </t>
  </si>
  <si>
    <t>Preventivo de Incêndio</t>
  </si>
  <si>
    <t xml:space="preserve"> 4.12.1 </t>
  </si>
  <si>
    <t xml:space="preserve"> 4.12.2 </t>
  </si>
  <si>
    <t xml:space="preserve"> 11867 </t>
  </si>
  <si>
    <t>Luminária de emergência, de sobrepor, tipo bloco autônomo, com autonomia de 1h, modelo LLE-LLEDDF, da KBR ou si</t>
  </si>
  <si>
    <t xml:space="preserve"> 4.12.3 </t>
  </si>
  <si>
    <t xml:space="preserve"> 4.12.4 </t>
  </si>
  <si>
    <t xml:space="preserve"> 4.12.5 </t>
  </si>
  <si>
    <t xml:space="preserve"> 4.12.6 </t>
  </si>
  <si>
    <t xml:space="preserve"> 4.12.7 </t>
  </si>
  <si>
    <t xml:space="preserve"> 4.12.8 </t>
  </si>
  <si>
    <t xml:space="preserve"> 4.12.9 </t>
  </si>
  <si>
    <t xml:space="preserve"> 4.12.10 </t>
  </si>
  <si>
    <t xml:space="preserve"> 97438 </t>
  </si>
  <si>
    <t>CURVA 90 GRAUS, EM AÇO, CONEXÃO RANHURADA, DN 80 (3"), INSTALADO EM PRUMADAS - FORNECIMENTO E INSTALAÇÃO. AF_10/2020</t>
  </si>
  <si>
    <t xml:space="preserve"> 4.12.11 </t>
  </si>
  <si>
    <t xml:space="preserve"> 4.12.12 </t>
  </si>
  <si>
    <t xml:space="preserve"> 4.12.13 </t>
  </si>
  <si>
    <t xml:space="preserve"> 4.12.14 </t>
  </si>
  <si>
    <t xml:space="preserve"> 4.12.15 </t>
  </si>
  <si>
    <t xml:space="preserve"> 4.13 </t>
  </si>
  <si>
    <t xml:space="preserve"> 4.13.1 </t>
  </si>
  <si>
    <t xml:space="preserve"> 88415 </t>
  </si>
  <si>
    <t>APLICAÇÃO MANUAL DE FUNDO SELADOR ACRÍLICO EM PAREDES EXTERNAS DE CASAS. AF_03/2024</t>
  </si>
  <si>
    <t xml:space="preserve"> 88494 </t>
  </si>
  <si>
    <t>EMASSAMENTO COM MASSA LÁTEX, APLICAÇÃO EM TETO, UMA DEMÃO, LIXAMENTO MANUAL. AF_04/2023</t>
  </si>
  <si>
    <t xml:space="preserve"> 88484 </t>
  </si>
  <si>
    <t>FUNDO SELADOR ACRÍLICO, APLICAÇÃO MANUAL EM TETO, UMA DEMÃO. AF_04/2023</t>
  </si>
  <si>
    <t xml:space="preserve"> 4.14 </t>
  </si>
  <si>
    <t xml:space="preserve"> 4.14.1 </t>
  </si>
  <si>
    <t xml:space="preserve"> 5 </t>
  </si>
  <si>
    <t>ENVAZE E VINÍCOLA</t>
  </si>
  <si>
    <t xml:space="preserve"> 5.1 </t>
  </si>
  <si>
    <t xml:space="preserve"> 5.1.1 </t>
  </si>
  <si>
    <t xml:space="preserve"> 5.2 </t>
  </si>
  <si>
    <t xml:space="preserve"> 5.2.1 </t>
  </si>
  <si>
    <t xml:space="preserve"> 96540 </t>
  </si>
  <si>
    <t>FABRICAÇÃO, MONTAGEM E DESMONTAGEM DE FÔRMA PARA BLOCO DE COROAMENTO, EM CHAPA DE MADEIRA COMPENSADA RESINADA, E=17 MM, 4 UTILIZAÇÕES. AF_01/2024</t>
  </si>
  <si>
    <t xml:space="preserve"> 5.3 </t>
  </si>
  <si>
    <t xml:space="preserve"> 5.3.1 </t>
  </si>
  <si>
    <t xml:space="preserve"> 102483 </t>
  </si>
  <si>
    <t>CONCRETO FCK = 30MPA, TRAÇO 1:1,9:2,3 (EM MASSA SECA DE CIMENTO/ AREIA MÉDIA/ SEIXO ROLADO) - PREPARO MECÂNICO COM BETONEIRA 600 L. AF_05/2021</t>
  </si>
  <si>
    <t xml:space="preserve"> 4254 </t>
  </si>
  <si>
    <t>Laje pré-fabricada treliçada para piso ou cobertura, intereixo 38cm, h=12cm, el. enchimento em bloco cerâmico h=8cm, inclusive escoramento em madeira e capeamento 4cm.</t>
  </si>
  <si>
    <t xml:space="preserve"> 5.4 </t>
  </si>
  <si>
    <t xml:space="preserve"> 5.4.1 </t>
  </si>
  <si>
    <t xml:space="preserve"> 103321 </t>
  </si>
  <si>
    <t>ALVENARIA DE VEDAÇÃO DE BLOCOS VAZADOS DE CONCRETO DE 19X19X39 CM (ESPESSURA 19 CM) E ARGAMASSA DE ASSENTAMENTO COM PREPARO MANUAL. AF_12/2021</t>
  </si>
  <si>
    <t xml:space="preserve"> 5.4.2 </t>
  </si>
  <si>
    <t xml:space="preserve"> 5.5 </t>
  </si>
  <si>
    <t>Cobertura e drenagem</t>
  </si>
  <si>
    <t xml:space="preserve"> 5.5.1 </t>
  </si>
  <si>
    <t xml:space="preserve"> 5.5.2 </t>
  </si>
  <si>
    <t xml:space="preserve"> 100378 </t>
  </si>
  <si>
    <t>FABRICAÇÃO E INSTALAÇÃO DE TESOURA (INTEIRA OU MEIA) EM AÇO, VÃOS MAIORES QUE 6,0 M E MENORES QUE 12,0 M, INCLUSO IÇAMENTO. AF_07/2019</t>
  </si>
  <si>
    <t xml:space="preserve"> 5.5.3 </t>
  </si>
  <si>
    <t xml:space="preserve"> 94216 </t>
  </si>
  <si>
    <t>TELHAMENTO COM TELHA METÁLICA TERMOACÚSTICA E = 30 MM, COM ATÉ 2 ÁGUAS, INCLUSO IÇAMENTO. AF_07/2019</t>
  </si>
  <si>
    <t xml:space="preserve"> 5.5.4 </t>
  </si>
  <si>
    <t xml:space="preserve"> 5.5.5 </t>
  </si>
  <si>
    <t xml:space="preserve"> 5.5.6 </t>
  </si>
  <si>
    <t xml:space="preserve"> 12508 </t>
  </si>
  <si>
    <t>Estrutura Metálica p/ Cobertura c/Vigas-Treliça Pratt UDC75 e terças em UDC 127, 2 águas, sem lanternin, vãos 6,0 a 10,0m, pintado 1 d oxido ferro + 2 d esmalte epóxi branco, exceto forn. Telhas - Executada</t>
  </si>
  <si>
    <t xml:space="preserve"> 5.5.7 </t>
  </si>
  <si>
    <t xml:space="preserve"> 5.5.8 </t>
  </si>
  <si>
    <t xml:space="preserve"> 5.6 </t>
  </si>
  <si>
    <t xml:space="preserve"> 5.6.1 </t>
  </si>
  <si>
    <t xml:space="preserve"> 5.6.2 </t>
  </si>
  <si>
    <t xml:space="preserve"> 5.6.3 </t>
  </si>
  <si>
    <t xml:space="preserve"> 5.7 </t>
  </si>
  <si>
    <t xml:space="preserve"> 5.7.1 </t>
  </si>
  <si>
    <t xml:space="preserve"> 5.7.2 </t>
  </si>
  <si>
    <t xml:space="preserve"> 5.8 </t>
  </si>
  <si>
    <t xml:space="preserve"> 5.8.1 </t>
  </si>
  <si>
    <t xml:space="preserve"> 5.8.2 </t>
  </si>
  <si>
    <t xml:space="preserve"> 5.8.3 </t>
  </si>
  <si>
    <t xml:space="preserve"> 103914 </t>
  </si>
  <si>
    <t>EXECUÇÃO DE PISO INDUSTRIAL DE CONCRETO ARMADO, FCK = 20 MPA, ESPESSURA DE 14,0 CM. AF_04/2022</t>
  </si>
  <si>
    <t xml:space="preserve"> 5.8.4 </t>
  </si>
  <si>
    <t xml:space="preserve"> 5.8.5 </t>
  </si>
  <si>
    <t xml:space="preserve"> 5.9 </t>
  </si>
  <si>
    <t xml:space="preserve"> 5.9.1 </t>
  </si>
  <si>
    <t xml:space="preserve"> 5.9.2 </t>
  </si>
  <si>
    <t xml:space="preserve"> 12710 </t>
  </si>
  <si>
    <t>Porta de enrolar, em perfil meia cana fechado, em chapa de aço galvanizado nº22</t>
  </si>
  <si>
    <t xml:space="preserve"> 5.9.3 </t>
  </si>
  <si>
    <t xml:space="preserve"> 11347 </t>
  </si>
  <si>
    <t>Fornecimento e instalação de fachada em pele de vidro, em vidro laminado 3+3 refletivo</t>
  </si>
  <si>
    <t xml:space="preserve"> 5.9.4 </t>
  </si>
  <si>
    <t xml:space="preserve"> 12815 </t>
  </si>
  <si>
    <t>Escada metálica c/piso em chapa tipo Z, 3.0mm, patamar, 4.8mm, h = total= 3,60m Viga e Pilar metálico W150 x 13.0, incluso guarda corpo ø 2" , esp = 2,65mm  c/ pint fundo e acab. 2 demão (conforme projeto - Obra: ITPS)  - fornecimento e montagem</t>
  </si>
  <si>
    <t xml:space="preserve"> 5.10 </t>
  </si>
  <si>
    <t xml:space="preserve"> 5.10.1 </t>
  </si>
  <si>
    <t xml:space="preserve"> 91174 </t>
  </si>
  <si>
    <t>FIXAÇÃO DE TUBOS VERTICAIS DE PVC ÁGUA, PVC ESGOTO, PVC ÁGUA PLUVIAL, CPVC, PPR, COBRE OU AÇO, DIÂMETROS MAIORES QUE 40 MM E MENORES OU IGUAIS A 75 MM, COM ABRAÇADEIRA METÁLICA RÍGIDA TIPO U PERFIL 2 1/2", FIXADA EM PERFILADO EM PAREDE. AF_09/2023_PS</t>
  </si>
  <si>
    <t xml:space="preserve"> 5.10.2 </t>
  </si>
  <si>
    <t xml:space="preserve"> 5.10.3 </t>
  </si>
  <si>
    <t xml:space="preserve"> 93660 </t>
  </si>
  <si>
    <t>DISJUNTOR BIPOLAR TIPO DIN, CORRENTE NOMINAL DE 10A - FORNECIMENTO E INSTALAÇÃO. AF_10/2020</t>
  </si>
  <si>
    <t xml:space="preserve"> 5.10.4 </t>
  </si>
  <si>
    <t xml:space="preserve"> 101880 </t>
  </si>
  <si>
    <t>QUADRO DE DISTRIBUIÇÃO DE ENERGIA EM CHAPA DE AÇO GALVANIZADO, DE EMBUTIR, COM BARRAMENTO TRIFÁSICO, PARA 30 DISJUNTORES DIN 150A - FORNECIMENTO E INSTALAÇÃO. AF_10/2020</t>
  </si>
  <si>
    <t xml:space="preserve"> 5.10.5 </t>
  </si>
  <si>
    <t xml:space="preserve"> 93661 </t>
  </si>
  <si>
    <t>DISJUNTOR BIPOLAR TIPO DIN, CORRENTE NOMINAL DE 16A - FORNECIMENTO E INSTALAÇÃO. AF_10/2020</t>
  </si>
  <si>
    <t xml:space="preserve"> 5.10.6 </t>
  </si>
  <si>
    <t xml:space="preserve"> 5.10.7 </t>
  </si>
  <si>
    <t xml:space="preserve"> 5.10.8 </t>
  </si>
  <si>
    <t xml:space="preserve"> 5.10.9 </t>
  </si>
  <si>
    <t xml:space="preserve"> 5.10.10 </t>
  </si>
  <si>
    <t xml:space="preserve"> 5.10.11 </t>
  </si>
  <si>
    <t xml:space="preserve"> 97562 </t>
  </si>
  <si>
    <t>CURVA 135 GRAUS PARA ELETRODUTO, PVC, ROSCÁVEL, DN 25 MM (3/4"), PARA CIRCUITOS TERMINAIS, INSTALADA EM LAJE - FORNECIMENTO E INSTALAÇÃO. AF_03/2023</t>
  </si>
  <si>
    <t xml:space="preserve"> 5.10.12 </t>
  </si>
  <si>
    <t xml:space="preserve"> 5.10.13 </t>
  </si>
  <si>
    <t xml:space="preserve"> 5.10.14 </t>
  </si>
  <si>
    <t xml:space="preserve"> 101655 </t>
  </si>
  <si>
    <t>LUMINÁRIA DE LED PARA ILUMINAÇÃO PÚBLICA, DE 51 W ATÉ 67 W - FORNECIMENTO E INSTALAÇÃO. AF_08/2020</t>
  </si>
  <si>
    <t xml:space="preserve"> 5.10.15 </t>
  </si>
  <si>
    <t xml:space="preserve"> 97607 </t>
  </si>
  <si>
    <t>LUMINÁRIA ARANDELA TIPO TARTARUGA, DE SOBREPOR, COM 1 LÂMPADA LED DE 6 W, SEM REATOR - FORNECIMENTO E INSTALAÇÃO. AF_02/2020</t>
  </si>
  <si>
    <t xml:space="preserve"> 5.10.16 </t>
  </si>
  <si>
    <t xml:space="preserve"> 101632 </t>
  </si>
  <si>
    <t>RELÉ FOTOELÉTRICO PARA COMANDO DE ILUMINAÇÃO EXTERNA 1000 W - FORNECIMENTO E INSTALAÇÃO. AF_08/2020</t>
  </si>
  <si>
    <t xml:space="preserve"> 5.10.17 </t>
  </si>
  <si>
    <t xml:space="preserve"> 13606 </t>
  </si>
  <si>
    <t>Perfilado, pré-zincado  a fogo, perfurado 38 x 38mm</t>
  </si>
  <si>
    <t xml:space="preserve"> 5.10.18 </t>
  </si>
  <si>
    <t xml:space="preserve"> 5.10.19 </t>
  </si>
  <si>
    <t xml:space="preserve"> 5.10.20 </t>
  </si>
  <si>
    <t xml:space="preserve"> 5.10.21 </t>
  </si>
  <si>
    <t xml:space="preserve"> 5.10.22 </t>
  </si>
  <si>
    <t xml:space="preserve"> 5.10.23 </t>
  </si>
  <si>
    <t xml:space="preserve"> 5.10.24 </t>
  </si>
  <si>
    <t xml:space="preserve"> 5.10.25 </t>
  </si>
  <si>
    <t xml:space="preserve"> 5.10.26 </t>
  </si>
  <si>
    <t xml:space="preserve"> 5.10.27 </t>
  </si>
  <si>
    <t xml:space="preserve"> 5.10.28 </t>
  </si>
  <si>
    <t xml:space="preserve"> 5.10.29 </t>
  </si>
  <si>
    <t xml:space="preserve"> 5.10.30 </t>
  </si>
  <si>
    <t xml:space="preserve"> 101656 </t>
  </si>
  <si>
    <t>LUMINÁRIA DE LED PARA ILUMINAÇÃO PÚBLICA, DE 68 W ATÉ 97 W - FORNECIMENTO E INSTALAÇÃO. AF_08/2020</t>
  </si>
  <si>
    <t xml:space="preserve"> 5.11 </t>
  </si>
  <si>
    <t xml:space="preserve"> 5.11.1 </t>
  </si>
  <si>
    <t xml:space="preserve"> 5.11.2 </t>
  </si>
  <si>
    <t xml:space="preserve"> 5.11.3 </t>
  </si>
  <si>
    <t xml:space="preserve"> 5.11.4 </t>
  </si>
  <si>
    <t xml:space="preserve"> 5.11.5 </t>
  </si>
  <si>
    <t xml:space="preserve"> 060107 </t>
  </si>
  <si>
    <t>SBC</t>
  </si>
  <si>
    <t>ELETROCALHA PERFURADA TIPO ""U"" 100X50 CHAPA 20 SEM TAMPA</t>
  </si>
  <si>
    <t xml:space="preserve"> 5.11.6 </t>
  </si>
  <si>
    <t xml:space="preserve"> 5.11.7 </t>
  </si>
  <si>
    <t xml:space="preserve"> 5.11.8 </t>
  </si>
  <si>
    <t xml:space="preserve"> 5.11.9 </t>
  </si>
  <si>
    <t xml:space="preserve"> 5.12 </t>
  </si>
  <si>
    <t xml:space="preserve"> 5.12.1 </t>
  </si>
  <si>
    <t xml:space="preserve"> 5.12.2 </t>
  </si>
  <si>
    <t xml:space="preserve"> 5.12.3 </t>
  </si>
  <si>
    <t xml:space="preserve"> 5.12.4 </t>
  </si>
  <si>
    <t xml:space="preserve"> 5.12.5 </t>
  </si>
  <si>
    <t xml:space="preserve"> 5.12.6 </t>
  </si>
  <si>
    <t xml:space="preserve"> 5.12.7 </t>
  </si>
  <si>
    <t xml:space="preserve"> 5.12.8 </t>
  </si>
  <si>
    <t xml:space="preserve"> 5.12.9 </t>
  </si>
  <si>
    <t xml:space="preserve"> 5.12.10 </t>
  </si>
  <si>
    <t xml:space="preserve"> 5.12.11 </t>
  </si>
  <si>
    <t xml:space="preserve"> 5.12.12 </t>
  </si>
  <si>
    <t xml:space="preserve"> 5.12.13 </t>
  </si>
  <si>
    <t xml:space="preserve"> 5.12.14 </t>
  </si>
  <si>
    <t xml:space="preserve"> 5.13 </t>
  </si>
  <si>
    <t xml:space="preserve"> 5.13.1 </t>
  </si>
  <si>
    <t xml:space="preserve"> 88485 </t>
  </si>
  <si>
    <t>FUNDO SELADOR ACRÍLICO, APLICAÇÃO MANUAL EM PAREDE, UMA DEMÃO. AF_04/2023</t>
  </si>
  <si>
    <t xml:space="preserve"> 5.13.2 </t>
  </si>
  <si>
    <t xml:space="preserve"> 5.14 </t>
  </si>
  <si>
    <t xml:space="preserve"> 5.14.1 </t>
  </si>
  <si>
    <t xml:space="preserve"> 99837 </t>
  </si>
  <si>
    <t>GUARDA-CORPO DE AÇO GALVANIZADO DE 1,10M, MONTANTES TUBULARES DE 1.1/4" ESPAÇADOS DE 1,20M, TRAVESSA SUPERIOR DE 1.1/2", GRADIL FORMADO POR TUBOS HORIZONTAIS DE 1" E VERTICAIS DE 3/4", FIXADO COM CHUMBADOR MECÂNICO. AF_04/2019_PS</t>
  </si>
  <si>
    <t xml:space="preserve"> 5.15 </t>
  </si>
  <si>
    <t xml:space="preserve"> 5.15.1 </t>
  </si>
  <si>
    <t xml:space="preserve"> 6 </t>
  </si>
  <si>
    <t>FÁBRICA DE CHOCOLATE</t>
  </si>
  <si>
    <t xml:space="preserve"> 6.1 </t>
  </si>
  <si>
    <t xml:space="preserve"> 6.1.1 </t>
  </si>
  <si>
    <t xml:space="preserve"> 6.2 </t>
  </si>
  <si>
    <t xml:space="preserve"> 6.2.1 </t>
  </si>
  <si>
    <t xml:space="preserve"> 6.3 </t>
  </si>
  <si>
    <t xml:space="preserve"> 6.3.1 </t>
  </si>
  <si>
    <t xml:space="preserve"> 6.4 </t>
  </si>
  <si>
    <t xml:space="preserve"> 6.4.1 </t>
  </si>
  <si>
    <t xml:space="preserve"> 103326 </t>
  </si>
  <si>
    <t>ALVENARIA DE VEDAÇÃO DE BLOCOS CERÂMICOS FURADOS NA VERTICAL DE 19X19X39 CM (ESPESSURA 19 CM) E ARGAMASSA DE ASSENTAMENTO COM PREPARO EM BETONEIRA. AF_12/2021</t>
  </si>
  <si>
    <t xml:space="preserve"> 6.4.2 </t>
  </si>
  <si>
    <t xml:space="preserve"> 6.5 </t>
  </si>
  <si>
    <t xml:space="preserve"> 6.5.1 </t>
  </si>
  <si>
    <t xml:space="preserve"> 6.5.2 </t>
  </si>
  <si>
    <t xml:space="preserve"> 6.5.3 </t>
  </si>
  <si>
    <t xml:space="preserve"> 6.5.4 </t>
  </si>
  <si>
    <t xml:space="preserve"> 6.5.5 </t>
  </si>
  <si>
    <t xml:space="preserve"> 6.5.6 </t>
  </si>
  <si>
    <t>Estrutura Metálica p/ Cobertura c/Vigas-Treliça Pratt UDC75 e terças em UDC 127, 2 águas, sem lanternin, vãos 6,0 a 10,0m, pintado 1 d oxido ferro + 2 d esmalte epóxi branco, exceto forn. Telhas - Executada - lanternin</t>
  </si>
  <si>
    <t xml:space="preserve"> 6.5.7 </t>
  </si>
  <si>
    <t xml:space="preserve"> 6.5.8 </t>
  </si>
  <si>
    <t xml:space="preserve"> 6.6 </t>
  </si>
  <si>
    <t xml:space="preserve"> 6.6.1 </t>
  </si>
  <si>
    <t xml:space="preserve"> 6.6.2 </t>
  </si>
  <si>
    <t xml:space="preserve"> 6.6.3 </t>
  </si>
  <si>
    <t xml:space="preserve"> 6.7 </t>
  </si>
  <si>
    <t xml:space="preserve"> 6.7.1 </t>
  </si>
  <si>
    <t xml:space="preserve"> 6.7.2 </t>
  </si>
  <si>
    <t xml:space="preserve"> 6.8 </t>
  </si>
  <si>
    <t xml:space="preserve"> 6.8.1 </t>
  </si>
  <si>
    <t xml:space="preserve"> 6.8.2 </t>
  </si>
  <si>
    <t xml:space="preserve"> 6.8.3 </t>
  </si>
  <si>
    <t xml:space="preserve"> 6.8.4 </t>
  </si>
  <si>
    <t xml:space="preserve"> 6.8.5 </t>
  </si>
  <si>
    <t xml:space="preserve"> 6.9 </t>
  </si>
  <si>
    <t xml:space="preserve"> 6.9.1 </t>
  </si>
  <si>
    <t xml:space="preserve"> 6.10 </t>
  </si>
  <si>
    <t>Instalação Elétrica e SPDA</t>
  </si>
  <si>
    <t xml:space="preserve"> 6.10.1 </t>
  </si>
  <si>
    <t xml:space="preserve"> 6.10.2 </t>
  </si>
  <si>
    <t xml:space="preserve"> 6.10.3 </t>
  </si>
  <si>
    <t xml:space="preserve"> 6.10.4 </t>
  </si>
  <si>
    <t xml:space="preserve"> 6.10.5 </t>
  </si>
  <si>
    <t xml:space="preserve"> 6.10.6 </t>
  </si>
  <si>
    <t xml:space="preserve"> 6.10.7 </t>
  </si>
  <si>
    <t xml:space="preserve"> 8188 </t>
  </si>
  <si>
    <t>Fornecimento e instalação de eletrocalha perfurada  38 x 38 x 6000mm, chapa 16 ( ref.: Mopa ou similar)</t>
  </si>
  <si>
    <t xml:space="preserve"> 6.10.8 </t>
  </si>
  <si>
    <t xml:space="preserve"> 6.10.9 </t>
  </si>
  <si>
    <t xml:space="preserve"> 6.10.10 </t>
  </si>
  <si>
    <t xml:space="preserve"> 6.10.11 </t>
  </si>
  <si>
    <t xml:space="preserve"> 6.10.12 </t>
  </si>
  <si>
    <t xml:space="preserve"> 6.10.13 </t>
  </si>
  <si>
    <t xml:space="preserve"> 6.10.14 </t>
  </si>
  <si>
    <t xml:space="preserve"> 6.10.15 </t>
  </si>
  <si>
    <t xml:space="preserve"> 6.10.16 </t>
  </si>
  <si>
    <t xml:space="preserve"> 6.10.17 </t>
  </si>
  <si>
    <t xml:space="preserve"> 6.10.18 </t>
  </si>
  <si>
    <t xml:space="preserve"> 6.10.19 </t>
  </si>
  <si>
    <t xml:space="preserve"> 6.10.20 </t>
  </si>
  <si>
    <t xml:space="preserve"> 6.10.21 </t>
  </si>
  <si>
    <t xml:space="preserve"> 6.10.22 </t>
  </si>
  <si>
    <t xml:space="preserve"> 6.10.23 </t>
  </si>
  <si>
    <t xml:space="preserve"> 6.10.24 </t>
  </si>
  <si>
    <t xml:space="preserve"> 6.10.25 </t>
  </si>
  <si>
    <t xml:space="preserve"> 6.10.26 </t>
  </si>
  <si>
    <t xml:space="preserve"> 6.10.27 </t>
  </si>
  <si>
    <t xml:space="preserve"> 6.10.28 </t>
  </si>
  <si>
    <t xml:space="preserve"> 9392 </t>
  </si>
  <si>
    <t>Cabo de cobre nú 35 mm2 - fornecimento e assentamento (3,16m/kg)</t>
  </si>
  <si>
    <t>kg</t>
  </si>
  <si>
    <t xml:space="preserve"> 6.10.29 </t>
  </si>
  <si>
    <t xml:space="preserve"> 3414 </t>
  </si>
  <si>
    <t>Cabo de cobre nú 50 mm2 - fornecimento</t>
  </si>
  <si>
    <t xml:space="preserve"> 6.10.30 </t>
  </si>
  <si>
    <t xml:space="preserve"> 96986 </t>
  </si>
  <si>
    <t>HASTE DE ATERRAMENTO, DIÂMETRO 3/4", COM 3 METROS - FORNECIMENTO E INSTALAÇÃO. AF_08/2023</t>
  </si>
  <si>
    <t xml:space="preserve"> 6.10.31 </t>
  </si>
  <si>
    <t xml:space="preserve"> 12915 </t>
  </si>
  <si>
    <t>Caixa de concreto pre moldado para aterramento, com tampa, 40 x 40 x 40, e = 5cm</t>
  </si>
  <si>
    <t xml:space="preserve"> 6.10.32 </t>
  </si>
  <si>
    <t xml:space="preserve"> 104749 </t>
  </si>
  <si>
    <t>CONECTOR GRAMPO METÁLICO TIPO OLHAL, PARA SPDA, PARA HASTE DE ATERRAMENTO DE 3/4'' E CABOS DE 10 A 50 MM2 - FORNECIMENTO E INSTALAÇÃO. AF_08/2023</t>
  </si>
  <si>
    <t xml:space="preserve"> 6.11 </t>
  </si>
  <si>
    <t xml:space="preserve"> 6.11.1 </t>
  </si>
  <si>
    <t xml:space="preserve"> 6.11.2 </t>
  </si>
  <si>
    <t xml:space="preserve"> 6.11.3 </t>
  </si>
  <si>
    <t xml:space="preserve"> 6.11.4 </t>
  </si>
  <si>
    <t xml:space="preserve"> 6.11.5 </t>
  </si>
  <si>
    <t xml:space="preserve"> 6.11.6 </t>
  </si>
  <si>
    <t xml:space="preserve"> 6.11.7 </t>
  </si>
  <si>
    <t xml:space="preserve"> 6.11.8 </t>
  </si>
  <si>
    <t xml:space="preserve"> 91855 </t>
  </si>
  <si>
    <t>ELETRODUTO FLEXÍVEL CORRUGADO REFORÇADO, PVC, DN 25 MM (3/4"), PARA CIRCUITOS TERMINAIS, INSTALADO EM PAREDE - FORNECIMENTO E INSTALAÇÃO. AF_03/2023</t>
  </si>
  <si>
    <t xml:space="preserve"> 6.11.9 </t>
  </si>
  <si>
    <t xml:space="preserve"> 6.11.10 </t>
  </si>
  <si>
    <t xml:space="preserve"> 6.12 </t>
  </si>
  <si>
    <t xml:space="preserve"> 6.12.1 </t>
  </si>
  <si>
    <t xml:space="preserve"> 6.12.2 </t>
  </si>
  <si>
    <t xml:space="preserve"> 6.12.3 </t>
  </si>
  <si>
    <t xml:space="preserve"> 6.12.4 </t>
  </si>
  <si>
    <t xml:space="preserve"> 6.12.5 </t>
  </si>
  <si>
    <t xml:space="preserve"> 6.12.6 </t>
  </si>
  <si>
    <t xml:space="preserve"> 6.12.7 </t>
  </si>
  <si>
    <t xml:space="preserve"> 6.12.8 </t>
  </si>
  <si>
    <t xml:space="preserve"> 6.12.9 </t>
  </si>
  <si>
    <t xml:space="preserve"> 6.12.10 </t>
  </si>
  <si>
    <t xml:space="preserve"> 6.12.11 </t>
  </si>
  <si>
    <t xml:space="preserve"> 97442 </t>
  </si>
  <si>
    <t>TÊ, EM AÇO, CONEXÃO RANHURADA, DN 80 (3"), INSTALADO EM PRUMADAS - FORNECIMENTO E INSTALAÇÃO. AF_10/2020</t>
  </si>
  <si>
    <t xml:space="preserve"> 6.12.12 </t>
  </si>
  <si>
    <t xml:space="preserve"> 6.12.13 </t>
  </si>
  <si>
    <t xml:space="preserve"> 6.12.14 </t>
  </si>
  <si>
    <t xml:space="preserve"> 6.12.15 </t>
  </si>
  <si>
    <t xml:space="preserve"> 6.12.16 </t>
  </si>
  <si>
    <t xml:space="preserve"> 90838 </t>
  </si>
  <si>
    <t>PORTA CORTA-FOGO 90X210X4CM - FORNECIMENTO E INSTALAÇÃO. AF_12/2019</t>
  </si>
  <si>
    <t xml:space="preserve"> 6.12.17 </t>
  </si>
  <si>
    <t xml:space="preserve"> 6.12.18 </t>
  </si>
  <si>
    <t xml:space="preserve"> 6.12.19 </t>
  </si>
  <si>
    <t xml:space="preserve"> 6.12.20 </t>
  </si>
  <si>
    <t xml:space="preserve"> 6.12.21 </t>
  </si>
  <si>
    <t xml:space="preserve"> 6.12.22 </t>
  </si>
  <si>
    <t xml:space="preserve"> 6.13 </t>
  </si>
  <si>
    <t xml:space="preserve"> 6.13.1 </t>
  </si>
  <si>
    <t xml:space="preserve"> 6.13.2 </t>
  </si>
  <si>
    <t xml:space="preserve"> 6.14 </t>
  </si>
  <si>
    <t xml:space="preserve"> 6.14.1 </t>
  </si>
  <si>
    <t>MEMORIA DE CÁLCULO</t>
  </si>
  <si>
    <t>Instalação provisória de energia elétrica, aérea, trifásica, em poste galvanizado, exclusive fornecimento do medidor</t>
  </si>
  <si>
    <t>um</t>
  </si>
  <si>
    <t>Ligação conforme padrão da concessionária</t>
  </si>
  <si>
    <t>Barracão para banheiro e vestiário de obra, s=35,10m²</t>
  </si>
  <si>
    <t xml:space="preserve"> = ENGENHEIRO E ENCARREGADO
Justificativa: Profissional à disposição da obra  com carga horária</t>
  </si>
  <si>
    <t>Dimensão da placa de obra:
-&gt; 2m x 1,50m = 3,00m²</t>
  </si>
  <si>
    <t>Perimetro :13,15+6,34+17,05+10,78+0,98+3,52+31,95+3,48+5,16+1,64+5,85+1,9+2,19+10,9+12,82+13,44+3+0,2+14,86+58,66+15,32+4,2+6,14</t>
  </si>
  <si>
    <t>10a</t>
  </si>
  <si>
    <t>10b</t>
  </si>
  <si>
    <t>15a</t>
  </si>
  <si>
    <t>15b</t>
  </si>
  <si>
    <t>15c</t>
  </si>
  <si>
    <t>subsolo</t>
  </si>
  <si>
    <t>terreo</t>
  </si>
  <si>
    <t>teto</t>
  </si>
  <si>
    <t>506,94+114,61+117,69+30,6</t>
  </si>
  <si>
    <t>36,2+27,74+14,26+8,04</t>
  </si>
  <si>
    <t>Conforme projeto estrutural 02 e 03, 04, 05, 06,07, 10 a e 10b (521,70 kg de sapatas, colarinhos e vigas baldrame)</t>
  </si>
  <si>
    <t>Conforme projeto estrutural 02 e 03, 04, 05, 06,07, 10 a e 10b (622,00m²de impermeabilização  sapatas, colarinhos e vigas baldrame)</t>
  </si>
  <si>
    <t>Conforme projeto estrutural 02 e 03, 04, 05, 06,07, 10 a e 10b (832,60 kg de aço  sapatas, colarinhos e vigas baldrame)</t>
  </si>
  <si>
    <t>Conforme projeto estrutural 02 e 03, 04, 05, 06,07, 10 a e 10b (524,7 kg de aço  sapatas, colarinhos e vigas baldrame)</t>
  </si>
  <si>
    <t>Conforme projeto estrutural 02 e 03, 04, 05, 06,07, 10 a e 10b (1549,60 kg de aço  sapatas, colarinhos e vigas baldrame)</t>
  </si>
  <si>
    <t>Conforme projeto estrutural 02 e 03, 04, 05, 06,07, 10 a e 10b (932,10 kg de aço  sapatas, colarinhos e vigas baldrame)</t>
  </si>
  <si>
    <t>Conforme projeto estrutural 02 e 03, 04, 05, 06,07, 10 a e 10b (369,80 kg aço de sapatas, colarinhos e vigas baldrame)</t>
  </si>
  <si>
    <t>Conforme projeto estrutural 02 e 03, 04, 05, 06,07, 10 a e 10b (710,75 m2 de forma  de sapatas, colarinhos e vigas baldrame)</t>
  </si>
  <si>
    <t xml:space="preserve">Conforme projeto arquitetonico </t>
  </si>
  <si>
    <t>Conforme quantitativo extraido do projeto arquitetonico</t>
  </si>
  <si>
    <t>1 unidade</t>
  </si>
  <si>
    <t>116,67*3( F+N +T)</t>
  </si>
  <si>
    <t>286,67*3( F+N +T)</t>
  </si>
  <si>
    <t>140*3( F+N +T)</t>
  </si>
  <si>
    <t>333,33*3( F+R +N)</t>
  </si>
  <si>
    <t>206,67*3( F+N +T)</t>
  </si>
  <si>
    <t>493,33*3( F+N +T)</t>
  </si>
  <si>
    <t xml:space="preserve">Conforme Projeto Eletrico  </t>
  </si>
  <si>
    <t>Conforme Projeto Hidrossanitario</t>
  </si>
  <si>
    <t>Conforme Projeto Hidrossanitario + RTI ( do preventivo)</t>
  </si>
  <si>
    <t>CAIXA D´ÁGUA EM POLIETILENO, 20000 LITROS - FORNECIMENTO E INSTALAÇÃO. AF_06/2021</t>
  </si>
  <si>
    <t xml:space="preserve">Conforme projeto Pluvial </t>
  </si>
  <si>
    <t>Conforme Projeto Preventivo</t>
  </si>
  <si>
    <t>Conforme projeto arquitetonico</t>
  </si>
  <si>
    <t>Curva ABC de Serviços</t>
  </si>
  <si>
    <t>Tipo</t>
  </si>
  <si>
    <t>ADM</t>
  </si>
  <si>
    <t>PACK HOUSE</t>
  </si>
  <si>
    <t>VINICOLA</t>
  </si>
  <si>
    <t>FABRICA DE CHOCOLATE</t>
  </si>
  <si>
    <t>Valor  Unit</t>
  </si>
  <si>
    <t>Total</t>
  </si>
  <si>
    <t>Peso (%)</t>
  </si>
  <si>
    <t>Peso Acumulado (%)</t>
  </si>
  <si>
    <t/>
  </si>
  <si>
    <t>93,0</t>
  </si>
  <si>
    <t>5.499,61</t>
  </si>
  <si>
    <t>511.463,73</t>
  </si>
  <si>
    <t>6,52</t>
  </si>
  <si>
    <t>COBE - COBERTURA</t>
  </si>
  <si>
    <t>1.700,35</t>
  </si>
  <si>
    <t>263,66</t>
  </si>
  <si>
    <t>448.314,28</t>
  </si>
  <si>
    <t>5,72</t>
  </si>
  <si>
    <t>12,24</t>
  </si>
  <si>
    <t xml:space="preserve"> 103075 </t>
  </si>
  <si>
    <t>EXECUÇÃO DE PISO DE CONCRETO, COM ACABAMENTO SUPERFICIAL, ESPESSURA DE 15 CM, FCK = 30 MPA, COM USO DE FORMAS EM MADEIRA SERRADA. AF_09/2021</t>
  </si>
  <si>
    <t>FUES - FUNDAÇÕES E ESTRUTURAS</t>
  </si>
  <si>
    <t>1.693,52</t>
  </si>
  <si>
    <t>263,63</t>
  </si>
  <si>
    <t>446.462,67</t>
  </si>
  <si>
    <t>5,69</t>
  </si>
  <si>
    <t>17,93</t>
  </si>
  <si>
    <t>Estruturas Pre-Moldadas de Concreto</t>
  </si>
  <si>
    <t>1.581,0</t>
  </si>
  <si>
    <t>275,70</t>
  </si>
  <si>
    <t>435.881,70</t>
  </si>
  <si>
    <t>5,56</t>
  </si>
  <si>
    <t>23,49</t>
  </si>
  <si>
    <t>laje forro</t>
  </si>
  <si>
    <t>1.658,41</t>
  </si>
  <si>
    <t>222,50</t>
  </si>
  <si>
    <t>368.996,22</t>
  </si>
  <si>
    <t>4,71</t>
  </si>
  <si>
    <t>28,20</t>
  </si>
  <si>
    <t>REVE - REVESTIMENTO E TRATAMENTO DE SUPERFÍCIES</t>
  </si>
  <si>
    <t>6.408,78</t>
  </si>
  <si>
    <t>38,61</t>
  </si>
  <si>
    <t>247.442,99</t>
  </si>
  <si>
    <t>3,16</t>
  </si>
  <si>
    <t>31,35</t>
  </si>
  <si>
    <t>15.969,0</t>
  </si>
  <si>
    <t>15,45</t>
  </si>
  <si>
    <t>246.721,05</t>
  </si>
  <si>
    <t>3,15</t>
  </si>
  <si>
    <t>34,50</t>
  </si>
  <si>
    <t>209,95</t>
  </si>
  <si>
    <t>942,10</t>
  </si>
  <si>
    <t>197.793,89</t>
  </si>
  <si>
    <t>2,52</t>
  </si>
  <si>
    <t>37,02</t>
  </si>
  <si>
    <t>Vidros Laminados</t>
  </si>
  <si>
    <t>79,25</t>
  </si>
  <si>
    <t>2.186,35</t>
  </si>
  <si>
    <t>173.268,23</t>
  </si>
  <si>
    <t>2,21</t>
  </si>
  <si>
    <t>39,23</t>
  </si>
  <si>
    <t>ALVEARIA 09</t>
  </si>
  <si>
    <t>PARE - PAREDES/PAINEIS</t>
  </si>
  <si>
    <t>1.451,92</t>
  </si>
  <si>
    <t>101,38</t>
  </si>
  <si>
    <t>147.195,64</t>
  </si>
  <si>
    <t>1,88</t>
  </si>
  <si>
    <t>41,11</t>
  </si>
  <si>
    <t>REBOCO  INTERNO</t>
  </si>
  <si>
    <t>974,4</t>
  </si>
  <si>
    <t>121,36</t>
  </si>
  <si>
    <t>118.253,18</t>
  </si>
  <si>
    <t>1,51</t>
  </si>
  <si>
    <t>58,45</t>
  </si>
  <si>
    <t>REBOCO EXTERNO</t>
  </si>
  <si>
    <t>144,95</t>
  </si>
  <si>
    <t>1.009,02</t>
  </si>
  <si>
    <t>146.257,44</t>
  </si>
  <si>
    <t>1,87</t>
  </si>
  <si>
    <t>42,97</t>
  </si>
  <si>
    <t>PINT - PINTURAS</t>
  </si>
  <si>
    <t>1.790,43</t>
  </si>
  <si>
    <t>80,83</t>
  </si>
  <si>
    <t>144.720,45</t>
  </si>
  <si>
    <t>1,85</t>
  </si>
  <si>
    <t>44,82</t>
  </si>
  <si>
    <t>9.500,0</t>
  </si>
  <si>
    <t>15,17</t>
  </si>
  <si>
    <t>144.115,00</t>
  </si>
  <si>
    <t>1,84</t>
  </si>
  <si>
    <t>46,66</t>
  </si>
  <si>
    <t>ESQV - ESQUADRIAS/FERRAGENS/VIDROS</t>
  </si>
  <si>
    <t>247,67</t>
  </si>
  <si>
    <t>571,28</t>
  </si>
  <si>
    <t>141.488,91</t>
  </si>
  <si>
    <t>1,80</t>
  </si>
  <si>
    <t>48,46</t>
  </si>
  <si>
    <t>581,53</t>
  </si>
  <si>
    <t>242,51</t>
  </si>
  <si>
    <t>141.026,84</t>
  </si>
  <si>
    <t>50,26</t>
  </si>
  <si>
    <t xml:space="preserve"> 13544 </t>
  </si>
  <si>
    <t>Pintura de acabamento com aplicação de 02 demão de massa acrílica e 02 demãosde tinta esmalte epoxi cores diversas</t>
  </si>
  <si>
    <t>Outras Pinturas</t>
  </si>
  <si>
    <t>1.767,98</t>
  </si>
  <si>
    <t>79,53</t>
  </si>
  <si>
    <t>140.607,44</t>
  </si>
  <si>
    <t>1,79</t>
  </si>
  <si>
    <t>52,05</t>
  </si>
  <si>
    <t xml:space="preserve"> 100752 </t>
  </si>
  <si>
    <t>PINTURA COM TINTA EPOXÍDICA DE ACABAMENTO APLICADA A ROLO OU PINCEL SOBRE PERFIL METÁLICO EXECUTADO EM FÁBRICA (02 DEMÃOS). AF_01/2020</t>
  </si>
  <si>
    <t>2.167,25</t>
  </si>
  <si>
    <t>63,63</t>
  </si>
  <si>
    <t>137.902,11</t>
  </si>
  <si>
    <t>1,76</t>
  </si>
  <si>
    <t>53,81</t>
  </si>
  <si>
    <t>1.846,07</t>
  </si>
  <si>
    <t>67,03</t>
  </si>
  <si>
    <t>123.742,07</t>
  </si>
  <si>
    <t>1,58</t>
  </si>
  <si>
    <t>55,39</t>
  </si>
  <si>
    <t>2.607,79</t>
  </si>
  <si>
    <t>46,62</t>
  </si>
  <si>
    <t>121.575,16</t>
  </si>
  <si>
    <t>1,55</t>
  </si>
  <si>
    <t>56,94</t>
  </si>
  <si>
    <t>PISO - PISOS</t>
  </si>
  <si>
    <t>1.132,72</t>
  </si>
  <si>
    <t>99,31</t>
  </si>
  <si>
    <t>112.490,42</t>
  </si>
  <si>
    <t>1,43</t>
  </si>
  <si>
    <t>59,88</t>
  </si>
  <si>
    <t>680,24</t>
  </si>
  <si>
    <t>164,27</t>
  </si>
  <si>
    <t>111.743,02</t>
  </si>
  <si>
    <t>1,42</t>
  </si>
  <si>
    <t>61,31</t>
  </si>
  <si>
    <t>125,33</t>
  </si>
  <si>
    <t>890,92</t>
  </si>
  <si>
    <t>111.659,00</t>
  </si>
  <si>
    <t>62,73</t>
  </si>
  <si>
    <t>629,2</t>
  </si>
  <si>
    <t>173,75</t>
  </si>
  <si>
    <t>109.323,50</t>
  </si>
  <si>
    <t>1,39</t>
  </si>
  <si>
    <t>64,12</t>
  </si>
  <si>
    <t>5.121,0</t>
  </si>
  <si>
    <t>18,26</t>
  </si>
  <si>
    <t>93.509,46</t>
  </si>
  <si>
    <t>1,19</t>
  </si>
  <si>
    <t>65,32</t>
  </si>
  <si>
    <t>992,89</t>
  </si>
  <si>
    <t>92,81</t>
  </si>
  <si>
    <t>92.150,12</t>
  </si>
  <si>
    <t>1,18</t>
  </si>
  <si>
    <t>66,49</t>
  </si>
  <si>
    <t>3.775,0</t>
  </si>
  <si>
    <t>22,17</t>
  </si>
  <si>
    <t>83.691,75</t>
  </si>
  <si>
    <t>1,07</t>
  </si>
  <si>
    <t>67,56</t>
  </si>
  <si>
    <t>1.277,83</t>
  </si>
  <si>
    <t>63,47</t>
  </si>
  <si>
    <t>81.103,87</t>
  </si>
  <si>
    <t>1,03</t>
  </si>
  <si>
    <t>68,59</t>
  </si>
  <si>
    <t>228,0</t>
  </si>
  <si>
    <t>346,55</t>
  </si>
  <si>
    <t>79.013,40</t>
  </si>
  <si>
    <t>1,01</t>
  </si>
  <si>
    <t>69,60</t>
  </si>
  <si>
    <t>5.783,88</t>
  </si>
  <si>
    <t>12,67</t>
  </si>
  <si>
    <t>73.281,75</t>
  </si>
  <si>
    <t>0,93</t>
  </si>
  <si>
    <t>70,54</t>
  </si>
  <si>
    <t>461,62</t>
  </si>
  <si>
    <t>148,43</t>
  </si>
  <si>
    <t>68.518,25</t>
  </si>
  <si>
    <t>0,87</t>
  </si>
  <si>
    <t>71,41</t>
  </si>
  <si>
    <t>Provisórios</t>
  </si>
  <si>
    <t>1,0</t>
  </si>
  <si>
    <t>64.996,25</t>
  </si>
  <si>
    <t>0,83</t>
  </si>
  <si>
    <t>72,24</t>
  </si>
  <si>
    <t>582,16</t>
  </si>
  <si>
    <t>103,57</t>
  </si>
  <si>
    <t>60.294,31</t>
  </si>
  <si>
    <t>0,77</t>
  </si>
  <si>
    <t>73,01</t>
  </si>
  <si>
    <t>270,1</t>
  </si>
  <si>
    <t>200,36</t>
  </si>
  <si>
    <t>54.117,23</t>
  </si>
  <si>
    <t>0,69</t>
  </si>
  <si>
    <t>73,70</t>
  </si>
  <si>
    <t>3.112,2</t>
  </si>
  <si>
    <t>17,07</t>
  </si>
  <si>
    <t>53.125,25</t>
  </si>
  <si>
    <t>0,68</t>
  </si>
  <si>
    <t>74,38</t>
  </si>
  <si>
    <t>3.619,1</t>
  </si>
  <si>
    <t>13,88</t>
  </si>
  <si>
    <t>50.233,10</t>
  </si>
  <si>
    <t>0,64</t>
  </si>
  <si>
    <t>75,02</t>
  </si>
  <si>
    <t>IMPE - IMPERMEABILIZAÇÕES E PROTEÇÕES DIVERSAS</t>
  </si>
  <si>
    <t>858,58</t>
  </si>
  <si>
    <t>55,92</t>
  </si>
  <si>
    <t>48.011,79</t>
  </si>
  <si>
    <t>0,61</t>
  </si>
  <si>
    <t>75,63</t>
  </si>
  <si>
    <t>SERT - SERVIÇOS TÉCNICOS</t>
  </si>
  <si>
    <t>547,0</t>
  </si>
  <si>
    <t>85,55</t>
  </si>
  <si>
    <t>46.795,85</t>
  </si>
  <si>
    <t>0,60</t>
  </si>
  <si>
    <t>76,22</t>
  </si>
  <si>
    <t>Diversos</t>
  </si>
  <si>
    <t>46.470,65</t>
  </si>
  <si>
    <t>0,59</t>
  </si>
  <si>
    <t>76,82</t>
  </si>
  <si>
    <t>Pisos com Pedras</t>
  </si>
  <si>
    <t>117,0</t>
  </si>
  <si>
    <t>394,43</t>
  </si>
  <si>
    <t>46.148,31</t>
  </si>
  <si>
    <t>77,41</t>
  </si>
  <si>
    <t>INHI - INSTALAÇÕES HIDROS SANITÁRIAS</t>
  </si>
  <si>
    <t>226,0</t>
  </si>
  <si>
    <t>202,26</t>
  </si>
  <si>
    <t>45.710,76</t>
  </si>
  <si>
    <t>0,58</t>
  </si>
  <si>
    <t>77,99</t>
  </si>
  <si>
    <t>3.408,6</t>
  </si>
  <si>
    <t>13,00</t>
  </si>
  <si>
    <t>44.311,80</t>
  </si>
  <si>
    <t>0,57</t>
  </si>
  <si>
    <t>78,55</t>
  </si>
  <si>
    <t>6.406,3</t>
  </si>
  <si>
    <t>6,70</t>
  </si>
  <si>
    <t>42.922,21</t>
  </si>
  <si>
    <t>0,55</t>
  </si>
  <si>
    <t>79,10</t>
  </si>
  <si>
    <t>63,1</t>
  </si>
  <si>
    <t>660,12</t>
  </si>
  <si>
    <t>41.653,57</t>
  </si>
  <si>
    <t>0,53</t>
  </si>
  <si>
    <t>79,63</t>
  </si>
  <si>
    <t>INEL - INSTALAÇÃO ELÉTRICA/ELETRIFICAÇÃO E ILUMINAÇÃO EXTERNA</t>
  </si>
  <si>
    <t>96,0</t>
  </si>
  <si>
    <t>428,85</t>
  </si>
  <si>
    <t>41.169,60</t>
  </si>
  <si>
    <t>80,16</t>
  </si>
  <si>
    <t>43,4</t>
  </si>
  <si>
    <t>927,38</t>
  </si>
  <si>
    <t>40.248,29</t>
  </si>
  <si>
    <t>0,51</t>
  </si>
  <si>
    <t>80,67</t>
  </si>
  <si>
    <t>2.569,68</t>
  </si>
  <si>
    <t>15,32</t>
  </si>
  <si>
    <t>39.367,49</t>
  </si>
  <si>
    <t>0,50</t>
  </si>
  <si>
    <t>81,17</t>
  </si>
  <si>
    <t>1.820,28</t>
  </si>
  <si>
    <t>20,37</t>
  </si>
  <si>
    <t>37.079,10</t>
  </si>
  <si>
    <t>0,47</t>
  </si>
  <si>
    <t>81,65</t>
  </si>
  <si>
    <t>Luminárias Internas</t>
  </si>
  <si>
    <t>50,0</t>
  </si>
  <si>
    <t>730,62</t>
  </si>
  <si>
    <t>36.531,00</t>
  </si>
  <si>
    <t>82,11</t>
  </si>
  <si>
    <t>Esquadrias de Ferro</t>
  </si>
  <si>
    <t>81,0</t>
  </si>
  <si>
    <t>444,78</t>
  </si>
  <si>
    <t>36.027,18</t>
  </si>
  <si>
    <t>0,46</t>
  </si>
  <si>
    <t>82,57</t>
  </si>
  <si>
    <t>497,0</t>
  </si>
  <si>
    <t>70,78</t>
  </si>
  <si>
    <t>35.177,66</t>
  </si>
  <si>
    <t>0,45</t>
  </si>
  <si>
    <t>83,02</t>
  </si>
  <si>
    <t>3.660,0</t>
  </si>
  <si>
    <t>8,40</t>
  </si>
  <si>
    <t>30.744,00</t>
  </si>
  <si>
    <t>0,39</t>
  </si>
  <si>
    <t>83,41</t>
  </si>
  <si>
    <t>487,34</t>
  </si>
  <si>
    <t>62,07</t>
  </si>
  <si>
    <t>30.249,19</t>
  </si>
  <si>
    <t>83,80</t>
  </si>
  <si>
    <t>INES - INSTALAÇÕES ESPECIAIS</t>
  </si>
  <si>
    <t>11,0</t>
  </si>
  <si>
    <t>2.746,73</t>
  </si>
  <si>
    <t>30.214,03</t>
  </si>
  <si>
    <t>84,18</t>
  </si>
  <si>
    <t>1.270,0</t>
  </si>
  <si>
    <t>23,73</t>
  </si>
  <si>
    <t>30.137,10</t>
  </si>
  <si>
    <t>0,38</t>
  </si>
  <si>
    <t>84,57</t>
  </si>
  <si>
    <t>MOVT - MOVIMENTO DE TERRA</t>
  </si>
  <si>
    <t>911,72</t>
  </si>
  <si>
    <t>32,48</t>
  </si>
  <si>
    <t>29.612,66</t>
  </si>
  <si>
    <t>84,94</t>
  </si>
  <si>
    <t>Mobilização / Instalações Provisórias / Desmobilização</t>
  </si>
  <si>
    <t>28.361,56</t>
  </si>
  <si>
    <t>0,36</t>
  </si>
  <si>
    <t>85,31</t>
  </si>
  <si>
    <t>2,0</t>
  </si>
  <si>
    <t>14.132,98</t>
  </si>
  <si>
    <t>28.265,96</t>
  </si>
  <si>
    <t>85,67</t>
  </si>
  <si>
    <t>85,3</t>
  </si>
  <si>
    <t>330,95</t>
  </si>
  <si>
    <t>28.230,03</t>
  </si>
  <si>
    <t>86,03</t>
  </si>
  <si>
    <t>Conversão InfoWOrca</t>
  </si>
  <si>
    <t>180,0</t>
  </si>
  <si>
    <t>151,13</t>
  </si>
  <si>
    <t>27.203,40</t>
  </si>
  <si>
    <t>0,35</t>
  </si>
  <si>
    <t>86,37</t>
  </si>
  <si>
    <t>34,0</t>
  </si>
  <si>
    <t>746,63</t>
  </si>
  <si>
    <t>25.385,42</t>
  </si>
  <si>
    <t>0,32</t>
  </si>
  <si>
    <t>86,70</t>
  </si>
  <si>
    <t>62,0</t>
  </si>
  <si>
    <t>397,06</t>
  </si>
  <si>
    <t>24.617,72</t>
  </si>
  <si>
    <t>0,31</t>
  </si>
  <si>
    <t>87,01</t>
  </si>
  <si>
    <t>4.086,0</t>
  </si>
  <si>
    <t>5,91</t>
  </si>
  <si>
    <t>24.148,26</t>
  </si>
  <si>
    <t>87,32</t>
  </si>
  <si>
    <t>300,0</t>
  </si>
  <si>
    <t>80,18</t>
  </si>
  <si>
    <t>24.054,00</t>
  </si>
  <si>
    <t>87,63</t>
  </si>
  <si>
    <t>138,21</t>
  </si>
  <si>
    <t>168,58</t>
  </si>
  <si>
    <t>23.299,44</t>
  </si>
  <si>
    <t>0,30</t>
  </si>
  <si>
    <t>87,92</t>
  </si>
  <si>
    <t>32,85</t>
  </si>
  <si>
    <t>685,35</t>
  </si>
  <si>
    <t>22.513,74</t>
  </si>
  <si>
    <t>0,29</t>
  </si>
  <si>
    <t>88,21</t>
  </si>
  <si>
    <t xml:space="preserve">ALUMINIO DE CORRER </t>
  </si>
  <si>
    <t>22.495,65</t>
  </si>
  <si>
    <t>88,50</t>
  </si>
  <si>
    <t>21.709,76</t>
  </si>
  <si>
    <t>0,28</t>
  </si>
  <si>
    <t>88,77</t>
  </si>
  <si>
    <t>680,0</t>
  </si>
  <si>
    <t>31,48</t>
  </si>
  <si>
    <t>21.406,40</t>
  </si>
  <si>
    <t>0,27</t>
  </si>
  <si>
    <t>89,05</t>
  </si>
  <si>
    <t>90,0</t>
  </si>
  <si>
    <t>237,41</t>
  </si>
  <si>
    <t>21.366,90</t>
  </si>
  <si>
    <t>89,32</t>
  </si>
  <si>
    <t>996,6</t>
  </si>
  <si>
    <t>21,05</t>
  </si>
  <si>
    <t>20.978,43</t>
  </si>
  <si>
    <t>89,59</t>
  </si>
  <si>
    <t>68,0</t>
  </si>
  <si>
    <t>300,43</t>
  </si>
  <si>
    <t>20.429,24</t>
  </si>
  <si>
    <t>0,26</t>
  </si>
  <si>
    <t>89,85</t>
  </si>
  <si>
    <t>866,55</t>
  </si>
  <si>
    <t>23,25</t>
  </si>
  <si>
    <t>20.147,28</t>
  </si>
  <si>
    <t>90,10</t>
  </si>
  <si>
    <t>254,0</t>
  </si>
  <si>
    <t>79,15</t>
  </si>
  <si>
    <t>20.104,10</t>
  </si>
  <si>
    <t>90,36</t>
  </si>
  <si>
    <t>3.500,0</t>
  </si>
  <si>
    <t>5,45</t>
  </si>
  <si>
    <t>19.075,00</t>
  </si>
  <si>
    <t>0,24</t>
  </si>
  <si>
    <t>90,60</t>
  </si>
  <si>
    <t>Estrutura Metálica</t>
  </si>
  <si>
    <t>82,8</t>
  </si>
  <si>
    <t>228,73</t>
  </si>
  <si>
    <t>18.938,84</t>
  </si>
  <si>
    <t>90,85</t>
  </si>
  <si>
    <t>Interligações até Quadro Geral - Fios e Cabos</t>
  </si>
  <si>
    <t>630,0</t>
  </si>
  <si>
    <t>29,85</t>
  </si>
  <si>
    <t>18.805,50</t>
  </si>
  <si>
    <t>91,09</t>
  </si>
  <si>
    <t>361,27</t>
  </si>
  <si>
    <t>51,50</t>
  </si>
  <si>
    <t>18.605,40</t>
  </si>
  <si>
    <t>91,32</t>
  </si>
  <si>
    <t>28,78</t>
  </si>
  <si>
    <t>18.131,40</t>
  </si>
  <si>
    <t>0,23</t>
  </si>
  <si>
    <t>91,55</t>
  </si>
  <si>
    <t>1.411,0</t>
  </si>
  <si>
    <t>12,61</t>
  </si>
  <si>
    <t>17.792,71</t>
  </si>
  <si>
    <t>91,78</t>
  </si>
  <si>
    <t>19,0</t>
  </si>
  <si>
    <t>933,17</t>
  </si>
  <si>
    <t>17.730,23</t>
  </si>
  <si>
    <t>92,01</t>
  </si>
  <si>
    <t>25,46</t>
  </si>
  <si>
    <t>17.312,80</t>
  </si>
  <si>
    <t>0,22</t>
  </si>
  <si>
    <t>92,23</t>
  </si>
  <si>
    <t>63,32</t>
  </si>
  <si>
    <t>269,70</t>
  </si>
  <si>
    <t>17.077,40</t>
  </si>
  <si>
    <t>92,45</t>
  </si>
  <si>
    <t>249,0</t>
  </si>
  <si>
    <t>68,31</t>
  </si>
  <si>
    <t>17.009,19</t>
  </si>
  <si>
    <t>92,66</t>
  </si>
  <si>
    <t>Equipamentos para Combate a Incêndio</t>
  </si>
  <si>
    <t>8.164,98</t>
  </si>
  <si>
    <t>16.329,96</t>
  </si>
  <si>
    <t>0,21</t>
  </si>
  <si>
    <t>92,87</t>
  </si>
  <si>
    <t>19,5</t>
  </si>
  <si>
    <t>808,58</t>
  </si>
  <si>
    <t>15.767,31</t>
  </si>
  <si>
    <t>0,20</t>
  </si>
  <si>
    <t>93,07</t>
  </si>
  <si>
    <t>1.379,5</t>
  </si>
  <si>
    <t>11,42</t>
  </si>
  <si>
    <t>15.753,89</t>
  </si>
  <si>
    <t>93,27</t>
  </si>
  <si>
    <t>5,78</t>
  </si>
  <si>
    <t>14.852,75</t>
  </si>
  <si>
    <t>0,19</t>
  </si>
  <si>
    <t>93,46</t>
  </si>
  <si>
    <t>SEDI - SERVIÇOS DIVERSOS</t>
  </si>
  <si>
    <t>1.979,42</t>
  </si>
  <si>
    <t>7,28</t>
  </si>
  <si>
    <t>14.410,17</t>
  </si>
  <si>
    <t>0,18</t>
  </si>
  <si>
    <t>93,65</t>
  </si>
  <si>
    <t>10,41</t>
  </si>
  <si>
    <t>13.220,70</t>
  </si>
  <si>
    <t>0,17</t>
  </si>
  <si>
    <t>93,81</t>
  </si>
  <si>
    <t>56,4</t>
  </si>
  <si>
    <t>12.900,37</t>
  </si>
  <si>
    <t>0,16</t>
  </si>
  <si>
    <t>93,98</t>
  </si>
  <si>
    <t>80,0</t>
  </si>
  <si>
    <t>153,66</t>
  </si>
  <si>
    <t>12.292,80</t>
  </si>
  <si>
    <t>94,14</t>
  </si>
  <si>
    <t>22,0</t>
  </si>
  <si>
    <t>515,95</t>
  </si>
  <si>
    <t>11.350,90</t>
  </si>
  <si>
    <t>0,14</t>
  </si>
  <si>
    <t>94,28</t>
  </si>
  <si>
    <t>8,23</t>
  </si>
  <si>
    <t>10.516,54</t>
  </si>
  <si>
    <t>0,13</t>
  </si>
  <si>
    <t>94,41</t>
  </si>
  <si>
    <t>28,0</t>
  </si>
  <si>
    <t>361,37</t>
  </si>
  <si>
    <t>10.118,36</t>
  </si>
  <si>
    <t>94,54</t>
  </si>
  <si>
    <t>143,0</t>
  </si>
  <si>
    <t>69,98</t>
  </si>
  <si>
    <t>10.007,14</t>
  </si>
  <si>
    <t>94,67</t>
  </si>
  <si>
    <t>703,6</t>
  </si>
  <si>
    <t>14,17</t>
  </si>
  <si>
    <t>9.970,01</t>
  </si>
  <si>
    <t>94,80</t>
  </si>
  <si>
    <t>320,0</t>
  </si>
  <si>
    <t>31,07</t>
  </si>
  <si>
    <t>9.942,40</t>
  </si>
  <si>
    <t>94,92</t>
  </si>
  <si>
    <t>781,9</t>
  </si>
  <si>
    <t>12,42</t>
  </si>
  <si>
    <t>9.711,19</t>
  </si>
  <si>
    <t>0,12</t>
  </si>
  <si>
    <t>95,05</t>
  </si>
  <si>
    <t xml:space="preserve"> 87263 </t>
  </si>
  <si>
    <t>REVESTIMENTO CERÂMICO PARA PISO COM PLACAS TIPO PORCELANATO DE DIMENSÕES 60X60 CM APLICADA EM AMBIENTES DE ÁREA MAIOR QUE 10 M². AF_02/2023_PE</t>
  </si>
  <si>
    <t>51,74</t>
  </si>
  <si>
    <t>182,86</t>
  </si>
  <si>
    <t>9.461,17</t>
  </si>
  <si>
    <t>95,17</t>
  </si>
  <si>
    <t>101,53</t>
  </si>
  <si>
    <t>9.442,29</t>
  </si>
  <si>
    <t>95,29</t>
  </si>
  <si>
    <t>Pontos de Suprimento de Lógica</t>
  </si>
  <si>
    <t>87,0</t>
  </si>
  <si>
    <t>105,66</t>
  </si>
  <si>
    <t>9.192,42</t>
  </si>
  <si>
    <t>95,41</t>
  </si>
  <si>
    <t>1.713,2</t>
  </si>
  <si>
    <t>5,28</t>
  </si>
  <si>
    <t>9.045,69</t>
  </si>
  <si>
    <t>95,52</t>
  </si>
  <si>
    <t>8,18</t>
  </si>
  <si>
    <t>1.095,18</t>
  </si>
  <si>
    <t>8.958,57</t>
  </si>
  <si>
    <t>0,11</t>
  </si>
  <si>
    <t>95,64</t>
  </si>
  <si>
    <t>668,3</t>
  </si>
  <si>
    <t>13,38</t>
  </si>
  <si>
    <t>8.941,85</t>
  </si>
  <si>
    <t>95,75</t>
  </si>
  <si>
    <t>1.150,0</t>
  </si>
  <si>
    <t>7,73</t>
  </si>
  <si>
    <t>8.889,50</t>
  </si>
  <si>
    <t>95,86</t>
  </si>
  <si>
    <t>2.270,0</t>
  </si>
  <si>
    <t>3,80</t>
  </si>
  <si>
    <t>8.626,00</t>
  </si>
  <si>
    <t>95,97</t>
  </si>
  <si>
    <t>414,8</t>
  </si>
  <si>
    <t>20,00</t>
  </si>
  <si>
    <t>8.296,00</t>
  </si>
  <si>
    <t>96,08</t>
  </si>
  <si>
    <t>6,0</t>
  </si>
  <si>
    <t>1.380,17</t>
  </si>
  <si>
    <t>8.281,02</t>
  </si>
  <si>
    <t>96,19</t>
  </si>
  <si>
    <t>Aparelhos, Utensílios e Equipamentos Elétricos</t>
  </si>
  <si>
    <t>8.117,93</t>
  </si>
  <si>
    <t>0,10</t>
  </si>
  <si>
    <t>96,29</t>
  </si>
  <si>
    <t>620,0</t>
  </si>
  <si>
    <t>12,58</t>
  </si>
  <si>
    <t>7.799,60</t>
  </si>
  <si>
    <t>96,39</t>
  </si>
  <si>
    <t>275,80</t>
  </si>
  <si>
    <t>7.722,40</t>
  </si>
  <si>
    <t>96,49</t>
  </si>
  <si>
    <t>3.850,66</t>
  </si>
  <si>
    <t>7.701,32</t>
  </si>
  <si>
    <t>96,59</t>
  </si>
  <si>
    <t>860,0</t>
  </si>
  <si>
    <t>8,95</t>
  </si>
  <si>
    <t>7.697,00</t>
  </si>
  <si>
    <t>96,68</t>
  </si>
  <si>
    <t>7.619,43</t>
  </si>
  <si>
    <t>96,78</t>
  </si>
  <si>
    <t>5,0</t>
  </si>
  <si>
    <t>1.509,25</t>
  </si>
  <si>
    <t>7.546,25</t>
  </si>
  <si>
    <t>96,88</t>
  </si>
  <si>
    <t>120,65</t>
  </si>
  <si>
    <t>61,75</t>
  </si>
  <si>
    <t>7.450,13</t>
  </si>
  <si>
    <t>96,97</t>
  </si>
  <si>
    <t>39,18</t>
  </si>
  <si>
    <t>7.052,40</t>
  </si>
  <si>
    <t>0,09</t>
  </si>
  <si>
    <t>97,06</t>
  </si>
  <si>
    <t>350,0</t>
  </si>
  <si>
    <t>20,10</t>
  </si>
  <si>
    <t>7.035,00</t>
  </si>
  <si>
    <t>97,15</t>
  </si>
  <si>
    <t>60,0</t>
  </si>
  <si>
    <t>115,83</t>
  </si>
  <si>
    <t>6.949,80</t>
  </si>
  <si>
    <t>97,24</t>
  </si>
  <si>
    <t>208,0</t>
  </si>
  <si>
    <t>33,28</t>
  </si>
  <si>
    <t>6.922,24</t>
  </si>
  <si>
    <t>97,33</t>
  </si>
  <si>
    <t>12,6</t>
  </si>
  <si>
    <t>538,33</t>
  </si>
  <si>
    <t>6.782,95</t>
  </si>
  <si>
    <t>97,41</t>
  </si>
  <si>
    <t>20,81</t>
  </si>
  <si>
    <t>6.659,20</t>
  </si>
  <si>
    <t>0,08</t>
  </si>
  <si>
    <t>97,50</t>
  </si>
  <si>
    <t>150,0</t>
  </si>
  <si>
    <t>40,86</t>
  </si>
  <si>
    <t>6.129,00</t>
  </si>
  <si>
    <t>97,58</t>
  </si>
  <si>
    <t>949,52</t>
  </si>
  <si>
    <t>5.697,12</t>
  </si>
  <si>
    <t>0,07</t>
  </si>
  <si>
    <t>97,65</t>
  </si>
  <si>
    <t>21,0</t>
  </si>
  <si>
    <t>267,06</t>
  </si>
  <si>
    <t>5.608,26</t>
  </si>
  <si>
    <t>97,72</t>
  </si>
  <si>
    <t>42,84</t>
  </si>
  <si>
    <t>129,72</t>
  </si>
  <si>
    <t>5.557,20</t>
  </si>
  <si>
    <t>97,79</t>
  </si>
  <si>
    <t>23,54</t>
  </si>
  <si>
    <t>234,81</t>
  </si>
  <si>
    <t>5.527,42</t>
  </si>
  <si>
    <t>97,86</t>
  </si>
  <si>
    <t>30,61</t>
  </si>
  <si>
    <t>5.509,80</t>
  </si>
  <si>
    <t>97,93</t>
  </si>
  <si>
    <t>8,0</t>
  </si>
  <si>
    <t>685,02</t>
  </si>
  <si>
    <t>5.480,16</t>
  </si>
  <si>
    <t>98,00</t>
  </si>
  <si>
    <t>140,28</t>
  </si>
  <si>
    <t>4.769,52</t>
  </si>
  <si>
    <t>0,06</t>
  </si>
  <si>
    <t>98,06</t>
  </si>
  <si>
    <t>INSTALACOES ELETRICAS - LUMINARIAS</t>
  </si>
  <si>
    <t>55,0</t>
  </si>
  <si>
    <t>86,07</t>
  </si>
  <si>
    <t>4.733,85</t>
  </si>
  <si>
    <t>98,12</t>
  </si>
  <si>
    <t>30,48</t>
  </si>
  <si>
    <t>4.572,00</t>
  </si>
  <si>
    <t>98,18</t>
  </si>
  <si>
    <t>Pára-raios</t>
  </si>
  <si>
    <t>37,98</t>
  </si>
  <si>
    <t>117,70</t>
  </si>
  <si>
    <t>4.470,24</t>
  </si>
  <si>
    <t>98,24</t>
  </si>
  <si>
    <t>13,0</t>
  </si>
  <si>
    <t>328,26</t>
  </si>
  <si>
    <t>4.267,38</t>
  </si>
  <si>
    <t>0,05</t>
  </si>
  <si>
    <t>98,29</t>
  </si>
  <si>
    <t>6,63</t>
  </si>
  <si>
    <t>4.176,90</t>
  </si>
  <si>
    <t>98,35</t>
  </si>
  <si>
    <t>4.119,36</t>
  </si>
  <si>
    <t>98,40</t>
  </si>
  <si>
    <t>27,07</t>
  </si>
  <si>
    <t>4.060,50</t>
  </si>
  <si>
    <t>98,45</t>
  </si>
  <si>
    <t>67,0</t>
  </si>
  <si>
    <t>60,08</t>
  </si>
  <si>
    <t>4.025,36</t>
  </si>
  <si>
    <t>98,50</t>
  </si>
  <si>
    <t>343,9</t>
  </si>
  <si>
    <t>11,37</t>
  </si>
  <si>
    <t>3.910,14</t>
  </si>
  <si>
    <t>98,55</t>
  </si>
  <si>
    <t>1.929,60</t>
  </si>
  <si>
    <t>3.859,20</t>
  </si>
  <si>
    <t>98,60</t>
  </si>
  <si>
    <t>3.689,41</t>
  </si>
  <si>
    <t>98,65</t>
  </si>
  <si>
    <t>259,0</t>
  </si>
  <si>
    <t>14,22</t>
  </si>
  <si>
    <t>3.682,98</t>
  </si>
  <si>
    <t>98,70</t>
  </si>
  <si>
    <t>281,70</t>
  </si>
  <si>
    <t>3.662,10</t>
  </si>
  <si>
    <t>98,74</t>
  </si>
  <si>
    <t>38,51</t>
  </si>
  <si>
    <t>3.465,90</t>
  </si>
  <si>
    <t>0,04</t>
  </si>
  <si>
    <t>98,79</t>
  </si>
  <si>
    <t>575,85</t>
  </si>
  <si>
    <t>3.455,10</t>
  </si>
  <si>
    <t>98,83</t>
  </si>
  <si>
    <t>406,20</t>
  </si>
  <si>
    <t>3.249,60</t>
  </si>
  <si>
    <t>98,87</t>
  </si>
  <si>
    <t>1.517,28</t>
  </si>
  <si>
    <t>3.034,56</t>
  </si>
  <si>
    <t>98,91</t>
  </si>
  <si>
    <t>1.453,91</t>
  </si>
  <si>
    <t>2.907,82</t>
  </si>
  <si>
    <t>98,95</t>
  </si>
  <si>
    <t>33,0</t>
  </si>
  <si>
    <t>86,50</t>
  </si>
  <si>
    <t>2.854,50</t>
  </si>
  <si>
    <t>98,98</t>
  </si>
  <si>
    <t>100,0</t>
  </si>
  <si>
    <t>28,51</t>
  </si>
  <si>
    <t>2.851,00</t>
  </si>
  <si>
    <t>99,02</t>
  </si>
  <si>
    <t>3,0</t>
  </si>
  <si>
    <t>929,73</t>
  </si>
  <si>
    <t>2.789,19</t>
  </si>
  <si>
    <t>99,06</t>
  </si>
  <si>
    <t>1.392,37</t>
  </si>
  <si>
    <t>2.784,74</t>
  </si>
  <si>
    <t>99,09</t>
  </si>
  <si>
    <t>2.751,81</t>
  </si>
  <si>
    <t>99,13</t>
  </si>
  <si>
    <t>440,46</t>
  </si>
  <si>
    <t>2.642,76</t>
  </si>
  <si>
    <t>0,03</t>
  </si>
  <si>
    <t>99,16</t>
  </si>
  <si>
    <t>36,0</t>
  </si>
  <si>
    <t>68,20</t>
  </si>
  <si>
    <t>2.455,20</t>
  </si>
  <si>
    <t>99,19</t>
  </si>
  <si>
    <t>Sinalização Vertical</t>
  </si>
  <si>
    <t>29,55</t>
  </si>
  <si>
    <t>2.364,00</t>
  </si>
  <si>
    <t>99,22</t>
  </si>
  <si>
    <t>20,0</t>
  </si>
  <si>
    <t>111,03</t>
  </si>
  <si>
    <t>2.220,60</t>
  </si>
  <si>
    <t>99,25</t>
  </si>
  <si>
    <t>48,0</t>
  </si>
  <si>
    <t>45,67</t>
  </si>
  <si>
    <t>2.192,16</t>
  </si>
  <si>
    <t>99,28</t>
  </si>
  <si>
    <t>240,0</t>
  </si>
  <si>
    <t>9,06</t>
  </si>
  <si>
    <t>2.174,40</t>
  </si>
  <si>
    <t>96,52</t>
  </si>
  <si>
    <t>2.123,44</t>
  </si>
  <si>
    <t>99,33</t>
  </si>
  <si>
    <t>Instalação provisória de energia elétrica, aerea, trifasica, em poste galvanizado, exclusive fornecimento do medidor</t>
  </si>
  <si>
    <t>2.055,47</t>
  </si>
  <si>
    <t>99,36</t>
  </si>
  <si>
    <t>4,0</t>
  </si>
  <si>
    <t>508,06</t>
  </si>
  <si>
    <t>2.032,24</t>
  </si>
  <si>
    <t>99,39</t>
  </si>
  <si>
    <t>42,0</t>
  </si>
  <si>
    <t>47,27</t>
  </si>
  <si>
    <t>1.985,34</t>
  </si>
  <si>
    <t>99,41</t>
  </si>
  <si>
    <t>44,0</t>
  </si>
  <si>
    <t>44,87</t>
  </si>
  <si>
    <t>1.974,28</t>
  </si>
  <si>
    <t>99,44</t>
  </si>
  <si>
    <t xml:space="preserve"> 98524 </t>
  </si>
  <si>
    <t>LIMPEZA MANUAL DE VEGETAÇÃO EM TERRENO COM ENXADA. AF_03/2024</t>
  </si>
  <si>
    <t>URBA - URBANIZAÇÃO</t>
  </si>
  <si>
    <t>6,18</t>
  </si>
  <si>
    <t>1.854,00</t>
  </si>
  <si>
    <t>0,02</t>
  </si>
  <si>
    <t>99,46</t>
  </si>
  <si>
    <t>49,0</t>
  </si>
  <si>
    <t>37,08</t>
  </si>
  <si>
    <t>1.816,92</t>
  </si>
  <si>
    <t>99,48</t>
  </si>
  <si>
    <t>30,0</t>
  </si>
  <si>
    <t>54,67</t>
  </si>
  <si>
    <t>1.640,10</t>
  </si>
  <si>
    <t>99,50</t>
  </si>
  <si>
    <t>40,0</t>
  </si>
  <si>
    <t>40,62</t>
  </si>
  <si>
    <t>1.624,80</t>
  </si>
  <si>
    <t>99,52</t>
  </si>
  <si>
    <t>31,38</t>
  </si>
  <si>
    <t>50,42</t>
  </si>
  <si>
    <t>1.582,17</t>
  </si>
  <si>
    <t>99,54</t>
  </si>
  <si>
    <t>1.534,98</t>
  </si>
  <si>
    <t>99,56</t>
  </si>
  <si>
    <t>748,31</t>
  </si>
  <si>
    <t>1.496,62</t>
  </si>
  <si>
    <t>99,58</t>
  </si>
  <si>
    <t>40,73</t>
  </si>
  <si>
    <t>1.466,28</t>
  </si>
  <si>
    <t>99,60</t>
  </si>
  <si>
    <t>143,1</t>
  </si>
  <si>
    <t>9,76</t>
  </si>
  <si>
    <t>1.396,65</t>
  </si>
  <si>
    <t>99,62</t>
  </si>
  <si>
    <t>1.368,38</t>
  </si>
  <si>
    <t>99,64</t>
  </si>
  <si>
    <t>165,17</t>
  </si>
  <si>
    <t>1.321,36</t>
  </si>
  <si>
    <t>99,65</t>
  </si>
  <si>
    <t>41,58</t>
  </si>
  <si>
    <t>30,02</t>
  </si>
  <si>
    <t>1.248,23</t>
  </si>
  <si>
    <t>99,67</t>
  </si>
  <si>
    <t>19,60</t>
  </si>
  <si>
    <t>1.215,20</t>
  </si>
  <si>
    <t>99,69</t>
  </si>
  <si>
    <t>187,66</t>
  </si>
  <si>
    <t>1.125,96</t>
  </si>
  <si>
    <t>0,01</t>
  </si>
  <si>
    <t>99,70</t>
  </si>
  <si>
    <t>33,20</t>
  </si>
  <si>
    <t>996,00</t>
  </si>
  <si>
    <t>99,71</t>
  </si>
  <si>
    <t>123,61</t>
  </si>
  <si>
    <t>988,88</t>
  </si>
  <si>
    <t>99,73</t>
  </si>
  <si>
    <t>32,78</t>
  </si>
  <si>
    <t>983,40</t>
  </si>
  <si>
    <t>99,74</t>
  </si>
  <si>
    <t>7,0</t>
  </si>
  <si>
    <t>135,91</t>
  </si>
  <si>
    <t>951,37</t>
  </si>
  <si>
    <t>99,75</t>
  </si>
  <si>
    <t>39,0</t>
  </si>
  <si>
    <t>24,38</t>
  </si>
  <si>
    <t>950,82</t>
  </si>
  <si>
    <t>99,76</t>
  </si>
  <si>
    <t>22,70</t>
  </si>
  <si>
    <t>943,86</t>
  </si>
  <si>
    <t>99,77</t>
  </si>
  <si>
    <t>937,50</t>
  </si>
  <si>
    <t>99,79</t>
  </si>
  <si>
    <t>10,0</t>
  </si>
  <si>
    <t>86,23</t>
  </si>
  <si>
    <t>862,30</t>
  </si>
  <si>
    <t>99,80</t>
  </si>
  <si>
    <t>77,32</t>
  </si>
  <si>
    <t>850,52</t>
  </si>
  <si>
    <t>99,81</t>
  </si>
  <si>
    <t>208,28</t>
  </si>
  <si>
    <t>833,12</t>
  </si>
  <si>
    <t>99,82</t>
  </si>
  <si>
    <t>12,0</t>
  </si>
  <si>
    <t>818,40</t>
  </si>
  <si>
    <t>99,83</t>
  </si>
  <si>
    <t>53,0</t>
  </si>
  <si>
    <t>15,07</t>
  </si>
  <si>
    <t>798,71</t>
  </si>
  <si>
    <t>99,84</t>
  </si>
  <si>
    <t>18,0</t>
  </si>
  <si>
    <t>40,53</t>
  </si>
  <si>
    <t>729,54</t>
  </si>
  <si>
    <t>99,85</t>
  </si>
  <si>
    <t>678,97</t>
  </si>
  <si>
    <t>99,86</t>
  </si>
  <si>
    <t>54,0</t>
  </si>
  <si>
    <t>12,43</t>
  </si>
  <si>
    <t>671,22</t>
  </si>
  <si>
    <t>99,87</t>
  </si>
  <si>
    <t>318,02</t>
  </si>
  <si>
    <t>636,04</t>
  </si>
  <si>
    <t>33,16</t>
  </si>
  <si>
    <t>630,04</t>
  </si>
  <si>
    <t>99,88</t>
  </si>
  <si>
    <t>26,0</t>
  </si>
  <si>
    <t>22,55</t>
  </si>
  <si>
    <t>586,30</t>
  </si>
  <si>
    <t>99,89</t>
  </si>
  <si>
    <t>72,55</t>
  </si>
  <si>
    <t>580,40</t>
  </si>
  <si>
    <t>99,90</t>
  </si>
  <si>
    <t>24,0</t>
  </si>
  <si>
    <t>23,55</t>
  </si>
  <si>
    <t>565,20</t>
  </si>
  <si>
    <t>23,22</t>
  </si>
  <si>
    <t>557,28</t>
  </si>
  <si>
    <t>99,91</t>
  </si>
  <si>
    <t>43,35</t>
  </si>
  <si>
    <t>520,20</t>
  </si>
  <si>
    <t>99,92</t>
  </si>
  <si>
    <t>25,0</t>
  </si>
  <si>
    <t>19,98</t>
  </si>
  <si>
    <t>499,50</t>
  </si>
  <si>
    <t>26,72</t>
  </si>
  <si>
    <t>480,96</t>
  </si>
  <si>
    <t>99,93</t>
  </si>
  <si>
    <t>77,21</t>
  </si>
  <si>
    <t>463,26</t>
  </si>
  <si>
    <t>99,94</t>
  </si>
  <si>
    <t>16,0</t>
  </si>
  <si>
    <t>27,50</t>
  </si>
  <si>
    <t>440,00</t>
  </si>
  <si>
    <t>14,15</t>
  </si>
  <si>
    <t>424,50</t>
  </si>
  <si>
    <t>99,95</t>
  </si>
  <si>
    <t>9,0</t>
  </si>
  <si>
    <t>40,85</t>
  </si>
  <si>
    <t>367,65</t>
  </si>
  <si>
    <t>0,00</t>
  </si>
  <si>
    <t>61,01</t>
  </si>
  <si>
    <t>366,06</t>
  </si>
  <si>
    <t>99,96</t>
  </si>
  <si>
    <t>52,67</t>
  </si>
  <si>
    <t>316,02</t>
  </si>
  <si>
    <t>15,0</t>
  </si>
  <si>
    <t>18,76</t>
  </si>
  <si>
    <t>281,40</t>
  </si>
  <si>
    <t>28,5</t>
  </si>
  <si>
    <t>9,66</t>
  </si>
  <si>
    <t>275,31</t>
  </si>
  <si>
    <t>99,97</t>
  </si>
  <si>
    <t>107,28</t>
  </si>
  <si>
    <t>214,56</t>
  </si>
  <si>
    <t>16,56</t>
  </si>
  <si>
    <t>198,72</t>
  </si>
  <si>
    <t>192,80</t>
  </si>
  <si>
    <t>99,98</t>
  </si>
  <si>
    <t>59,58</t>
  </si>
  <si>
    <t>178,74</t>
  </si>
  <si>
    <t>54,17</t>
  </si>
  <si>
    <t>162,51</t>
  </si>
  <si>
    <t>25,90</t>
  </si>
  <si>
    <t>155,40</t>
  </si>
  <si>
    <t>35,95</t>
  </si>
  <si>
    <t>143,80</t>
  </si>
  <si>
    <t>23,33</t>
  </si>
  <si>
    <t>139,98</t>
  </si>
  <si>
    <t>99,99</t>
  </si>
  <si>
    <t>42,08</t>
  </si>
  <si>
    <t>126,24</t>
  </si>
  <si>
    <t>28,53</t>
  </si>
  <si>
    <t>114,12</t>
  </si>
  <si>
    <t>109,56</t>
  </si>
  <si>
    <t>47,48</t>
  </si>
  <si>
    <t>94,96</t>
  </si>
  <si>
    <t>31,65</t>
  </si>
  <si>
    <t>94,95</t>
  </si>
  <si>
    <t>19,46</t>
  </si>
  <si>
    <t>77,84</t>
  </si>
  <si>
    <t>11,98</t>
  </si>
  <si>
    <t>71,88</t>
  </si>
  <si>
    <t>14,32</t>
  </si>
  <si>
    <t>71,60</t>
  </si>
  <si>
    <t>100,00</t>
  </si>
  <si>
    <t>15,97</t>
  </si>
  <si>
    <t>63,88</t>
  </si>
  <si>
    <t>13,08</t>
  </si>
  <si>
    <t>52,32</t>
  </si>
  <si>
    <t>17,03</t>
  </si>
  <si>
    <t>51,09</t>
  </si>
  <si>
    <t>12,53</t>
  </si>
  <si>
    <t>50,12</t>
  </si>
  <si>
    <t>47,47</t>
  </si>
  <si>
    <t>13,93</t>
  </si>
  <si>
    <t>41,79</t>
  </si>
  <si>
    <t>41,20</t>
  </si>
  <si>
    <t>24,03</t>
  </si>
  <si>
    <t>4,15</t>
  </si>
  <si>
    <t>Total sem BDI</t>
  </si>
  <si>
    <t>Total do BDI</t>
  </si>
  <si>
    <t>Total Geral</t>
  </si>
  <si>
    <t>_______________________________________________________________
JAYME RODRIGUES MACEDO
Setor de Engenharia</t>
  </si>
  <si>
    <t>Conforme projeto estrutural 01, 02 e 03, 04 (1,38 m³ latros para  sapatas)</t>
  </si>
  <si>
    <t>Conforme projeto estrutural 01, 02 e 03, 04 (60,60 kg de aço para sapatas, colarinhos e vigas baldrame)</t>
  </si>
  <si>
    <t>Conforme projeto estrutural 01, 02 e 03, 04 (57,50 kg de aço para sapatas, colarinhos e vigas baldrame)</t>
  </si>
  <si>
    <t>Conforme projeto estrutural 01, 02 e 03, 04 (143,1 kg de aço para sapatas, colarinhos e vigas baldrame)</t>
  </si>
  <si>
    <t>Conforme projeto estrutural 01, 02 e 03, 04 (57,22 m² de forma para sapatas, colarinhos e vigas baldrame)</t>
  </si>
  <si>
    <t>Conforme projeto estrutural 01, 02 e 03, 04 (10,68 m3 de concreto para sapatas, colarinhos e vigas baldrame)</t>
  </si>
  <si>
    <t>Conforme projeto estrutural 01, 02 e 03, 04 (128,6 kg de aço para sapatas, colarinhos e vigas baldrame)</t>
  </si>
  <si>
    <t>Conforme projeto estrutural 01, 02 e 03, 04 (138,21 m² de forma para sapatas, colarinhos e vigas baldrame)</t>
  </si>
  <si>
    <t>Conforme projeto estrutural 01, 02 e 03, 04 (22,15 m3 de concreto para sapatas, colarinhos e vigas baldrame)</t>
  </si>
  <si>
    <t>Conforme projeto estrutural 01, 02 e 03, 04 (43,72 m² de impermeabilização de vigas baldrame)</t>
  </si>
  <si>
    <t>Conforme projeto estrutural 01, 02 e 03, 04 (66,72  m3 de reaterro para sapatas, colarinhos e vigas baldrame)</t>
  </si>
  <si>
    <t xml:space="preserve">Conforme projeto estrutural 05, 06 e 07 </t>
  </si>
  <si>
    <t>Conforme projeto estrutural 05, 06 e 08</t>
  </si>
  <si>
    <t>Conforme projeto estrutural 05, 06 e 09</t>
  </si>
  <si>
    <t>Conforme projeto estrutural 05, 06 e 10</t>
  </si>
  <si>
    <t>Conforme projeto estrutural 05, 06 e 11</t>
  </si>
  <si>
    <t>Conforme projeto estrutural 05, 06 e 12</t>
  </si>
  <si>
    <t>Conforme projeto estrutural 05, 06 e 13</t>
  </si>
  <si>
    <t>Conforme projeto estrutural 05, 06 e 14</t>
  </si>
  <si>
    <t>Conforme projeto estrutural 05, 06 e 16</t>
  </si>
  <si>
    <t>Conforme projeto estrutural 05, 06 e 17</t>
  </si>
  <si>
    <t>Conforme  Projeto arquitetonico pela area de cobertura</t>
  </si>
  <si>
    <t>150*3( F+N +T)</t>
  </si>
  <si>
    <t>50*3( F+N +T)</t>
  </si>
  <si>
    <t>196,67*3( F+R +N)</t>
  </si>
  <si>
    <t>100*3( F+N +T)</t>
  </si>
  <si>
    <t>Conforme projeto estrutural 01,02,03,04,05 (415,92 m² de forma nas  sapatas, colarinhos e vigas baldrame)</t>
  </si>
  <si>
    <t>Conforme projeto estrutural 01,02,03,04,05 (33,14 m³ de concreto nas  sapatas, colarinhos e vigas baldrame)</t>
  </si>
  <si>
    <t>Conforme projeto estrutural 01,02,03,04,05 (141,46 de impermeabilização nas  sapatas, colarinhos e vigas baldrame)</t>
  </si>
  <si>
    <t>Conforme proje estrutural 06,07,08,09  (510,00 kg de aço  pilares , vigas)</t>
  </si>
  <si>
    <t>Conforme proje estrutural 06,07,08,09  (42,60 kg de aço  pilares , vigas)</t>
  </si>
  <si>
    <t>Conforme proje estrutural 06,07,08,09  (28,24m³ de concreto  pilares , vigas)</t>
  </si>
  <si>
    <t>Conforme proje estrutural 06,07,08,09  (43,00 kg aço  pilares , vigas)</t>
  </si>
  <si>
    <t>Conforme proje estrutural 06,07,08,09  (23,54m²   pilares , vigas)</t>
  </si>
  <si>
    <t>Conforme proje estrutural 06,07,08,09  (1,88m³ de concreto  pilares , vigas)</t>
  </si>
  <si>
    <t>433,33*3( F+N +T)</t>
  </si>
  <si>
    <t>53,33*3( F+N +T)</t>
  </si>
  <si>
    <t>100*3( F+R+N)</t>
  </si>
  <si>
    <t>390*3( F+N +T)</t>
  </si>
  <si>
    <t>Conforme projeto estrutural 01,02,03,04 (1,2 m³ de lastro de sapatas)</t>
  </si>
  <si>
    <t>Conforme projeto estrutural 01,02,03,04 (177,00 kg de aço de sapatas, colarinhos e vigas baldrame)</t>
  </si>
  <si>
    <t>Conforme projeto estrutural 01,02,03,04 (273,10 kg de aço de sapatas, colarinhos e vigas baldrame)</t>
  </si>
  <si>
    <t>Conforme projeto estrutural 01,02,03,04 (415,00 kg de aço de sapatas, colarinhos e vigas baldrame)</t>
  </si>
  <si>
    <t>Conforme projeto estrutural 01,02,03,04 (180,00 m2 de forma de sapatas, colarinhos e vigas baldrame)</t>
  </si>
  <si>
    <t>Conforme projeto estrutural 01,02,03,04 (51,36 de de impermeabilização de  vigas baldrame)</t>
  </si>
  <si>
    <t>Conforme projeto estrutural 05,06,07,08 (23,54 m2 de laje</t>
  </si>
  <si>
    <t>Conforme projeto estrutural 05,06,07,08 (360,00m² de formas para  pilares e vigas )</t>
  </si>
  <si>
    <t>Conforme projeto estrutural 05,06,07,08 (354,00kg de aço pilares e vigas )</t>
  </si>
  <si>
    <t>Conforme projeto estrutural 05,06,07,08 (546,20kg de aço para  pilares e vigas)</t>
  </si>
  <si>
    <t>Conforme projeto estrutural 05,06,07,08 (830,00kg de aço para  pilares e vigas)</t>
  </si>
  <si>
    <t>Conforme projeto estrutural 05,06,07,08 (45,00 m³ de aconcreto para pilares e vigas)</t>
  </si>
  <si>
    <t>636,67*3( F+N +T)</t>
  </si>
  <si>
    <t>3,33*3( F+N +T)</t>
  </si>
  <si>
    <t>183,33*3( F+N +T)</t>
  </si>
  <si>
    <t>126,67*3( F+R +N)</t>
  </si>
  <si>
    <t>204,59+204,62+204,59+204,03</t>
  </si>
  <si>
    <t>4*4,5*2</t>
  </si>
  <si>
    <t>5,12+20,55+4,53+5,12+1,2+1,2+24,25+6,32+1,2+1,55</t>
  </si>
  <si>
    <t xml:space="preserve">Memoria  de cálculo </t>
  </si>
  <si>
    <t>Conforme prancha A 01/01 : Barracão para refeitório de obra 12,20x5,05 =61,60m²</t>
  </si>
  <si>
    <t>Conforme prancha A 01/01 : Barracão para escritório de obra 7,91x6,70 =53,80m²</t>
  </si>
  <si>
    <t>Conforme prancha A 01/01 : Barracão aberto para apoio à produção (carpintaria, central de armação, oficina, etc.) 11,85x7,60 =90,00m²</t>
  </si>
  <si>
    <t>Conforme projeto estrutural 02 e 05 (96m² de sapatas)</t>
  </si>
  <si>
    <t>Conforme prancha A 01/01 : Barracão para Obras 12,14x5,60 =68m²</t>
  </si>
  <si>
    <t>Conforme projeto estrutural 08, 09, 11, 12, 13, 14, 15 a e 15b e 15c (979,14 m² de Formas  pilares , vigas)</t>
  </si>
  <si>
    <t>Conforme projeto estrutural 08, 09, 11, 12, 13, 14, 15 a e 15b e 15c (2264,90 kg de aço  pilares , vigas)</t>
  </si>
  <si>
    <t>Conforme projeto estrutural 08, 09, 11, 12, 13, 14, 15 a e 15b e 15c (2483,30 kg  de aço   pilares , vigas)</t>
  </si>
  <si>
    <t>Conforme projeto estrutural 08, 09, 11, 12, 13, 14, 15 a e 15b e 15c (390,60 kg de aço  pilares , vigas)</t>
  </si>
  <si>
    <t>Conforme projeto estrutural 08, 09, 11, 12, 13, 14, 15 a e 15b e 15c (78,88 m³ de concreto  pilares , vigas)</t>
  </si>
  <si>
    <t>Conforme projeto estrutural  (1581 m²  acrescimo na taxa de aço 1945 kg de aço de laje piso ou cobertura)</t>
  </si>
  <si>
    <t>Conforme projeto estrutural  (136 m³  capa laje de 13 cm de laje piso ou cobertura)</t>
  </si>
  <si>
    <t>Conforme projeto estrutural 08, 09, 11, 12, 13, 14, 15 a e 15b e 15c (1612,40 kg de aço  pilares , vigas)</t>
  </si>
  <si>
    <t>Conforme projeto estrutural 08, 09, 11, 12, 13, 14, 15 a e 15b e 15c (196,60 kg de aço  pilares , vigas)</t>
  </si>
  <si>
    <t>Conforme projeto estrutural 08, 09, 11, 12, 13, 14, 15 a e 15b e 15c (1758,40 kg de aço  pilares , vigas)</t>
  </si>
  <si>
    <t>Conforme projeto estrutural 01,02,03,04 (60 m³ de escavação de sapatas, colarinhos e vigas baldrame)</t>
  </si>
  <si>
    <t>Conforme projeto estrutural 01,02,03,04 (45,00 m3 de createrro  sapatas, colarinhos e vigas baldrame)</t>
  </si>
  <si>
    <t>Conforme projeto estrutural 02 e 03, 04, 05, 06,07, 10 a e 10b  Escavação media  para sapatas e viga baldrame de 76cm pela area total de 11147,70m² totalizando o volume de 254,08</t>
  </si>
  <si>
    <t>Conforme projeto Reaterro Mecanizado  media  para sapatas e viga baldrame de 30cm pela area total de 11147,70m² totalizando o volume de 190,56m³</t>
  </si>
  <si>
    <t>Conforme projeto estrutural 08, 09, 11, 12, 13, 14, 15 a e 15b e 15c (3065,00 m de escoras  pilares , vigas)</t>
  </si>
  <si>
    <t>Conforme projeto estrutural  (1581 m² de laje piso ou cobertura)</t>
  </si>
  <si>
    <t xml:space="preserve">Conforme projeto arquitetônico </t>
  </si>
  <si>
    <t xml:space="preserve">Conforme  Projeto arquitetonico pela arae de cobertura foi considerado uma  a taxa de aço da estrutura esta considera em 15.969 Kg por m² de cobertura </t>
  </si>
  <si>
    <t>Conforme  Projeto arquitetônico pela area de cobertura de telhamento  é de 769,84 m²</t>
  </si>
  <si>
    <t>Conforme  Projeto arquitetônico pela area de cobertura de calja  é de 86,24 m</t>
  </si>
  <si>
    <t>Conforme  Projeto arquitetônico pela area de cobertura de Rufo  é de 128,00 m</t>
  </si>
  <si>
    <t>Conforme  Projeto arquitetônico pela area de cobertura de Rufo capa   é de 191,58 m</t>
  </si>
  <si>
    <t>Conforme quantitativo extraido do projeto arquitetônico</t>
  </si>
  <si>
    <t>Conforme projeto estrutural 01, 02 e 03, 04 (88,55 m³de sapatas, e  e vigas baldrame)</t>
  </si>
  <si>
    <t>Conforme projeto estrutural 01, 02 e 03, 04 (264,90 kg de aço para sapatas, colarinhos e vigas baldrame)</t>
  </si>
  <si>
    <t>Conforme projeto estrutural 01, 02 e 03, 04 (28,50 kg de aço para sapatas, colarinhos e vigas baldrame)</t>
  </si>
  <si>
    <t>Conforme projeto estrutural 01, 02 e 03, 04 (43,90 kg de aço para sapatas, colarinhos e vigas baldrame)</t>
  </si>
  <si>
    <t>Conforme projeto estrutural 01, 02 e 03, 04 (147,70 kg de aço para sapatas, colarinhos e vigas baldrame)</t>
  </si>
  <si>
    <t>Conforme projeto estrutural 01, 02 e 03, 04 (515,90 kg de aço para sapatas, colarinhos e vigas baldrame)</t>
  </si>
  <si>
    <t>Conforme projeto estrutural 01, 02 e 03, 04 (300,10 kg de aço para sapatas, colarinhos e vigas baldrame)</t>
  </si>
  <si>
    <t>Conforme proje estrutural 01,02,03,04,05 (132,50m³ de escavaçãode sapatas, colarinhos e vigas baldrame)</t>
  </si>
  <si>
    <t>Conforme proje estrutural  (0,80m³de lastro para sapatas)</t>
  </si>
  <si>
    <t>Conforme projeto estrutural 01,02,03,04,05 (613,60kg de aço nas  sapatas, colarinhos e vigas baldrame)</t>
  </si>
  <si>
    <t>Conforme projeto estrutural 01,02,03,04,05 (159,50kg de aço nas  sapatas, colarinhos e vigas baldrame)</t>
  </si>
  <si>
    <t>Conforme projeto estrutural 01,02,03,04,05 (958,10kg de aço nas  sapatas, colarinhos e vigas baldrame)</t>
  </si>
  <si>
    <t>Conforme projeto estrutural 01,02,03,04,05 (144,10kg de aço nas  sapatas, colarinhos e vigas baldrame)</t>
  </si>
  <si>
    <t>Conforme projeto estrutural 01,02,03,04,05 (99,42,00 m³ de reaterro  sapatas, colarinhos e vigas baldrame)</t>
  </si>
  <si>
    <t>Conforme proje estrutural 06,07,08,09  (373,77 m² de Formas  pilares , vigas)</t>
  </si>
  <si>
    <t>Conforme proje estrutural 06,07,08,09  (57,60 kg de aço  pilares , vigas)</t>
  </si>
  <si>
    <t>Conforme proje estrutural 06,07,08,09  (1.265,70 kg de aço  pilares , vigas)</t>
  </si>
  <si>
    <t>Conforme projeto estrutural 05,06,07,08 (30,00 m³ de aconcreto para pilares e vigas)</t>
  </si>
  <si>
    <t>257,58+21,74+3,96+0,92+7,07+0,92+6,17+0,93+0,99+1,08+1,02+2,03+14,57+25,25+13,05+5,3+3,08+3,08+30,56+20,67+(389,97-390,72)</t>
  </si>
  <si>
    <t xml:space="preserve"> 2.9 </t>
  </si>
  <si>
    <t xml:space="preserve"> 98525 </t>
  </si>
  <si>
    <t>LIMPEZA MECANIZADA DE CAMADA VEGETAL, VEGETAÇÃO E PEQUENAS ÁRVORES (DIÂMETRO DE TRONCO MENOR QUE 0,20 M), COM TRATOR DE ESTEIRAS. AF_03/2024</t>
  </si>
  <si>
    <t xml:space="preserve"> 2.10 </t>
  </si>
  <si>
    <t xml:space="preserve"> 100982 </t>
  </si>
  <si>
    <t>CARGA, MANOBRA E DESCARGA DE ENTULHO EM CAMINHÃO BASCULANTE 10 M³ - CARGA COM ESCAVADEIRA HIDRÁULICA  (CAÇAMBA DE 0,80 M³ / 111 HP) E DESCARGA LIVRE (UNIDADE: M3). AF_07/2020</t>
  </si>
  <si>
    <t xml:space="preserve"> 2.11 </t>
  </si>
  <si>
    <t xml:space="preserve"> 5914389 </t>
  </si>
  <si>
    <t>SICRO3</t>
  </si>
  <si>
    <t>Transporte com caminhão basculante de 10 m³ - rodovia pavimentada</t>
  </si>
  <si>
    <t>tkm</t>
  </si>
  <si>
    <t>3500m²</t>
  </si>
  <si>
    <t>525,00 m³</t>
  </si>
  <si>
    <t>15750tkm</t>
  </si>
  <si>
    <t>13,15+6,34+17,05+10,78+0,98+3,52+31,95+3,48+5,16+1,64+5,85+1,9+2,19+10,9+12,82+13,44+3+0,2+14,86+58,66+15,32+4,2+6,14</t>
  </si>
  <si>
    <t xml:space="preserve"> 11485 </t>
  </si>
  <si>
    <t>Concreto simples usinado fck=40mpa, bombeado, lançado e adensado na infraestrutura</t>
  </si>
  <si>
    <t xml:space="preserve"> 5914569 </t>
  </si>
  <si>
    <t>Transporte com caminhão betoneira - rodovia pavimentada</t>
  </si>
  <si>
    <t xml:space="preserve"> 3.2.13</t>
  </si>
  <si>
    <t>Conforme projeto estrutural 02 e 03, 04, 05, 06,07, 10 a e 10b (63,52m³  sapatas, colarinhos e vigas baldrame)</t>
  </si>
  <si>
    <t>63,52 m³* 2,4t/m³* 230km</t>
  </si>
  <si>
    <t xml:space="preserve"> 3345 </t>
  </si>
  <si>
    <t>Concreto simples usinado fck=40mpa, bombeado, lançado e adensado em superestrutura</t>
  </si>
  <si>
    <t>78,88 m³* 2,4t/m³* 230km</t>
  </si>
  <si>
    <t xml:space="preserve"> 3.3.11.2 </t>
  </si>
  <si>
    <t xml:space="preserve"> 3346 </t>
  </si>
  <si>
    <t>Concreto simples usinado fck=30mpa, bombeado, lançado e adensado em superestrutura</t>
  </si>
  <si>
    <t xml:space="preserve"> 3.3.11.3 </t>
  </si>
  <si>
    <t>136 m³* 2,4t/m³* 230km</t>
  </si>
  <si>
    <t xml:space="preserve"> 104598 </t>
  </si>
  <si>
    <t>REVESTIMENTO CERÂMICO PARA PISO COM PLACAS TIPO PORCELANATO DE DIMENSÕES 80X80 CM APLICADA EM AMBIENTES DE ÁREA MAIOR QUE 10 M². AF_02/2023_PE</t>
  </si>
  <si>
    <t xml:space="preserve"> 3.7.6 </t>
  </si>
  <si>
    <t xml:space="preserve"> 104619 </t>
  </si>
  <si>
    <t>RODAPÉ CERÂMICO DE 7CM DE ALTURA COM PLACAS TIPO ESMALTADA DE DIMENSÕES 80X80CM. AF_02/2023</t>
  </si>
  <si>
    <t xml:space="preserve"> 4.2.10</t>
  </si>
  <si>
    <t xml:space="preserve"> 4.2.11</t>
  </si>
  <si>
    <t xml:space="preserve"> 4.2.12</t>
  </si>
  <si>
    <t xml:space="preserve"> 4.2.13</t>
  </si>
  <si>
    <t xml:space="preserve"> 4.2.14</t>
  </si>
  <si>
    <t xml:space="preserve"> 4.2.15</t>
  </si>
  <si>
    <t xml:space="preserve"> 4.2.16</t>
  </si>
  <si>
    <t xml:space="preserve"> 4.2.17</t>
  </si>
  <si>
    <t xml:space="preserve"> 4.2.18</t>
  </si>
  <si>
    <t xml:space="preserve"> 4.2.19</t>
  </si>
  <si>
    <t xml:space="preserve"> 4.2.20</t>
  </si>
  <si>
    <t xml:space="preserve"> 98 </t>
  </si>
  <si>
    <t>Concreto simples usinado fck=25mpa, bombeado, lançado e adensado em superestrutura</t>
  </si>
  <si>
    <t>Conforme projeto estrutural 05, 06 e 19</t>
  </si>
  <si>
    <t>Conforme projeto estrutural 05, 06 e 20</t>
  </si>
  <si>
    <t xml:space="preserve"> 4.3.6</t>
  </si>
  <si>
    <t xml:space="preserve"> 4.3.7</t>
  </si>
  <si>
    <t xml:space="preserve"> 4.3.8</t>
  </si>
  <si>
    <t xml:space="preserve"> 4.3.9</t>
  </si>
  <si>
    <t xml:space="preserve"> 4.3.10</t>
  </si>
  <si>
    <t xml:space="preserve"> 4.3.11</t>
  </si>
  <si>
    <t xml:space="preserve"> 4.3.12</t>
  </si>
  <si>
    <t xml:space="preserve"> 4.3.13</t>
  </si>
  <si>
    <t xml:space="preserve"> 4.3.14</t>
  </si>
  <si>
    <t xml:space="preserve"> 3761 </t>
  </si>
  <si>
    <t>Pintura de acabamento com aplicação de fundo preparador epoxi, 01 demão de massa epoxi e 02 demãos de tinta esmalte epoxi branco, e = 35 micra p/ demão - R1</t>
  </si>
  <si>
    <t xml:space="preserve"> 4.13.2</t>
  </si>
  <si>
    <t xml:space="preserve"> 4.13.3</t>
  </si>
  <si>
    <t xml:space="preserve"> 4.13.4</t>
  </si>
  <si>
    <t xml:space="preserve"> 4.13.5</t>
  </si>
  <si>
    <t xml:space="preserve"> 4.13.6</t>
  </si>
  <si>
    <t xml:space="preserve"> 11486 </t>
  </si>
  <si>
    <t>Concreto simples usinado fck=30mpa, bombeado, lançado e adensado na infraestrutura</t>
  </si>
  <si>
    <t xml:space="preserve"> 5.2.2</t>
  </si>
  <si>
    <t xml:space="preserve"> 5.2.3</t>
  </si>
  <si>
    <t xml:space="preserve"> 5.2.4</t>
  </si>
  <si>
    <t xml:space="preserve"> 5.2.5</t>
  </si>
  <si>
    <t xml:space="preserve"> 5.2.6</t>
  </si>
  <si>
    <t xml:space="preserve"> 5.2.7</t>
  </si>
  <si>
    <t xml:space="preserve"> 5.2.8</t>
  </si>
  <si>
    <t xml:space="preserve"> 5.2.9</t>
  </si>
  <si>
    <t xml:space="preserve"> 5.2.10</t>
  </si>
  <si>
    <t xml:space="preserve"> 5.2.11</t>
  </si>
  <si>
    <t xml:space="preserve"> 5.3.2</t>
  </si>
  <si>
    <t xml:space="preserve"> 5.3.3</t>
  </si>
  <si>
    <t xml:space="preserve"> 5.3.4</t>
  </si>
  <si>
    <t xml:space="preserve"> 5.3.5</t>
  </si>
  <si>
    <t xml:space="preserve"> 5.3.6</t>
  </si>
  <si>
    <t xml:space="preserve"> 5.3.7</t>
  </si>
  <si>
    <t xml:space="preserve"> 5.3.8</t>
  </si>
  <si>
    <t xml:space="preserve"> 5.3.9</t>
  </si>
  <si>
    <t xml:space="preserve"> 5.3.10</t>
  </si>
  <si>
    <t xml:space="preserve"> 5.3.11</t>
  </si>
  <si>
    <t xml:space="preserve"> 5.13.3 </t>
  </si>
  <si>
    <t>Conforme projeto estrutural 01,02,03,04 (24,48 m3 de concreto de sapatas, colarinhos e vigas baldrame)</t>
  </si>
  <si>
    <t xml:space="preserve"> 6.2.2</t>
  </si>
  <si>
    <t xml:space="preserve"> 6.2.3</t>
  </si>
  <si>
    <t xml:space="preserve"> 6.2.4</t>
  </si>
  <si>
    <t xml:space="preserve"> 6.2.5</t>
  </si>
  <si>
    <t xml:space="preserve"> 6.2.6</t>
  </si>
  <si>
    <t xml:space="preserve"> 6.2.7</t>
  </si>
  <si>
    <t xml:space="preserve"> 6.2.8</t>
  </si>
  <si>
    <t xml:space="preserve"> 6.2.9</t>
  </si>
  <si>
    <t xml:space="preserve"> 6.2.10</t>
  </si>
  <si>
    <t xml:space="preserve"> 6.3.2</t>
  </si>
  <si>
    <t xml:space="preserve"> 6.3.3</t>
  </si>
  <si>
    <t xml:space="preserve"> 6.3.4</t>
  </si>
  <si>
    <t xml:space="preserve"> 6.3.5</t>
  </si>
  <si>
    <t xml:space="preserve"> 6.3.6</t>
  </si>
  <si>
    <t xml:space="preserve"> 6.3.7</t>
  </si>
  <si>
    <t xml:space="preserve"> 6.3.8</t>
  </si>
  <si>
    <t xml:space="preserve"> 6.3.9</t>
  </si>
  <si>
    <t xml:space="preserve"> 6.13.3 </t>
  </si>
  <si>
    <t xml:space="preserve">_______________________________________________________________
ANDERSON HALLA
Arquiteto e Urbanista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</si>
</sst>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8"/>
      <name val="Arial"/>
      <family val="1"/>
    </font>
  </fonts>
  <fills count="3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6D6D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rgb="FFEFEFEF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7F3DF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94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horizontal="right" vertical="top" wrapText="1"/>
    </xf>
    <xf numFmtId="0" fontId="5" fillId="7" borderId="4" xfId="0" applyFont="1" applyFill="1" applyBorder="1" applyAlignment="1">
      <alignment horizontal="left" vertical="top" wrapText="1"/>
    </xf>
    <xf numFmtId="0" fontId="6" fillId="8" borderId="5" xfId="0" applyFont="1" applyFill="1" applyBorder="1" applyAlignment="1">
      <alignment horizontal="center" vertical="top" wrapText="1"/>
    </xf>
    <xf numFmtId="0" fontId="8" fillId="10" borderId="7" xfId="0" applyFont="1" applyFill="1" applyBorder="1" applyAlignment="1">
      <alignment horizontal="left" vertical="top" wrapText="1"/>
    </xf>
    <xf numFmtId="0" fontId="9" fillId="11" borderId="8" xfId="0" applyFont="1" applyFill="1" applyBorder="1" applyAlignment="1">
      <alignment horizontal="center" vertical="top" wrapText="1"/>
    </xf>
    <xf numFmtId="0" fontId="13" fillId="14" borderId="0" xfId="0" applyFont="1" applyFill="1" applyAlignment="1">
      <alignment horizontal="left" vertical="top" wrapText="1"/>
    </xf>
    <xf numFmtId="0" fontId="14" fillId="15" borderId="0" xfId="0" applyFont="1" applyFill="1" applyAlignment="1">
      <alignment horizontal="center" vertical="top" wrapText="1"/>
    </xf>
    <xf numFmtId="0" fontId="15" fillId="16" borderId="0" xfId="0" applyFont="1" applyFill="1" applyAlignment="1">
      <alignment horizontal="right" vertical="top" wrapText="1"/>
    </xf>
    <xf numFmtId="0" fontId="17" fillId="18" borderId="0" xfId="0" applyFont="1" applyFill="1" applyAlignment="1">
      <alignment horizontal="left" vertical="top" wrapText="1"/>
    </xf>
    <xf numFmtId="0" fontId="18" fillId="19" borderId="0" xfId="0" applyFont="1" applyFill="1" applyAlignment="1">
      <alignment horizontal="center" vertical="top" wrapText="1"/>
    </xf>
    <xf numFmtId="0" fontId="8" fillId="11" borderId="8" xfId="0" applyFont="1" applyFill="1" applyBorder="1" applyAlignment="1">
      <alignment horizontal="center" vertical="top" wrapText="1"/>
    </xf>
    <xf numFmtId="0" fontId="18" fillId="19" borderId="0" xfId="0" applyFont="1" applyFill="1" applyAlignment="1">
      <alignment vertical="top" wrapText="1"/>
    </xf>
    <xf numFmtId="0" fontId="14" fillId="15" borderId="0" xfId="0" applyFont="1" applyFill="1" applyAlignment="1">
      <alignment vertical="top" wrapText="1"/>
    </xf>
    <xf numFmtId="0" fontId="12" fillId="19" borderId="0" xfId="0" applyFont="1" applyFill="1" applyAlignment="1">
      <alignment horizontal="center" vertical="top" wrapText="1"/>
    </xf>
    <xf numFmtId="43" fontId="4" fillId="6" borderId="3" xfId="1" applyFont="1" applyFill="1" applyBorder="1" applyAlignment="1">
      <alignment horizontal="right" vertical="top" wrapText="1"/>
    </xf>
    <xf numFmtId="43" fontId="7" fillId="9" borderId="6" xfId="1" applyFont="1" applyFill="1" applyBorder="1" applyAlignment="1">
      <alignment horizontal="right" vertical="top" wrapText="1"/>
    </xf>
    <xf numFmtId="43" fontId="10" fillId="12" borderId="9" xfId="1" applyFont="1" applyFill="1" applyBorder="1" applyAlignment="1">
      <alignment horizontal="right" vertical="top" wrapText="1"/>
    </xf>
    <xf numFmtId="43" fontId="18" fillId="19" borderId="0" xfId="1" applyFont="1" applyFill="1" applyAlignment="1">
      <alignment horizontal="center" vertical="top" wrapText="1"/>
    </xf>
    <xf numFmtId="43" fontId="14" fillId="15" borderId="0" xfId="1" applyFont="1" applyFill="1" applyAlignment="1">
      <alignment horizontal="center" vertical="top" wrapText="1"/>
    </xf>
    <xf numFmtId="43" fontId="0" fillId="0" borderId="0" xfId="1" applyFont="1"/>
    <xf numFmtId="0" fontId="12" fillId="20" borderId="9" xfId="0" applyFont="1" applyFill="1" applyBorder="1" applyAlignment="1">
      <alignment horizontal="right" vertical="top" wrapText="1"/>
    </xf>
    <xf numFmtId="0" fontId="0" fillId="21" borderId="0" xfId="0" applyFill="1"/>
    <xf numFmtId="43" fontId="0" fillId="0" borderId="0" xfId="0" applyNumberFormat="1"/>
    <xf numFmtId="0" fontId="0" fillId="22" borderId="0" xfId="0" applyFill="1"/>
    <xf numFmtId="2" fontId="0" fillId="21" borderId="0" xfId="0" applyNumberFormat="1" applyFill="1"/>
    <xf numFmtId="43" fontId="0" fillId="22" borderId="0" xfId="0" applyNumberFormat="1" applyFill="1"/>
    <xf numFmtId="43" fontId="10" fillId="0" borderId="9" xfId="1" applyFont="1" applyFill="1" applyBorder="1" applyAlignment="1">
      <alignment horizontal="right" vertical="top" wrapText="1"/>
    </xf>
    <xf numFmtId="43" fontId="8" fillId="0" borderId="9" xfId="1" applyFont="1" applyFill="1" applyBorder="1" applyAlignment="1">
      <alignment horizontal="right" vertical="top" wrapText="1"/>
    </xf>
    <xf numFmtId="0" fontId="1" fillId="19" borderId="0" xfId="0" applyFont="1" applyFill="1" applyAlignment="1">
      <alignment horizontal="left" vertical="top" wrapText="1"/>
    </xf>
    <xf numFmtId="0" fontId="13" fillId="19" borderId="0" xfId="0" applyFont="1" applyFill="1" applyAlignment="1">
      <alignment horizontal="left" vertical="top" wrapText="1"/>
    </xf>
    <xf numFmtId="0" fontId="1" fillId="19" borderId="9" xfId="0" applyFont="1" applyFill="1" applyBorder="1" applyAlignment="1">
      <alignment horizontal="right" vertical="top" wrapText="1"/>
    </xf>
    <xf numFmtId="0" fontId="1" fillId="19" borderId="9" xfId="0" applyFont="1" applyFill="1" applyBorder="1" applyAlignment="1">
      <alignment horizontal="left" vertical="top" wrapText="1"/>
    </xf>
    <xf numFmtId="0" fontId="1" fillId="19" borderId="9" xfId="0" applyFont="1" applyFill="1" applyBorder="1" applyAlignment="1">
      <alignment horizontal="center" vertical="top" wrapText="1"/>
    </xf>
    <xf numFmtId="0" fontId="12" fillId="23" borderId="9" xfId="0" applyFont="1" applyFill="1" applyBorder="1" applyAlignment="1">
      <alignment horizontal="right" vertical="top" wrapText="1"/>
    </xf>
    <xf numFmtId="0" fontId="12" fillId="23" borderId="9" xfId="0" applyFont="1" applyFill="1" applyBorder="1" applyAlignment="1">
      <alignment horizontal="left" vertical="top" wrapText="1"/>
    </xf>
    <xf numFmtId="0" fontId="12" fillId="23" borderId="9" xfId="0" applyFont="1" applyFill="1" applyBorder="1" applyAlignment="1">
      <alignment horizontal="center" vertical="top" wrapText="1"/>
    </xf>
    <xf numFmtId="0" fontId="12" fillId="24" borderId="9" xfId="0" applyFont="1" applyFill="1" applyBorder="1" applyAlignment="1">
      <alignment horizontal="left" vertical="top" wrapText="1"/>
    </xf>
    <xf numFmtId="0" fontId="12" fillId="24" borderId="9" xfId="0" applyFont="1" applyFill="1" applyBorder="1" applyAlignment="1">
      <alignment horizontal="right" vertical="top" wrapText="1"/>
    </xf>
    <xf numFmtId="0" fontId="12" fillId="21" borderId="9" xfId="0" applyFont="1" applyFill="1" applyBorder="1" applyAlignment="1">
      <alignment horizontal="right" vertical="top" wrapText="1"/>
    </xf>
    <xf numFmtId="0" fontId="12" fillId="22" borderId="9" xfId="0" applyFont="1" applyFill="1" applyBorder="1" applyAlignment="1">
      <alignment horizontal="right" vertical="top" wrapText="1"/>
    </xf>
    <xf numFmtId="0" fontId="12" fillId="21" borderId="9" xfId="0" applyFont="1" applyFill="1" applyBorder="1" applyAlignment="1">
      <alignment horizontal="left" vertical="top" wrapText="1"/>
    </xf>
    <xf numFmtId="0" fontId="12" fillId="25" borderId="9" xfId="0" applyFont="1" applyFill="1" applyBorder="1" applyAlignment="1">
      <alignment horizontal="right" vertical="top" wrapText="1"/>
    </xf>
    <xf numFmtId="0" fontId="12" fillId="25" borderId="9" xfId="0" applyFont="1" applyFill="1" applyBorder="1" applyAlignment="1">
      <alignment horizontal="left" vertical="top" wrapText="1"/>
    </xf>
    <xf numFmtId="0" fontId="12" fillId="26" borderId="9" xfId="0" applyFont="1" applyFill="1" applyBorder="1" applyAlignment="1">
      <alignment horizontal="right" vertical="top" wrapText="1"/>
    </xf>
    <xf numFmtId="0" fontId="12" fillId="22" borderId="9" xfId="0" applyFont="1" applyFill="1" applyBorder="1" applyAlignment="1">
      <alignment horizontal="left" vertical="top" wrapText="1"/>
    </xf>
    <xf numFmtId="0" fontId="12" fillId="22" borderId="9" xfId="0" applyFont="1" applyFill="1" applyBorder="1" applyAlignment="1">
      <alignment horizontal="center" vertical="top" wrapText="1"/>
    </xf>
    <xf numFmtId="0" fontId="12" fillId="27" borderId="9" xfId="0" applyFont="1" applyFill="1" applyBorder="1" applyAlignment="1">
      <alignment horizontal="right" vertical="top" wrapText="1"/>
    </xf>
    <xf numFmtId="0" fontId="12" fillId="28" borderId="9" xfId="0" applyFont="1" applyFill="1" applyBorder="1" applyAlignment="1">
      <alignment horizontal="right" vertical="top" wrapText="1"/>
    </xf>
    <xf numFmtId="0" fontId="12" fillId="29" borderId="9" xfId="0" applyFont="1" applyFill="1" applyBorder="1" applyAlignment="1">
      <alignment horizontal="right" vertical="top" wrapText="1"/>
    </xf>
    <xf numFmtId="0" fontId="12" fillId="29" borderId="9" xfId="0" applyFont="1" applyFill="1" applyBorder="1" applyAlignment="1">
      <alignment horizontal="left" vertical="top" wrapText="1"/>
    </xf>
    <xf numFmtId="0" fontId="12" fillId="29" borderId="9" xfId="0" applyFont="1" applyFill="1" applyBorder="1" applyAlignment="1">
      <alignment horizontal="center" vertical="top" wrapText="1"/>
    </xf>
    <xf numFmtId="0" fontId="12" fillId="26" borderId="9" xfId="0" applyFont="1" applyFill="1" applyBorder="1" applyAlignment="1">
      <alignment horizontal="left" vertical="top" wrapText="1"/>
    </xf>
    <xf numFmtId="0" fontId="12" fillId="26" borderId="9" xfId="0" applyFont="1" applyFill="1" applyBorder="1" applyAlignment="1">
      <alignment horizontal="center" vertical="top" wrapText="1"/>
    </xf>
    <xf numFmtId="0" fontId="12" fillId="30" borderId="9" xfId="0" applyFont="1" applyFill="1" applyBorder="1" applyAlignment="1">
      <alignment horizontal="right" vertical="top" wrapText="1"/>
    </xf>
    <xf numFmtId="0" fontId="12" fillId="30" borderId="9" xfId="0" applyFont="1" applyFill="1" applyBorder="1" applyAlignment="1">
      <alignment horizontal="left" vertical="top" wrapText="1"/>
    </xf>
    <xf numFmtId="0" fontId="12" fillId="31" borderId="9" xfId="0" applyFont="1" applyFill="1" applyBorder="1" applyAlignment="1">
      <alignment horizontal="right" vertical="top" wrapText="1"/>
    </xf>
    <xf numFmtId="0" fontId="8" fillId="32" borderId="9" xfId="0" applyFont="1" applyFill="1" applyBorder="1" applyAlignment="1">
      <alignment horizontal="right" vertical="top" wrapText="1"/>
    </xf>
    <xf numFmtId="0" fontId="8" fillId="32" borderId="9" xfId="0" applyFont="1" applyFill="1" applyBorder="1" applyAlignment="1">
      <alignment horizontal="left" vertical="top" wrapText="1"/>
    </xf>
    <xf numFmtId="0" fontId="8" fillId="32" borderId="9" xfId="0" applyFont="1" applyFill="1" applyBorder="1" applyAlignment="1">
      <alignment horizontal="center" vertical="top" wrapText="1"/>
    </xf>
    <xf numFmtId="0" fontId="12" fillId="19" borderId="0" xfId="0" applyFont="1" applyFill="1" applyAlignment="1">
      <alignment horizontal="left" vertical="top" wrapText="1"/>
    </xf>
    <xf numFmtId="0" fontId="13" fillId="19" borderId="0" xfId="0" applyFont="1" applyFill="1" applyAlignment="1">
      <alignment horizontal="right" vertical="top" wrapText="1"/>
    </xf>
    <xf numFmtId="0" fontId="13" fillId="19" borderId="0" xfId="0" applyFont="1" applyFill="1" applyAlignment="1">
      <alignment horizontal="center" vertical="top" wrapText="1"/>
    </xf>
    <xf numFmtId="0" fontId="8" fillId="13" borderId="9" xfId="0" applyFont="1" applyFill="1" applyBorder="1" applyAlignment="1">
      <alignment horizontal="left" vertical="top" wrapText="1"/>
    </xf>
    <xf numFmtId="0" fontId="8" fillId="13" borderId="9" xfId="0" applyFont="1" applyFill="1" applyBorder="1" applyAlignment="1">
      <alignment horizontal="center" vertical="top" wrapText="1"/>
    </xf>
    <xf numFmtId="0" fontId="8" fillId="13" borderId="9" xfId="0" applyFont="1" applyFill="1" applyBorder="1" applyAlignment="1">
      <alignment horizontal="right" vertical="top" wrapText="1"/>
    </xf>
    <xf numFmtId="43" fontId="8" fillId="13" borderId="9" xfId="1" applyFont="1" applyFill="1" applyBorder="1" applyAlignment="1">
      <alignment horizontal="right" vertical="top" wrapText="1"/>
    </xf>
    <xf numFmtId="4" fontId="8" fillId="13" borderId="10" xfId="0" applyNumberFormat="1" applyFont="1" applyFill="1" applyBorder="1" applyAlignment="1">
      <alignment horizontal="left" vertical="top" wrapText="1"/>
    </xf>
    <xf numFmtId="4" fontId="11" fillId="13" borderId="11" xfId="0" applyNumberFormat="1" applyFont="1" applyFill="1" applyBorder="1" applyAlignment="1">
      <alignment horizontal="left" vertical="top" wrapText="1"/>
    </xf>
    <xf numFmtId="4" fontId="11" fillId="13" borderId="12" xfId="0" applyNumberFormat="1" applyFont="1" applyFill="1" applyBorder="1" applyAlignment="1">
      <alignment horizontal="left" vertical="top" wrapText="1"/>
    </xf>
    <xf numFmtId="4" fontId="8" fillId="13" borderId="11" xfId="0" applyNumberFormat="1" applyFont="1" applyFill="1" applyBorder="1" applyAlignment="1">
      <alignment horizontal="left" vertical="top" wrapText="1"/>
    </xf>
    <xf numFmtId="4" fontId="8" fillId="13" borderId="12" xfId="0" applyNumberFormat="1" applyFont="1" applyFill="1" applyBorder="1" applyAlignment="1">
      <alignment horizontal="left" vertical="top" wrapText="1"/>
    </xf>
    <xf numFmtId="4" fontId="11" fillId="13" borderId="10" xfId="0" applyNumberFormat="1" applyFont="1" applyFill="1" applyBorder="1" applyAlignment="1">
      <alignment horizontal="left" vertical="top" wrapText="1"/>
    </xf>
    <xf numFmtId="0" fontId="15" fillId="16" borderId="0" xfId="0" applyFont="1" applyFill="1" applyAlignment="1">
      <alignment horizontal="right" vertical="top" wrapText="1"/>
    </xf>
    <xf numFmtId="0" fontId="13" fillId="14" borderId="0" xfId="0" applyFont="1" applyFill="1" applyAlignment="1">
      <alignment horizontal="left" vertical="top" wrapText="1"/>
    </xf>
    <xf numFmtId="4" fontId="16" fillId="17" borderId="0" xfId="0" applyNumberFormat="1" applyFont="1" applyFill="1" applyAlignment="1">
      <alignment horizontal="right" vertical="top" wrapText="1"/>
    </xf>
    <xf numFmtId="0" fontId="12" fillId="19" borderId="0" xfId="0" applyFont="1" applyFill="1" applyAlignment="1">
      <alignment horizontal="center" vertical="top" wrapText="1"/>
    </xf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center" wrapText="1"/>
    </xf>
    <xf numFmtId="0" fontId="1" fillId="6" borderId="10" xfId="0" applyFont="1" applyFill="1" applyBorder="1" applyAlignment="1">
      <alignment horizontal="center" vertical="top" wrapText="1"/>
    </xf>
    <xf numFmtId="0" fontId="1" fillId="6" borderId="11" xfId="0" applyFont="1" applyFill="1" applyBorder="1" applyAlignment="1">
      <alignment horizontal="center" vertical="top" wrapText="1"/>
    </xf>
    <xf numFmtId="0" fontId="1" fillId="6" borderId="12" xfId="0" applyFont="1" applyFill="1" applyBorder="1" applyAlignment="1">
      <alignment horizontal="center" vertical="top" wrapText="1"/>
    </xf>
    <xf numFmtId="4" fontId="11" fillId="22" borderId="10" xfId="0" applyNumberFormat="1" applyFont="1" applyFill="1" applyBorder="1" applyAlignment="1">
      <alignment horizontal="left" vertical="top" wrapText="1"/>
    </xf>
    <xf numFmtId="4" fontId="11" fillId="22" borderId="11" xfId="0" applyNumberFormat="1" applyFont="1" applyFill="1" applyBorder="1" applyAlignment="1">
      <alignment horizontal="left" vertical="top" wrapText="1"/>
    </xf>
    <xf numFmtId="4" fontId="11" fillId="22" borderId="12" xfId="0" applyNumberFormat="1" applyFont="1" applyFill="1" applyBorder="1" applyAlignment="1">
      <alignment horizontal="left" vertical="top" wrapText="1"/>
    </xf>
    <xf numFmtId="0" fontId="13" fillId="19" borderId="0" xfId="0" applyFont="1" applyFill="1" applyAlignment="1">
      <alignment horizontal="right" vertical="top" wrapText="1"/>
    </xf>
    <xf numFmtId="0" fontId="13" fillId="19" borderId="0" xfId="0" applyFont="1" applyFill="1" applyAlignment="1">
      <alignment horizontal="left" vertical="top" wrapText="1"/>
    </xf>
    <xf numFmtId="4" fontId="13" fillId="19" borderId="0" xfId="0" applyNumberFormat="1" applyFont="1" applyFill="1" applyAlignment="1">
      <alignment horizontal="right" vertical="top" wrapText="1"/>
    </xf>
    <xf numFmtId="0" fontId="1" fillId="19" borderId="0" xfId="0" applyFont="1" applyFill="1" applyAlignment="1">
      <alignment horizontal="left" vertical="top" wrapText="1"/>
    </xf>
    <xf numFmtId="0" fontId="1" fillId="19" borderId="0" xfId="0" applyFont="1" applyFill="1" applyAlignment="1">
      <alignment horizont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86"/>
  <sheetViews>
    <sheetView tabSelected="1" showOutlineSymbols="0" showWhiteSpace="0" topLeftCell="A567" zoomScale="85" zoomScaleNormal="85" workbookViewId="0">
      <selection activeCell="A587" sqref="A587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6" width="13" style="23" bestFit="1" customWidth="1"/>
    <col min="7" max="10" width="13" bestFit="1" customWidth="1"/>
    <col min="11" max="11" width="9.5" hidden="1" customWidth="1"/>
    <col min="12" max="12" width="7.5" hidden="1" customWidth="1"/>
    <col min="13" max="13" width="8.625" hidden="1" customWidth="1"/>
    <col min="14" max="15" width="6.5" hidden="1" customWidth="1"/>
    <col min="16" max="19" width="0" hidden="1" customWidth="1"/>
  </cols>
  <sheetData>
    <row r="1" spans="1:10" ht="15" x14ac:dyDescent="0.2">
      <c r="A1" s="1"/>
      <c r="B1" s="1"/>
      <c r="C1" s="1"/>
      <c r="D1" s="1" t="s">
        <v>0</v>
      </c>
      <c r="E1" s="81" t="s">
        <v>1</v>
      </c>
      <c r="F1" s="81"/>
      <c r="G1" s="81" t="s">
        <v>2</v>
      </c>
      <c r="H1" s="81"/>
      <c r="I1" s="81"/>
      <c r="J1" s="81"/>
    </row>
    <row r="2" spans="1:10" ht="79.900000000000006" customHeight="1" x14ac:dyDescent="0.2">
      <c r="A2" s="9"/>
      <c r="B2" s="9"/>
      <c r="C2" s="9"/>
      <c r="D2" s="9" t="s">
        <v>4</v>
      </c>
      <c r="E2" s="77" t="s">
        <v>5</v>
      </c>
      <c r="F2" s="77"/>
      <c r="G2" s="77" t="s">
        <v>6</v>
      </c>
      <c r="H2" s="77"/>
      <c r="I2" s="77"/>
      <c r="J2" s="77"/>
    </row>
    <row r="3" spans="1:10" ht="15" x14ac:dyDescent="0.25">
      <c r="A3" s="82" t="s">
        <v>1038</v>
      </c>
      <c r="B3" s="80"/>
      <c r="C3" s="80"/>
      <c r="D3" s="80"/>
      <c r="E3" s="80"/>
      <c r="F3" s="80"/>
      <c r="G3" s="80"/>
      <c r="H3" s="80"/>
      <c r="I3" s="80"/>
      <c r="J3" s="80"/>
    </row>
    <row r="4" spans="1:10" ht="30" customHeight="1" x14ac:dyDescent="0.2">
      <c r="A4" s="2" t="s">
        <v>8</v>
      </c>
      <c r="B4" s="4" t="s">
        <v>9</v>
      </c>
      <c r="C4" s="2" t="s">
        <v>10</v>
      </c>
      <c r="D4" s="2" t="s">
        <v>11</v>
      </c>
      <c r="E4" s="3" t="s">
        <v>12</v>
      </c>
      <c r="F4" s="18" t="s">
        <v>13</v>
      </c>
      <c r="G4" s="83" t="s">
        <v>2084</v>
      </c>
      <c r="H4" s="84"/>
      <c r="I4" s="84"/>
      <c r="J4" s="85"/>
    </row>
    <row r="5" spans="1:10" ht="24" customHeight="1" x14ac:dyDescent="0.2">
      <c r="A5" s="5" t="s">
        <v>14</v>
      </c>
      <c r="B5" s="5" t="s">
        <v>15</v>
      </c>
      <c r="C5" s="5"/>
      <c r="D5" s="5" t="s">
        <v>16</v>
      </c>
      <c r="E5" s="6"/>
      <c r="F5" s="19"/>
      <c r="G5" s="70"/>
      <c r="H5" s="71"/>
      <c r="I5" s="71"/>
      <c r="J5" s="72"/>
    </row>
    <row r="6" spans="1:10" ht="25.9" customHeight="1" x14ac:dyDescent="0.2">
      <c r="A6" s="7" t="s">
        <v>17</v>
      </c>
      <c r="B6" s="7" t="s">
        <v>18</v>
      </c>
      <c r="C6" s="7" t="s">
        <v>19</v>
      </c>
      <c r="D6" s="7" t="s">
        <v>20</v>
      </c>
      <c r="E6" s="8" t="s">
        <v>21</v>
      </c>
      <c r="F6" s="20">
        <v>1</v>
      </c>
      <c r="G6" s="70" t="s">
        <v>1043</v>
      </c>
      <c r="H6" s="71"/>
      <c r="I6" s="71"/>
      <c r="J6" s="72"/>
    </row>
    <row r="7" spans="1:10" ht="24" customHeight="1" x14ac:dyDescent="0.2">
      <c r="A7" s="5" t="s">
        <v>22</v>
      </c>
      <c r="B7" s="5" t="s">
        <v>15</v>
      </c>
      <c r="C7" s="5"/>
      <c r="D7" s="5" t="s">
        <v>23</v>
      </c>
      <c r="E7" s="6"/>
      <c r="F7" s="19"/>
      <c r="G7" s="70"/>
      <c r="H7" s="71"/>
      <c r="I7" s="71"/>
      <c r="J7" s="72"/>
    </row>
    <row r="8" spans="1:10" ht="51" customHeight="1" x14ac:dyDescent="0.2">
      <c r="A8" s="7" t="s">
        <v>24</v>
      </c>
      <c r="B8" s="7" t="s">
        <v>25</v>
      </c>
      <c r="C8" s="7" t="s">
        <v>26</v>
      </c>
      <c r="D8" s="7" t="s">
        <v>27</v>
      </c>
      <c r="E8" s="8" t="s">
        <v>28</v>
      </c>
      <c r="F8" s="20">
        <v>1</v>
      </c>
      <c r="G8" s="70" t="s">
        <v>1041</v>
      </c>
      <c r="H8" s="71">
        <v>678.97</v>
      </c>
      <c r="I8" s="71">
        <v>678.97</v>
      </c>
      <c r="J8" s="72">
        <v>8.7028472058649421E-5</v>
      </c>
    </row>
    <row r="9" spans="1:10" ht="31.15" customHeight="1" x14ac:dyDescent="0.2">
      <c r="A9" s="7" t="s">
        <v>29</v>
      </c>
      <c r="B9" s="7" t="s">
        <v>30</v>
      </c>
      <c r="C9" s="7" t="s">
        <v>26</v>
      </c>
      <c r="D9" s="7" t="s">
        <v>31</v>
      </c>
      <c r="E9" s="8" t="s">
        <v>32</v>
      </c>
      <c r="F9" s="20">
        <v>68</v>
      </c>
      <c r="G9" s="70" t="s">
        <v>2089</v>
      </c>
      <c r="H9" s="71">
        <v>300.43</v>
      </c>
      <c r="I9" s="71">
        <v>20429.240000000002</v>
      </c>
      <c r="J9" s="72">
        <v>2.6185627384412318E-3</v>
      </c>
    </row>
    <row r="10" spans="1:10" ht="39" customHeight="1" x14ac:dyDescent="0.2">
      <c r="A10" s="7" t="s">
        <v>33</v>
      </c>
      <c r="B10" s="7" t="s">
        <v>34</v>
      </c>
      <c r="C10" s="7" t="s">
        <v>26</v>
      </c>
      <c r="D10" s="7" t="s">
        <v>1039</v>
      </c>
      <c r="E10" s="14" t="s">
        <v>1040</v>
      </c>
      <c r="F10" s="20">
        <v>1</v>
      </c>
      <c r="G10" s="70" t="s">
        <v>1041</v>
      </c>
      <c r="H10" s="71">
        <v>678.97</v>
      </c>
      <c r="I10" s="71">
        <v>678.97</v>
      </c>
      <c r="J10" s="72">
        <v>8.7028472058649421E-5</v>
      </c>
    </row>
    <row r="11" spans="1:10" ht="25.9" customHeight="1" x14ac:dyDescent="0.2">
      <c r="A11" s="7" t="s">
        <v>35</v>
      </c>
      <c r="B11" s="7" t="s">
        <v>36</v>
      </c>
      <c r="C11" s="7" t="s">
        <v>26</v>
      </c>
      <c r="D11" s="7" t="s">
        <v>37</v>
      </c>
      <c r="E11" s="8" t="s">
        <v>21</v>
      </c>
      <c r="F11" s="20">
        <v>1</v>
      </c>
      <c r="G11" s="70" t="s">
        <v>1042</v>
      </c>
      <c r="H11" s="71">
        <v>22495.65</v>
      </c>
      <c r="I11" s="71">
        <v>22495.65</v>
      </c>
      <c r="J11" s="72">
        <v>2.8834293819552511E-3</v>
      </c>
    </row>
    <row r="12" spans="1:10" ht="39" customHeight="1" x14ac:dyDescent="0.2">
      <c r="A12" s="7" t="s">
        <v>38</v>
      </c>
      <c r="B12" s="7" t="s">
        <v>39</v>
      </c>
      <c r="C12" s="7" t="s">
        <v>26</v>
      </c>
      <c r="D12" s="7" t="s">
        <v>40</v>
      </c>
      <c r="E12" s="8" t="s">
        <v>21</v>
      </c>
      <c r="F12" s="20">
        <v>1</v>
      </c>
      <c r="G12" s="70" t="s">
        <v>2085</v>
      </c>
      <c r="H12" s="71">
        <v>300.43</v>
      </c>
      <c r="I12" s="71">
        <v>20429.240000000002</v>
      </c>
      <c r="J12" s="72">
        <v>2.6185627384412318E-3</v>
      </c>
    </row>
    <row r="13" spans="1:10" ht="25.9" customHeight="1" x14ac:dyDescent="0.2">
      <c r="A13" s="7" t="s">
        <v>41</v>
      </c>
      <c r="B13" s="7" t="s">
        <v>42</v>
      </c>
      <c r="C13" s="7" t="s">
        <v>26</v>
      </c>
      <c r="D13" s="7" t="s">
        <v>43</v>
      </c>
      <c r="E13" s="8" t="s">
        <v>21</v>
      </c>
      <c r="F13" s="20">
        <v>1</v>
      </c>
      <c r="G13" s="70" t="s">
        <v>2086</v>
      </c>
      <c r="H13" s="71">
        <v>300.43</v>
      </c>
      <c r="I13" s="71">
        <v>20429.240000000002</v>
      </c>
      <c r="J13" s="72">
        <v>2.6185627384412318E-3</v>
      </c>
    </row>
    <row r="14" spans="1:10" ht="39" customHeight="1" x14ac:dyDescent="0.2">
      <c r="A14" s="7" t="s">
        <v>44</v>
      </c>
      <c r="B14" s="7" t="s">
        <v>45</v>
      </c>
      <c r="C14" s="7" t="s">
        <v>26</v>
      </c>
      <c r="D14" s="7" t="s">
        <v>46</v>
      </c>
      <c r="E14" s="8" t="s">
        <v>32</v>
      </c>
      <c r="F14" s="20">
        <v>90</v>
      </c>
      <c r="G14" s="70" t="s">
        <v>2087</v>
      </c>
      <c r="H14" s="71">
        <v>300.43</v>
      </c>
      <c r="I14" s="71">
        <v>20429.240000000002</v>
      </c>
      <c r="J14" s="72">
        <v>2.6185627384412318E-3</v>
      </c>
    </row>
    <row r="15" spans="1:10" ht="39" customHeight="1" x14ac:dyDescent="0.2">
      <c r="A15" s="7" t="s">
        <v>47</v>
      </c>
      <c r="B15" s="7" t="s">
        <v>48</v>
      </c>
      <c r="C15" s="7" t="s">
        <v>26</v>
      </c>
      <c r="D15" s="7" t="s">
        <v>49</v>
      </c>
      <c r="E15" s="8" t="s">
        <v>21</v>
      </c>
      <c r="F15" s="20">
        <v>1</v>
      </c>
      <c r="G15" s="70" t="s">
        <v>1044</v>
      </c>
      <c r="H15" s="71">
        <v>937.5</v>
      </c>
      <c r="I15" s="71">
        <v>937.5</v>
      </c>
      <c r="J15" s="72">
        <v>1.2016612303192163E-4</v>
      </c>
    </row>
    <row r="16" spans="1:10" ht="39" customHeight="1" x14ac:dyDescent="0.2">
      <c r="A16" s="66" t="s">
        <v>2132</v>
      </c>
      <c r="B16" s="66" t="s">
        <v>2133</v>
      </c>
      <c r="C16" s="66" t="s">
        <v>56</v>
      </c>
      <c r="D16" s="66" t="s">
        <v>2134</v>
      </c>
      <c r="E16" s="67" t="s">
        <v>32</v>
      </c>
      <c r="F16" s="69">
        <v>3500</v>
      </c>
      <c r="G16" s="70" t="s">
        <v>2143</v>
      </c>
      <c r="H16" s="71">
        <v>937.5</v>
      </c>
      <c r="I16" s="71">
        <v>937.5</v>
      </c>
      <c r="J16" s="72">
        <v>1.2016612303192163E-4</v>
      </c>
    </row>
    <row r="17" spans="1:16" ht="51.95" customHeight="1" x14ac:dyDescent="0.2">
      <c r="A17" s="66" t="s">
        <v>2135</v>
      </c>
      <c r="B17" s="66" t="s">
        <v>2136</v>
      </c>
      <c r="C17" s="66" t="s">
        <v>56</v>
      </c>
      <c r="D17" s="66" t="s">
        <v>2137</v>
      </c>
      <c r="E17" s="67" t="s">
        <v>64</v>
      </c>
      <c r="F17" s="69">
        <v>525</v>
      </c>
      <c r="G17" s="70" t="s">
        <v>2144</v>
      </c>
      <c r="H17" s="71">
        <v>937.5</v>
      </c>
      <c r="I17" s="71">
        <v>937.5</v>
      </c>
      <c r="J17" s="72">
        <v>1.2016612303192163E-4</v>
      </c>
    </row>
    <row r="18" spans="1:16" ht="26.1" customHeight="1" x14ac:dyDescent="0.2">
      <c r="A18" s="66" t="s">
        <v>2138</v>
      </c>
      <c r="B18" s="66" t="s">
        <v>2139</v>
      </c>
      <c r="C18" s="66" t="s">
        <v>2140</v>
      </c>
      <c r="D18" s="66" t="s">
        <v>2141</v>
      </c>
      <c r="E18" s="67" t="s">
        <v>2142</v>
      </c>
      <c r="F18" s="69">
        <v>15750</v>
      </c>
      <c r="G18" s="70" t="s">
        <v>2145</v>
      </c>
      <c r="H18" s="71">
        <v>937.5</v>
      </c>
      <c r="I18" s="71">
        <v>937.5</v>
      </c>
      <c r="J18" s="72">
        <v>1.2016612303192163E-4</v>
      </c>
    </row>
    <row r="19" spans="1:16" ht="24" customHeight="1" x14ac:dyDescent="0.2">
      <c r="A19" s="5" t="s">
        <v>50</v>
      </c>
      <c r="B19" s="5" t="s">
        <v>15</v>
      </c>
      <c r="C19" s="5"/>
      <c r="D19" s="5" t="s">
        <v>51</v>
      </c>
      <c r="E19" s="6"/>
      <c r="F19" s="19"/>
      <c r="G19" s="75"/>
      <c r="H19" s="71"/>
      <c r="I19" s="71"/>
      <c r="J19" s="72"/>
    </row>
    <row r="20" spans="1:16" ht="24" customHeight="1" x14ac:dyDescent="0.2">
      <c r="A20" s="5" t="s">
        <v>52</v>
      </c>
      <c r="B20" s="5" t="s">
        <v>15</v>
      </c>
      <c r="C20" s="5"/>
      <c r="D20" s="5" t="s">
        <v>53</v>
      </c>
      <c r="E20" s="6"/>
      <c r="F20" s="19"/>
      <c r="G20" s="75"/>
      <c r="H20" s="71"/>
      <c r="I20" s="71"/>
      <c r="J20" s="72"/>
    </row>
    <row r="21" spans="1:16" ht="39" customHeight="1" x14ac:dyDescent="0.2">
      <c r="A21" s="7" t="s">
        <v>54</v>
      </c>
      <c r="B21" s="7" t="s">
        <v>55</v>
      </c>
      <c r="C21" s="7" t="s">
        <v>56</v>
      </c>
      <c r="D21" s="7" t="s">
        <v>57</v>
      </c>
      <c r="E21" s="8" t="s">
        <v>58</v>
      </c>
      <c r="F21" s="20">
        <v>243.53</v>
      </c>
      <c r="G21" s="70" t="s">
        <v>2146</v>
      </c>
      <c r="H21" s="73">
        <v>21709.759999999998</v>
      </c>
      <c r="I21" s="73">
        <v>21709.759999999998</v>
      </c>
      <c r="J21" s="74">
        <v>2.7826962038970571E-3</v>
      </c>
      <c r="K21" s="70" t="s">
        <v>1045</v>
      </c>
      <c r="L21" s="71">
        <v>21709.759999999998</v>
      </c>
      <c r="M21" s="71">
        <v>21709.759999999998</v>
      </c>
      <c r="N21" s="72">
        <v>2.7826962038970571E-3</v>
      </c>
    </row>
    <row r="22" spans="1:16" ht="24" customHeight="1" x14ac:dyDescent="0.2">
      <c r="A22" s="5" t="s">
        <v>59</v>
      </c>
      <c r="B22" s="5" t="s">
        <v>15</v>
      </c>
      <c r="C22" s="5"/>
      <c r="D22" s="5" t="s">
        <v>60</v>
      </c>
      <c r="E22" s="6"/>
      <c r="F22" s="19"/>
      <c r="G22" s="75"/>
      <c r="H22" s="71"/>
      <c r="I22" s="71"/>
      <c r="J22" s="72"/>
    </row>
    <row r="23" spans="1:16" ht="64.900000000000006" customHeight="1" x14ac:dyDescent="0.2">
      <c r="A23" s="7" t="s">
        <v>61</v>
      </c>
      <c r="B23" s="7" t="s">
        <v>62</v>
      </c>
      <c r="C23" s="7" t="s">
        <v>56</v>
      </c>
      <c r="D23" s="7" t="s">
        <v>63</v>
      </c>
      <c r="E23" s="8" t="s">
        <v>64</v>
      </c>
      <c r="F23" s="20">
        <v>254.08</v>
      </c>
      <c r="G23" s="70" t="s">
        <v>2102</v>
      </c>
      <c r="H23" s="71"/>
      <c r="I23" s="71"/>
      <c r="J23" s="72"/>
      <c r="K23" s="75">
        <f>866.55/1147.7</f>
        <v>0.75503180273590653</v>
      </c>
      <c r="L23" s="71"/>
      <c r="M23" s="71"/>
      <c r="N23" s="72"/>
    </row>
    <row r="24" spans="1:16" ht="25.9" customHeight="1" x14ac:dyDescent="0.2">
      <c r="A24" s="7" t="s">
        <v>65</v>
      </c>
      <c r="B24" s="7" t="s">
        <v>66</v>
      </c>
      <c r="C24" s="7" t="s">
        <v>56</v>
      </c>
      <c r="D24" s="7" t="s">
        <v>67</v>
      </c>
      <c r="E24" s="8" t="s">
        <v>64</v>
      </c>
      <c r="F24" s="20">
        <v>4.8</v>
      </c>
      <c r="G24" s="70" t="s">
        <v>2088</v>
      </c>
      <c r="H24" s="71"/>
      <c r="I24" s="71"/>
      <c r="J24" s="72"/>
      <c r="K24">
        <v>2</v>
      </c>
      <c r="L24">
        <v>4</v>
      </c>
      <c r="M24">
        <v>5</v>
      </c>
      <c r="N24">
        <v>7</v>
      </c>
      <c r="O24" t="s">
        <v>1046</v>
      </c>
      <c r="P24" t="s">
        <v>1047</v>
      </c>
    </row>
    <row r="25" spans="1:16" ht="25.9" customHeight="1" x14ac:dyDescent="0.2">
      <c r="A25" s="7" t="s">
        <v>68</v>
      </c>
      <c r="B25" s="7" t="s">
        <v>69</v>
      </c>
      <c r="C25" s="7" t="s">
        <v>56</v>
      </c>
      <c r="D25" s="7" t="s">
        <v>70</v>
      </c>
      <c r="E25" s="8" t="s">
        <v>71</v>
      </c>
      <c r="F25" s="20">
        <f>K25+L25+M25+N25+O25+P25</f>
        <v>832.6</v>
      </c>
      <c r="G25" s="70" t="s">
        <v>1058</v>
      </c>
      <c r="H25" s="71"/>
      <c r="I25" s="71"/>
      <c r="J25" s="72"/>
      <c r="K25">
        <v>57.5</v>
      </c>
      <c r="L25">
        <v>121.9</v>
      </c>
      <c r="M25">
        <v>32.4</v>
      </c>
      <c r="N25">
        <v>102.3</v>
      </c>
      <c r="O25">
        <v>230.1</v>
      </c>
      <c r="P25">
        <v>288.39999999999998</v>
      </c>
    </row>
    <row r="26" spans="1:16" ht="25.9" customHeight="1" x14ac:dyDescent="0.2">
      <c r="A26" s="7" t="s">
        <v>72</v>
      </c>
      <c r="B26" s="7" t="s">
        <v>73</v>
      </c>
      <c r="C26" s="7" t="s">
        <v>56</v>
      </c>
      <c r="D26" s="7" t="s">
        <v>74</v>
      </c>
      <c r="E26" s="8" t="s">
        <v>71</v>
      </c>
      <c r="F26" s="20">
        <f t="shared" ref="F26:F28" si="0">K26+L26+M26+N26+O26+P26</f>
        <v>524.70000000000005</v>
      </c>
      <c r="G26" s="70" t="s">
        <v>1059</v>
      </c>
      <c r="H26" s="71"/>
      <c r="I26" s="71"/>
      <c r="J26" s="72"/>
      <c r="K26">
        <v>297.10000000000002</v>
      </c>
      <c r="M26">
        <v>148.1</v>
      </c>
      <c r="O26">
        <f>32.7+20.5</f>
        <v>53.2</v>
      </c>
      <c r="P26">
        <f>7.5+18.8</f>
        <v>26.3</v>
      </c>
    </row>
    <row r="27" spans="1:16" ht="25.9" customHeight="1" x14ac:dyDescent="0.2">
      <c r="A27" s="7" t="s">
        <v>75</v>
      </c>
      <c r="B27" s="7" t="s">
        <v>76</v>
      </c>
      <c r="C27" s="7" t="s">
        <v>56</v>
      </c>
      <c r="D27" s="7" t="s">
        <v>77</v>
      </c>
      <c r="E27" s="8" t="s">
        <v>71</v>
      </c>
      <c r="F27" s="20">
        <f t="shared" si="0"/>
        <v>1549.6</v>
      </c>
      <c r="G27" s="70" t="s">
        <v>1060</v>
      </c>
      <c r="H27" s="71"/>
      <c r="I27" s="71"/>
      <c r="J27" s="72"/>
      <c r="K27">
        <v>137.69999999999999</v>
      </c>
      <c r="L27">
        <v>289</v>
      </c>
      <c r="M27">
        <v>7.6</v>
      </c>
      <c r="N27">
        <v>230.8</v>
      </c>
      <c r="O27">
        <v>387.1</v>
      </c>
      <c r="P27">
        <v>497.4</v>
      </c>
    </row>
    <row r="28" spans="1:16" ht="39" customHeight="1" x14ac:dyDescent="0.2">
      <c r="A28" s="7" t="s">
        <v>78</v>
      </c>
      <c r="B28" s="7" t="s">
        <v>79</v>
      </c>
      <c r="C28" s="7" t="s">
        <v>56</v>
      </c>
      <c r="D28" s="7" t="s">
        <v>80</v>
      </c>
      <c r="E28" s="8" t="s">
        <v>71</v>
      </c>
      <c r="F28" s="20">
        <f t="shared" si="0"/>
        <v>932.1</v>
      </c>
      <c r="G28" s="70" t="s">
        <v>1061</v>
      </c>
      <c r="H28" s="71"/>
      <c r="I28" s="71"/>
      <c r="J28" s="72"/>
      <c r="K28">
        <v>102.5</v>
      </c>
      <c r="L28">
        <v>88.8</v>
      </c>
      <c r="M28">
        <v>139.19999999999999</v>
      </c>
      <c r="O28">
        <v>207.1</v>
      </c>
      <c r="P28">
        <v>394.5</v>
      </c>
    </row>
    <row r="29" spans="1:16" ht="39" customHeight="1" x14ac:dyDescent="0.2">
      <c r="A29" s="7" t="s">
        <v>81</v>
      </c>
      <c r="B29" s="7" t="s">
        <v>82</v>
      </c>
      <c r="C29" s="7" t="s">
        <v>56</v>
      </c>
      <c r="D29" s="7" t="s">
        <v>83</v>
      </c>
      <c r="E29" s="8" t="s">
        <v>71</v>
      </c>
      <c r="F29" s="20">
        <f>K29+L29+M29+N29+O29+P29</f>
        <v>521.70000000000005</v>
      </c>
      <c r="G29" s="70" t="s">
        <v>1056</v>
      </c>
      <c r="H29" s="71"/>
      <c r="I29" s="71"/>
      <c r="J29" s="72"/>
      <c r="M29">
        <v>32.299999999999997</v>
      </c>
      <c r="O29">
        <v>465.8</v>
      </c>
      <c r="P29">
        <v>23.6</v>
      </c>
    </row>
    <row r="30" spans="1:16" ht="39" customHeight="1" x14ac:dyDescent="0.2">
      <c r="A30" s="7" t="s">
        <v>84</v>
      </c>
      <c r="B30" s="7" t="s">
        <v>85</v>
      </c>
      <c r="C30" s="7" t="s">
        <v>56</v>
      </c>
      <c r="D30" s="7" t="s">
        <v>86</v>
      </c>
      <c r="E30" s="8" t="s">
        <v>71</v>
      </c>
      <c r="F30" s="20">
        <f>K30+L30+M30+N30+O30+P30</f>
        <v>369.8</v>
      </c>
      <c r="G30" s="70" t="s">
        <v>1062</v>
      </c>
      <c r="H30" s="71"/>
      <c r="I30" s="71"/>
      <c r="J30" s="72"/>
      <c r="K30">
        <v>44.5</v>
      </c>
      <c r="O30">
        <v>325.3</v>
      </c>
    </row>
    <row r="31" spans="1:16" ht="39" customHeight="1" x14ac:dyDescent="0.2">
      <c r="A31" s="7" t="s">
        <v>87</v>
      </c>
      <c r="B31" s="7" t="s">
        <v>88</v>
      </c>
      <c r="C31" s="7" t="s">
        <v>56</v>
      </c>
      <c r="D31" s="7" t="s">
        <v>89</v>
      </c>
      <c r="E31" s="8" t="s">
        <v>32</v>
      </c>
      <c r="F31" s="20">
        <f>K31+L31+M31+N31+O31+P31</f>
        <v>710.75</v>
      </c>
      <c r="G31" s="70" t="s">
        <v>1063</v>
      </c>
      <c r="H31" s="71"/>
      <c r="I31" s="71"/>
      <c r="J31" s="72"/>
      <c r="K31">
        <v>56.38</v>
      </c>
      <c r="L31">
        <v>103.21</v>
      </c>
      <c r="M31">
        <v>30.96</v>
      </c>
      <c r="N31">
        <v>83.11</v>
      </c>
      <c r="O31">
        <v>200.35</v>
      </c>
      <c r="P31">
        <v>236.74</v>
      </c>
    </row>
    <row r="32" spans="1:16" ht="25.9" customHeight="1" x14ac:dyDescent="0.2">
      <c r="A32" s="7" t="s">
        <v>90</v>
      </c>
      <c r="B32" s="7" t="s">
        <v>91</v>
      </c>
      <c r="C32" s="7" t="s">
        <v>56</v>
      </c>
      <c r="D32" s="7" t="s">
        <v>92</v>
      </c>
      <c r="E32" s="8" t="s">
        <v>32</v>
      </c>
      <c r="F32" s="20">
        <v>620.79999999999995</v>
      </c>
      <c r="G32" s="70" t="s">
        <v>1057</v>
      </c>
      <c r="H32" s="71"/>
      <c r="I32" s="71"/>
      <c r="J32" s="72"/>
      <c r="N32">
        <f t="shared" ref="N32:P32" si="1">N25</f>
        <v>102.3</v>
      </c>
      <c r="O32">
        <f t="shared" si="1"/>
        <v>230.1</v>
      </c>
      <c r="P32">
        <f t="shared" si="1"/>
        <v>288.39999999999998</v>
      </c>
    </row>
    <row r="33" spans="1:19" ht="26.1" customHeight="1" x14ac:dyDescent="0.2">
      <c r="A33" s="66" t="s">
        <v>93</v>
      </c>
      <c r="B33" s="66" t="s">
        <v>2147</v>
      </c>
      <c r="C33" s="66" t="s">
        <v>26</v>
      </c>
      <c r="D33" s="66" t="s">
        <v>2148</v>
      </c>
      <c r="E33" s="67" t="s">
        <v>64</v>
      </c>
      <c r="F33" s="69">
        <v>63.52</v>
      </c>
      <c r="G33" s="70" t="s">
        <v>2152</v>
      </c>
      <c r="H33" s="71"/>
      <c r="I33" s="71"/>
      <c r="J33" s="72"/>
    </row>
    <row r="34" spans="1:19" ht="26.1" customHeight="1" x14ac:dyDescent="0.2">
      <c r="A34" s="66" t="s">
        <v>96</v>
      </c>
      <c r="B34" s="66" t="s">
        <v>2149</v>
      </c>
      <c r="C34" s="66" t="s">
        <v>2140</v>
      </c>
      <c r="D34" s="66" t="s">
        <v>2150</v>
      </c>
      <c r="E34" s="67" t="s">
        <v>2142</v>
      </c>
      <c r="F34" s="69">
        <v>35063.040000000001</v>
      </c>
      <c r="G34" s="70" t="s">
        <v>2153</v>
      </c>
      <c r="H34" s="71"/>
      <c r="I34" s="71"/>
      <c r="J34" s="72"/>
    </row>
    <row r="35" spans="1:19" ht="64.900000000000006" customHeight="1" x14ac:dyDescent="0.2">
      <c r="A35" s="66" t="s">
        <v>2151</v>
      </c>
      <c r="B35" s="7" t="s">
        <v>97</v>
      </c>
      <c r="C35" s="7" t="s">
        <v>56</v>
      </c>
      <c r="D35" s="7" t="s">
        <v>98</v>
      </c>
      <c r="E35" s="8" t="s">
        <v>64</v>
      </c>
      <c r="F35" s="20">
        <v>190.56</v>
      </c>
      <c r="G35" s="70" t="s">
        <v>2103</v>
      </c>
      <c r="H35" s="71"/>
      <c r="I35" s="71"/>
      <c r="J35" s="72"/>
      <c r="K35" s="75" t="e">
        <f>F23-#REF!</f>
        <v>#REF!</v>
      </c>
      <c r="L35" s="71"/>
      <c r="M35" s="71"/>
      <c r="N35" s="72"/>
    </row>
    <row r="36" spans="1:19" ht="24" customHeight="1" x14ac:dyDescent="0.2">
      <c r="A36" s="5" t="s">
        <v>99</v>
      </c>
      <c r="B36" s="5" t="s">
        <v>15</v>
      </c>
      <c r="C36" s="5"/>
      <c r="D36" s="5" t="s">
        <v>100</v>
      </c>
      <c r="E36" s="6"/>
      <c r="F36" s="19"/>
      <c r="G36" s="75"/>
      <c r="H36" s="71"/>
      <c r="I36" s="71"/>
      <c r="J36" s="72"/>
      <c r="K36">
        <v>8</v>
      </c>
      <c r="L36">
        <v>9</v>
      </c>
      <c r="M36">
        <v>11</v>
      </c>
      <c r="N36">
        <v>11</v>
      </c>
      <c r="O36">
        <v>13</v>
      </c>
      <c r="P36">
        <v>14</v>
      </c>
      <c r="Q36" t="s">
        <v>1048</v>
      </c>
      <c r="R36" t="s">
        <v>1049</v>
      </c>
      <c r="S36" t="s">
        <v>1050</v>
      </c>
    </row>
    <row r="37" spans="1:19" ht="39" customHeight="1" x14ac:dyDescent="0.2">
      <c r="A37" s="7" t="s">
        <v>101</v>
      </c>
      <c r="B37" s="7" t="s">
        <v>88</v>
      </c>
      <c r="C37" s="7" t="s">
        <v>56</v>
      </c>
      <c r="D37" s="7" t="s">
        <v>89</v>
      </c>
      <c r="E37" s="8" t="s">
        <v>32</v>
      </c>
      <c r="F37" s="20">
        <f>K37+L37+M37+N37+O37+P37+Q37+R37+S37</f>
        <v>979.13999999999987</v>
      </c>
      <c r="G37" s="70" t="s">
        <v>2090</v>
      </c>
      <c r="H37" s="71"/>
      <c r="I37" s="71"/>
      <c r="J37" s="72"/>
      <c r="K37">
        <v>119.11</v>
      </c>
      <c r="M37">
        <v>227.98</v>
      </c>
      <c r="N37">
        <v>38.08</v>
      </c>
      <c r="O37">
        <v>95.23</v>
      </c>
      <c r="Q37">
        <v>156.77000000000001</v>
      </c>
      <c r="R37">
        <v>190.53</v>
      </c>
      <c r="S37">
        <v>151.44</v>
      </c>
    </row>
    <row r="38" spans="1:19" ht="25.9" customHeight="1" x14ac:dyDescent="0.2">
      <c r="A38" s="7" t="s">
        <v>102</v>
      </c>
      <c r="B38" s="7" t="s">
        <v>103</v>
      </c>
      <c r="C38" s="7" t="s">
        <v>56</v>
      </c>
      <c r="D38" s="7" t="s">
        <v>104</v>
      </c>
      <c r="E38" s="8" t="s">
        <v>58</v>
      </c>
      <c r="F38" s="20">
        <v>3065</v>
      </c>
      <c r="G38" s="70" t="s">
        <v>2104</v>
      </c>
      <c r="H38" s="71"/>
      <c r="I38" s="71"/>
      <c r="J38" s="72"/>
    </row>
    <row r="39" spans="1:19" ht="25.9" customHeight="1" x14ac:dyDescent="0.2">
      <c r="A39" s="7" t="s">
        <v>105</v>
      </c>
      <c r="B39" s="7" t="s">
        <v>69</v>
      </c>
      <c r="C39" s="7" t="s">
        <v>56</v>
      </c>
      <c r="D39" s="7" t="s">
        <v>70</v>
      </c>
      <c r="E39" s="8" t="s">
        <v>71</v>
      </c>
      <c r="F39" s="20">
        <f t="shared" ref="F39:F44" si="2">K39+L39+M39+N39+O39+P39+Q39+R39+S39</f>
        <v>1612.3999999999999</v>
      </c>
      <c r="G39" s="70" t="s">
        <v>2097</v>
      </c>
      <c r="H39" s="71"/>
      <c r="I39" s="71"/>
      <c r="J39" s="72"/>
      <c r="K39">
        <v>219.7</v>
      </c>
      <c r="M39">
        <v>451.8</v>
      </c>
      <c r="N39">
        <v>71.900000000000006</v>
      </c>
      <c r="O39">
        <v>116.9</v>
      </c>
      <c r="Q39">
        <v>223.3</v>
      </c>
      <c r="R39">
        <v>296.7</v>
      </c>
      <c r="S39">
        <v>232.1</v>
      </c>
    </row>
    <row r="40" spans="1:19" ht="25.9" customHeight="1" x14ac:dyDescent="0.2">
      <c r="A40" s="7" t="s">
        <v>106</v>
      </c>
      <c r="B40" s="7" t="s">
        <v>73</v>
      </c>
      <c r="C40" s="7" t="s">
        <v>56</v>
      </c>
      <c r="D40" s="7" t="s">
        <v>74</v>
      </c>
      <c r="E40" s="8" t="s">
        <v>71</v>
      </c>
      <c r="F40" s="20">
        <f t="shared" si="2"/>
        <v>196.6</v>
      </c>
      <c r="G40" s="70" t="s">
        <v>2098</v>
      </c>
      <c r="H40" s="71"/>
      <c r="I40" s="71"/>
      <c r="J40" s="72"/>
      <c r="O40">
        <f>1.2+14.7</f>
        <v>15.899999999999999</v>
      </c>
      <c r="Q40">
        <f>12.7+3.9</f>
        <v>16.599999999999998</v>
      </c>
      <c r="R40">
        <f>9.2+130</f>
        <v>139.19999999999999</v>
      </c>
      <c r="S40">
        <f>10.8+14.1</f>
        <v>24.9</v>
      </c>
    </row>
    <row r="41" spans="1:19" ht="25.9" customHeight="1" x14ac:dyDescent="0.2">
      <c r="A41" s="7" t="s">
        <v>107</v>
      </c>
      <c r="B41" s="7" t="s">
        <v>76</v>
      </c>
      <c r="C41" s="7" t="s">
        <v>56</v>
      </c>
      <c r="D41" s="7" t="s">
        <v>77</v>
      </c>
      <c r="E41" s="8" t="s">
        <v>71</v>
      </c>
      <c r="F41" s="20">
        <f t="shared" si="2"/>
        <v>1758.3999999999999</v>
      </c>
      <c r="G41" s="70" t="s">
        <v>2099</v>
      </c>
      <c r="H41" s="71"/>
      <c r="I41" s="71"/>
      <c r="J41" s="72"/>
      <c r="K41">
        <v>315.2</v>
      </c>
      <c r="M41">
        <v>411.3</v>
      </c>
      <c r="N41">
        <v>212.9</v>
      </c>
      <c r="O41">
        <v>162.1</v>
      </c>
      <c r="Q41">
        <v>227.8</v>
      </c>
      <c r="R41">
        <v>244.5</v>
      </c>
      <c r="S41">
        <v>184.6</v>
      </c>
    </row>
    <row r="42" spans="1:19" ht="39" customHeight="1" x14ac:dyDescent="0.2">
      <c r="A42" s="7" t="s">
        <v>108</v>
      </c>
      <c r="B42" s="7" t="s">
        <v>79</v>
      </c>
      <c r="C42" s="7" t="s">
        <v>56</v>
      </c>
      <c r="D42" s="7" t="s">
        <v>80</v>
      </c>
      <c r="E42" s="8" t="s">
        <v>71</v>
      </c>
      <c r="F42" s="20">
        <f t="shared" si="2"/>
        <v>2264.8999999999996</v>
      </c>
      <c r="G42" s="70" t="s">
        <v>2091</v>
      </c>
      <c r="H42" s="71"/>
      <c r="I42" s="71"/>
      <c r="J42" s="72"/>
      <c r="K42">
        <v>435.4</v>
      </c>
      <c r="M42">
        <v>709.2</v>
      </c>
      <c r="N42">
        <v>56</v>
      </c>
      <c r="O42">
        <v>25.5</v>
      </c>
      <c r="Q42">
        <v>343.8</v>
      </c>
      <c r="R42">
        <v>320.89999999999998</v>
      </c>
      <c r="S42">
        <v>374.1</v>
      </c>
    </row>
    <row r="43" spans="1:19" ht="39" customHeight="1" x14ac:dyDescent="0.2">
      <c r="A43" s="7" t="s">
        <v>109</v>
      </c>
      <c r="B43" s="7" t="s">
        <v>82</v>
      </c>
      <c r="C43" s="7" t="s">
        <v>56</v>
      </c>
      <c r="D43" s="7" t="s">
        <v>83</v>
      </c>
      <c r="E43" s="8" t="s">
        <v>71</v>
      </c>
      <c r="F43" s="20">
        <f t="shared" si="2"/>
        <v>2483.3000000000002</v>
      </c>
      <c r="G43" s="70" t="s">
        <v>2092</v>
      </c>
      <c r="H43" s="71"/>
      <c r="I43" s="71"/>
      <c r="J43" s="72"/>
      <c r="K43">
        <v>48.3</v>
      </c>
      <c r="M43">
        <v>269.2</v>
      </c>
      <c r="N43">
        <v>67.5</v>
      </c>
      <c r="O43">
        <v>605.6</v>
      </c>
      <c r="Q43">
        <v>466.8</v>
      </c>
      <c r="R43">
        <v>453</v>
      </c>
      <c r="S43">
        <v>572.9</v>
      </c>
    </row>
    <row r="44" spans="1:19" ht="39" customHeight="1" x14ac:dyDescent="0.2">
      <c r="A44" s="7" t="s">
        <v>110</v>
      </c>
      <c r="B44" s="7" t="s">
        <v>85</v>
      </c>
      <c r="C44" s="7" t="s">
        <v>56</v>
      </c>
      <c r="D44" s="7" t="s">
        <v>86</v>
      </c>
      <c r="E44" s="8" t="s">
        <v>71</v>
      </c>
      <c r="F44" s="20">
        <f t="shared" si="2"/>
        <v>390.6</v>
      </c>
      <c r="G44" s="70" t="s">
        <v>2093</v>
      </c>
      <c r="H44" s="71"/>
      <c r="I44" s="71"/>
      <c r="J44" s="72"/>
      <c r="K44">
        <v>93</v>
      </c>
      <c r="M44">
        <v>106.6</v>
      </c>
      <c r="O44">
        <v>37.9</v>
      </c>
      <c r="R44">
        <v>153.1</v>
      </c>
    </row>
    <row r="45" spans="1:19" ht="26.1" customHeight="1" x14ac:dyDescent="0.2">
      <c r="A45" s="66" t="s">
        <v>111</v>
      </c>
      <c r="B45" s="66" t="s">
        <v>2154</v>
      </c>
      <c r="C45" s="66" t="s">
        <v>26</v>
      </c>
      <c r="D45" s="66" t="s">
        <v>2155</v>
      </c>
      <c r="E45" s="67" t="s">
        <v>64</v>
      </c>
      <c r="F45" s="69">
        <v>78.88</v>
      </c>
      <c r="G45" s="70" t="s">
        <v>2094</v>
      </c>
      <c r="H45" s="71"/>
      <c r="I45" s="71"/>
      <c r="J45" s="72"/>
    </row>
    <row r="46" spans="1:19" ht="26.1" customHeight="1" x14ac:dyDescent="0.2">
      <c r="A46" s="66" t="s">
        <v>112</v>
      </c>
      <c r="B46" s="66" t="s">
        <v>2149</v>
      </c>
      <c r="C46" s="66" t="s">
        <v>2140</v>
      </c>
      <c r="D46" s="66" t="s">
        <v>2150</v>
      </c>
      <c r="E46" s="67" t="s">
        <v>2142</v>
      </c>
      <c r="F46" s="69">
        <v>43497.599999999999</v>
      </c>
      <c r="G46" s="70" t="s">
        <v>2156</v>
      </c>
      <c r="H46" s="71"/>
      <c r="I46" s="71"/>
      <c r="J46" s="72"/>
    </row>
    <row r="47" spans="1:19" ht="24" customHeight="1" x14ac:dyDescent="0.2">
      <c r="A47" s="5" t="s">
        <v>112</v>
      </c>
      <c r="B47" s="5" t="s">
        <v>15</v>
      </c>
      <c r="C47" s="5"/>
      <c r="D47" s="5" t="s">
        <v>113</v>
      </c>
      <c r="E47" s="6"/>
      <c r="F47" s="19"/>
      <c r="G47" s="75"/>
      <c r="H47" s="71"/>
      <c r="I47" s="71"/>
      <c r="J47" s="72"/>
      <c r="K47" t="s">
        <v>1051</v>
      </c>
      <c r="L47" t="s">
        <v>1052</v>
      </c>
      <c r="M47" t="s">
        <v>1053</v>
      </c>
    </row>
    <row r="48" spans="1:19" ht="25.9" customHeight="1" x14ac:dyDescent="0.2">
      <c r="A48" s="7" t="s">
        <v>114</v>
      </c>
      <c r="B48" s="7" t="s">
        <v>69</v>
      </c>
      <c r="C48" s="7" t="s">
        <v>56</v>
      </c>
      <c r="D48" s="7" t="s">
        <v>70</v>
      </c>
      <c r="E48" s="8" t="s">
        <v>71</v>
      </c>
      <c r="F48" s="20">
        <v>1945</v>
      </c>
      <c r="G48" s="70" t="s">
        <v>2095</v>
      </c>
      <c r="H48" s="71"/>
      <c r="I48" s="71"/>
      <c r="J48" s="72"/>
      <c r="K48" s="75">
        <f>F48/F51</f>
        <v>1.2302340290955092</v>
      </c>
      <c r="L48" s="71"/>
      <c r="M48" s="71"/>
      <c r="N48" s="72"/>
    </row>
    <row r="49" spans="1:14" ht="26.1" customHeight="1" x14ac:dyDescent="0.2">
      <c r="A49" s="66" t="s">
        <v>2157</v>
      </c>
      <c r="B49" s="66" t="s">
        <v>2158</v>
      </c>
      <c r="C49" s="66" t="s">
        <v>26</v>
      </c>
      <c r="D49" s="66" t="s">
        <v>2159</v>
      </c>
      <c r="E49" s="67" t="s">
        <v>64</v>
      </c>
      <c r="F49" s="69">
        <v>136</v>
      </c>
      <c r="G49" s="70" t="s">
        <v>2096</v>
      </c>
      <c r="H49" s="71"/>
      <c r="I49" s="71"/>
      <c r="J49" s="72"/>
      <c r="K49" s="75" t="e">
        <f>#REF!/F51</f>
        <v>#REF!</v>
      </c>
      <c r="L49" s="71"/>
      <c r="M49" s="71"/>
      <c r="N49" s="72"/>
    </row>
    <row r="50" spans="1:14" ht="26.1" customHeight="1" x14ac:dyDescent="0.2">
      <c r="A50" s="66" t="s">
        <v>2160</v>
      </c>
      <c r="B50" s="66" t="s">
        <v>2149</v>
      </c>
      <c r="C50" s="66" t="s">
        <v>2140</v>
      </c>
      <c r="D50" s="66" t="s">
        <v>2150</v>
      </c>
      <c r="E50" s="67" t="s">
        <v>2142</v>
      </c>
      <c r="F50" s="69">
        <v>75072</v>
      </c>
      <c r="G50" s="70" t="s">
        <v>2161</v>
      </c>
      <c r="H50" s="71"/>
      <c r="I50" s="71"/>
      <c r="J50" s="72"/>
    </row>
    <row r="51" spans="1:14" ht="52.15" customHeight="1" x14ac:dyDescent="0.2">
      <c r="A51" s="7" t="s">
        <v>117</v>
      </c>
      <c r="B51" s="7" t="s">
        <v>118</v>
      </c>
      <c r="C51" s="7" t="s">
        <v>26</v>
      </c>
      <c r="D51" s="7" t="s">
        <v>119</v>
      </c>
      <c r="E51" s="8" t="s">
        <v>32</v>
      </c>
      <c r="F51" s="20">
        <f>K51+L51+M51</f>
        <v>1581</v>
      </c>
      <c r="G51" s="70" t="s">
        <v>2105</v>
      </c>
      <c r="H51" s="71"/>
      <c r="I51" s="71"/>
      <c r="J51" s="72"/>
      <c r="K51">
        <v>273.85000000000002</v>
      </c>
      <c r="L51" s="26">
        <v>653.57500000000005</v>
      </c>
      <c r="M51" s="26">
        <f>L51</f>
        <v>653.57500000000005</v>
      </c>
    </row>
    <row r="52" spans="1:14" ht="24" customHeight="1" x14ac:dyDescent="0.2">
      <c r="A52" s="5" t="s">
        <v>120</v>
      </c>
      <c r="B52" s="5" t="s">
        <v>15</v>
      </c>
      <c r="C52" s="5"/>
      <c r="D52" s="5" t="s">
        <v>121</v>
      </c>
      <c r="E52" s="6"/>
      <c r="F52" s="19"/>
      <c r="G52" s="75"/>
      <c r="H52" s="71"/>
      <c r="I52" s="71"/>
      <c r="J52" s="72"/>
    </row>
    <row r="53" spans="1:14" ht="52.15" customHeight="1" x14ac:dyDescent="0.2">
      <c r="A53" s="7" t="s">
        <v>122</v>
      </c>
      <c r="B53" s="7" t="s">
        <v>123</v>
      </c>
      <c r="C53" s="7" t="s">
        <v>56</v>
      </c>
      <c r="D53" s="7" t="s">
        <v>124</v>
      </c>
      <c r="E53" s="8" t="s">
        <v>32</v>
      </c>
      <c r="F53" s="20">
        <v>47.8</v>
      </c>
      <c r="G53" s="70" t="s">
        <v>1064</v>
      </c>
      <c r="H53" s="71"/>
      <c r="I53" s="71"/>
      <c r="J53" s="72"/>
      <c r="K53" s="24">
        <v>47.8</v>
      </c>
    </row>
    <row r="54" spans="1:14" ht="52.15" customHeight="1" x14ac:dyDescent="0.2">
      <c r="A54" s="7" t="s">
        <v>125</v>
      </c>
      <c r="B54" s="7" t="s">
        <v>126</v>
      </c>
      <c r="C54" s="7" t="s">
        <v>56</v>
      </c>
      <c r="D54" s="7" t="s">
        <v>127</v>
      </c>
      <c r="E54" s="8" t="s">
        <v>32</v>
      </c>
      <c r="F54" s="20">
        <v>1147.74</v>
      </c>
      <c r="G54" s="70" t="s">
        <v>2106</v>
      </c>
      <c r="H54" s="71"/>
      <c r="I54" s="71"/>
      <c r="J54" s="72"/>
      <c r="K54" s="28">
        <v>1147.74</v>
      </c>
    </row>
    <row r="55" spans="1:14" ht="52.15" customHeight="1" x14ac:dyDescent="0.2">
      <c r="A55" s="7" t="s">
        <v>128</v>
      </c>
      <c r="B55" s="7" t="s">
        <v>129</v>
      </c>
      <c r="C55" s="7" t="s">
        <v>56</v>
      </c>
      <c r="D55" s="7" t="s">
        <v>130</v>
      </c>
      <c r="E55" s="8" t="s">
        <v>32</v>
      </c>
      <c r="F55" s="20">
        <v>567.38</v>
      </c>
      <c r="G55" s="70" t="s">
        <v>2106</v>
      </c>
      <c r="H55" s="71"/>
      <c r="I55" s="71"/>
      <c r="J55" s="72"/>
      <c r="K55" s="25">
        <f>567.38</f>
        <v>567.38</v>
      </c>
    </row>
    <row r="56" spans="1:14" ht="25.9" customHeight="1" x14ac:dyDescent="0.2">
      <c r="A56" s="7" t="s">
        <v>131</v>
      </c>
      <c r="B56" s="7" t="s">
        <v>132</v>
      </c>
      <c r="C56" s="7" t="s">
        <v>56</v>
      </c>
      <c r="D56" s="7" t="s">
        <v>133</v>
      </c>
      <c r="E56" s="8" t="s">
        <v>58</v>
      </c>
      <c r="F56" s="20">
        <f>K56</f>
        <v>106.64000000000001</v>
      </c>
      <c r="G56" s="70" t="s">
        <v>2106</v>
      </c>
      <c r="H56" s="71"/>
      <c r="I56" s="71"/>
      <c r="J56" s="72"/>
      <c r="K56" s="27">
        <f>0.8+1.1*2+1.8*2+3.15*5+3.15+5.4*8+0.9*2+1.2+3.8+3.65+3.9+0.6*6+0.7*2+0.8*2+0.8*0.3+0.85+0.9*3+0.9+0.9+1*2+1.5+1.9+1.5*4</f>
        <v>106.64000000000001</v>
      </c>
    </row>
    <row r="57" spans="1:14" ht="24" customHeight="1" x14ac:dyDescent="0.2">
      <c r="A57" s="5" t="s">
        <v>134</v>
      </c>
      <c r="B57" s="5" t="s">
        <v>15</v>
      </c>
      <c r="C57" s="5"/>
      <c r="D57" s="5" t="s">
        <v>135</v>
      </c>
      <c r="E57" s="6"/>
      <c r="F57" s="19"/>
      <c r="G57" s="75"/>
      <c r="H57" s="71"/>
      <c r="I57" s="71"/>
      <c r="J57" s="72"/>
    </row>
    <row r="58" spans="1:14" ht="52.15" customHeight="1" x14ac:dyDescent="0.2">
      <c r="A58" s="7" t="s">
        <v>136</v>
      </c>
      <c r="B58" s="7" t="s">
        <v>137</v>
      </c>
      <c r="C58" s="7" t="s">
        <v>56</v>
      </c>
      <c r="D58" s="7" t="s">
        <v>138</v>
      </c>
      <c r="E58" s="8" t="s">
        <v>71</v>
      </c>
      <c r="F58" s="20">
        <v>15969</v>
      </c>
      <c r="G58" s="70" t="s">
        <v>2107</v>
      </c>
      <c r="H58" s="71"/>
      <c r="I58" s="71"/>
      <c r="J58" s="72"/>
      <c r="K58">
        <f>F58/F59</f>
        <v>20.743271329107348</v>
      </c>
    </row>
    <row r="59" spans="1:14" ht="25.9" customHeight="1" x14ac:dyDescent="0.2">
      <c r="A59" s="7" t="s">
        <v>139</v>
      </c>
      <c r="B59" s="7" t="s">
        <v>783</v>
      </c>
      <c r="C59" s="7" t="s">
        <v>56</v>
      </c>
      <c r="D59" s="7" t="s">
        <v>784</v>
      </c>
      <c r="E59" s="8" t="s">
        <v>32</v>
      </c>
      <c r="F59" s="20">
        <v>769.84</v>
      </c>
      <c r="G59" s="70" t="s">
        <v>2108</v>
      </c>
      <c r="H59" s="71"/>
      <c r="I59" s="71"/>
      <c r="J59" s="72"/>
      <c r="K59" s="70" t="s">
        <v>1054</v>
      </c>
      <c r="L59" s="71"/>
      <c r="M59" s="71"/>
      <c r="N59" s="72"/>
    </row>
    <row r="60" spans="1:14" ht="39" customHeight="1" x14ac:dyDescent="0.2">
      <c r="A60" s="7" t="s">
        <v>142</v>
      </c>
      <c r="B60" s="7" t="s">
        <v>143</v>
      </c>
      <c r="C60" s="7" t="s">
        <v>56</v>
      </c>
      <c r="D60" s="7" t="s">
        <v>144</v>
      </c>
      <c r="E60" s="8" t="s">
        <v>58</v>
      </c>
      <c r="F60" s="20">
        <v>86.24</v>
      </c>
      <c r="G60" s="70" t="s">
        <v>2109</v>
      </c>
      <c r="H60" s="71"/>
      <c r="I60" s="71"/>
      <c r="J60" s="72"/>
      <c r="K60" s="70" t="s">
        <v>1055</v>
      </c>
      <c r="L60" s="71"/>
      <c r="M60" s="71"/>
      <c r="N60" s="72"/>
    </row>
    <row r="61" spans="1:14" ht="25.9" customHeight="1" x14ac:dyDescent="0.2">
      <c r="A61" s="7" t="s">
        <v>145</v>
      </c>
      <c r="B61" s="7" t="s">
        <v>146</v>
      </c>
      <c r="C61" s="7" t="s">
        <v>56</v>
      </c>
      <c r="D61" s="7" t="s">
        <v>147</v>
      </c>
      <c r="E61" s="8" t="s">
        <v>58</v>
      </c>
      <c r="F61" s="20">
        <v>128</v>
      </c>
      <c r="G61" s="70" t="s">
        <v>2110</v>
      </c>
      <c r="H61" s="71"/>
      <c r="I61" s="71"/>
      <c r="J61" s="72"/>
      <c r="K61" s="75">
        <f>F61</f>
        <v>128</v>
      </c>
      <c r="L61" s="71"/>
      <c r="M61" s="71"/>
      <c r="N61" s="72"/>
    </row>
    <row r="62" spans="1:14" ht="25.9" customHeight="1" x14ac:dyDescent="0.2">
      <c r="A62" s="7" t="s">
        <v>148</v>
      </c>
      <c r="B62" s="7" t="s">
        <v>149</v>
      </c>
      <c r="C62" s="7" t="s">
        <v>56</v>
      </c>
      <c r="D62" s="7" t="s">
        <v>150</v>
      </c>
      <c r="E62" s="8" t="s">
        <v>58</v>
      </c>
      <c r="F62" s="20">
        <v>191.58</v>
      </c>
      <c r="G62" s="70" t="s">
        <v>2111</v>
      </c>
      <c r="H62" s="71"/>
      <c r="I62" s="71"/>
      <c r="J62" s="72"/>
      <c r="K62" s="75">
        <f>F62</f>
        <v>191.58</v>
      </c>
      <c r="L62" s="71"/>
      <c r="M62" s="71"/>
      <c r="N62" s="72"/>
    </row>
    <row r="63" spans="1:14" ht="24" customHeight="1" x14ac:dyDescent="0.2">
      <c r="A63" s="5" t="s">
        <v>151</v>
      </c>
      <c r="B63" s="5" t="s">
        <v>15</v>
      </c>
      <c r="C63" s="5"/>
      <c r="D63" s="5" t="s">
        <v>152</v>
      </c>
      <c r="E63" s="6"/>
      <c r="F63" s="19"/>
      <c r="G63" s="75"/>
      <c r="H63" s="71"/>
      <c r="I63" s="71"/>
      <c r="J63" s="72"/>
    </row>
    <row r="64" spans="1:14" ht="39" customHeight="1" x14ac:dyDescent="0.2">
      <c r="A64" s="7" t="s">
        <v>153</v>
      </c>
      <c r="B64" s="7" t="s">
        <v>154</v>
      </c>
      <c r="C64" s="7" t="s">
        <v>56</v>
      </c>
      <c r="D64" s="7" t="s">
        <v>155</v>
      </c>
      <c r="E64" s="8" t="s">
        <v>32</v>
      </c>
      <c r="F64" s="20">
        <v>3509.02</v>
      </c>
      <c r="G64" s="70" t="s">
        <v>2112</v>
      </c>
      <c r="H64" s="71"/>
      <c r="I64" s="71"/>
      <c r="J64" s="72"/>
      <c r="K64" s="75">
        <f>1180.85+1174.48+573.67+580.02</f>
        <v>3509.02</v>
      </c>
      <c r="L64" s="71"/>
      <c r="M64" s="71"/>
      <c r="N64" s="72"/>
    </row>
    <row r="65" spans="1:14" ht="52.15" customHeight="1" x14ac:dyDescent="0.2">
      <c r="A65" s="7" t="s">
        <v>156</v>
      </c>
      <c r="B65" s="7" t="s">
        <v>157</v>
      </c>
      <c r="C65" s="7" t="s">
        <v>56</v>
      </c>
      <c r="D65" s="7" t="s">
        <v>158</v>
      </c>
      <c r="E65" s="8" t="s">
        <v>32</v>
      </c>
      <c r="F65" s="20">
        <v>1190.28</v>
      </c>
      <c r="G65" s="70" t="s">
        <v>2112</v>
      </c>
      <c r="H65" s="71"/>
      <c r="I65" s="71"/>
      <c r="J65" s="72"/>
      <c r="K65" s="75">
        <f>F51-F69</f>
        <v>1161.03</v>
      </c>
      <c r="L65" s="71"/>
      <c r="M65" s="71"/>
      <c r="N65" s="72"/>
    </row>
    <row r="66" spans="1:14" ht="52.15" customHeight="1" x14ac:dyDescent="0.2">
      <c r="A66" s="7" t="s">
        <v>159</v>
      </c>
      <c r="B66" s="7" t="s">
        <v>160</v>
      </c>
      <c r="C66" s="7" t="s">
        <v>56</v>
      </c>
      <c r="D66" s="7" t="s">
        <v>161</v>
      </c>
      <c r="E66" s="8" t="s">
        <v>32</v>
      </c>
      <c r="F66" s="20">
        <v>3509.02</v>
      </c>
      <c r="G66" s="70" t="s">
        <v>2112</v>
      </c>
      <c r="H66" s="71"/>
      <c r="I66" s="71"/>
      <c r="J66" s="72"/>
      <c r="K66" s="75">
        <f>K64</f>
        <v>3509.02</v>
      </c>
      <c r="L66" s="71"/>
      <c r="M66" s="71"/>
      <c r="N66" s="72"/>
    </row>
    <row r="67" spans="1:14" ht="39" customHeight="1" x14ac:dyDescent="0.2">
      <c r="A67" s="7" t="s">
        <v>162</v>
      </c>
      <c r="B67" s="7" t="s">
        <v>163</v>
      </c>
      <c r="C67" s="7" t="s">
        <v>56</v>
      </c>
      <c r="D67" s="7" t="s">
        <v>164</v>
      </c>
      <c r="E67" s="8" t="s">
        <v>32</v>
      </c>
      <c r="F67" s="20">
        <v>1190.28</v>
      </c>
      <c r="G67" s="70" t="s">
        <v>2112</v>
      </c>
      <c r="H67" s="71"/>
      <c r="I67" s="71"/>
      <c r="J67" s="72"/>
      <c r="K67" s="75">
        <f>K65</f>
        <v>1161.03</v>
      </c>
      <c r="L67" s="71"/>
      <c r="M67" s="71"/>
      <c r="N67" s="72"/>
    </row>
    <row r="68" spans="1:14" ht="39" customHeight="1" x14ac:dyDescent="0.2">
      <c r="A68" s="7" t="s">
        <v>165</v>
      </c>
      <c r="B68" s="7" t="s">
        <v>166</v>
      </c>
      <c r="C68" s="7" t="s">
        <v>56</v>
      </c>
      <c r="D68" s="7" t="s">
        <v>167</v>
      </c>
      <c r="E68" s="8" t="s">
        <v>32</v>
      </c>
      <c r="F68" s="20">
        <v>650.37</v>
      </c>
      <c r="G68" s="70" t="s">
        <v>2112</v>
      </c>
      <c r="H68" s="71"/>
      <c r="I68" s="71"/>
      <c r="J68" s="72"/>
      <c r="K68" s="75">
        <f>((1.8+2.2+1.8+2.2)+(2.2+1.35+1.2+1.85+1.05+1+2.2+1.98+1.09+0.84+1.09+84+1.09+0.84+1.09+0.84)+(2.2+7+1.05+0.9+1.16+2.05+0.83+2.05+1.26+1.6+1.15+1.15+1.15+1.15+0.94+0.94+0.89+0.89+1.05+1.05+1.05+0.89+0.89+0.94+0.94)+(5.35+4.72+5.35+4.72)+(2.65+3+1.65+2.75+3.5+1.72+2.31+2.75)+(1.35+1.5+1.35+1.5)+(1.95+2.72+1.95+2.72)+(2.2+2.2+2.2+2.2)+(4*1.4))*3</f>
        <v>650.37</v>
      </c>
      <c r="L68" s="71"/>
      <c r="M68" s="71"/>
      <c r="N68" s="72"/>
    </row>
    <row r="69" spans="1:14" ht="39" customHeight="1" x14ac:dyDescent="0.2">
      <c r="A69" s="7" t="s">
        <v>168</v>
      </c>
      <c r="B69" s="7" t="s">
        <v>169</v>
      </c>
      <c r="C69" s="7" t="s">
        <v>56</v>
      </c>
      <c r="D69" s="7" t="s">
        <v>170</v>
      </c>
      <c r="E69" s="8" t="s">
        <v>32</v>
      </c>
      <c r="F69" s="20">
        <v>419.97</v>
      </c>
      <c r="G69" s="70" t="s">
        <v>2112</v>
      </c>
      <c r="H69" s="71"/>
      <c r="I69" s="71"/>
      <c r="J69" s="72"/>
      <c r="K69" s="70" t="s">
        <v>2131</v>
      </c>
      <c r="L69" s="71"/>
      <c r="M69" s="71"/>
      <c r="N69" s="72"/>
    </row>
    <row r="70" spans="1:14" ht="25.9" customHeight="1" x14ac:dyDescent="0.2">
      <c r="A70" s="7" t="s">
        <v>171</v>
      </c>
      <c r="B70" s="7" t="s">
        <v>172</v>
      </c>
      <c r="C70" s="7" t="s">
        <v>56</v>
      </c>
      <c r="D70" s="7" t="s">
        <v>173</v>
      </c>
      <c r="E70" s="8" t="s">
        <v>32</v>
      </c>
      <c r="F70" s="20">
        <v>148.76</v>
      </c>
      <c r="G70" s="70" t="s">
        <v>1065</v>
      </c>
      <c r="H70" s="71"/>
      <c r="I70" s="71"/>
      <c r="J70" s="72"/>
      <c r="K70" s="75">
        <v>148.76</v>
      </c>
      <c r="L70" s="71"/>
      <c r="M70" s="71"/>
      <c r="N70" s="72"/>
    </row>
    <row r="71" spans="1:14" ht="39" customHeight="1" x14ac:dyDescent="0.2">
      <c r="A71" s="7" t="s">
        <v>174</v>
      </c>
      <c r="B71" s="7" t="s">
        <v>175</v>
      </c>
      <c r="C71" s="7" t="s">
        <v>26</v>
      </c>
      <c r="D71" s="7" t="s">
        <v>176</v>
      </c>
      <c r="E71" s="8" t="s">
        <v>32</v>
      </c>
      <c r="F71" s="20">
        <v>117.18</v>
      </c>
      <c r="G71" s="70" t="s">
        <v>1065</v>
      </c>
      <c r="H71" s="71"/>
      <c r="I71" s="71"/>
      <c r="J71" s="72"/>
      <c r="K71" s="75">
        <f>(3.82+3.82+0.2+0.2)*3.76+ (11.58+0.9+11.58+0.9)*2.92+ ( 4.25*3.31)</f>
        <v>117.18109999999999</v>
      </c>
      <c r="L71" s="71"/>
      <c r="M71" s="71"/>
      <c r="N71" s="72"/>
    </row>
    <row r="72" spans="1:14" ht="24" customHeight="1" x14ac:dyDescent="0.2">
      <c r="A72" s="5" t="s">
        <v>177</v>
      </c>
      <c r="B72" s="5" t="s">
        <v>15</v>
      </c>
      <c r="C72" s="5"/>
      <c r="D72" s="5" t="s">
        <v>178</v>
      </c>
      <c r="E72" s="6"/>
      <c r="F72" s="19"/>
      <c r="G72" s="75"/>
      <c r="H72" s="71"/>
      <c r="I72" s="71"/>
      <c r="J72" s="72"/>
    </row>
    <row r="73" spans="1:14" ht="25.9" customHeight="1" x14ac:dyDescent="0.2">
      <c r="A73" s="7" t="s">
        <v>179</v>
      </c>
      <c r="B73" s="7" t="s">
        <v>180</v>
      </c>
      <c r="C73" s="7" t="s">
        <v>56</v>
      </c>
      <c r="D73" s="7" t="s">
        <v>181</v>
      </c>
      <c r="E73" s="8" t="s">
        <v>64</v>
      </c>
      <c r="F73" s="20">
        <v>43.7</v>
      </c>
      <c r="G73" s="70" t="s">
        <v>1065</v>
      </c>
      <c r="H73" s="71"/>
      <c r="I73" s="71"/>
      <c r="J73" s="72"/>
      <c r="K73" s="70">
        <f>F74*0.05332</f>
        <v>43.695206800000001</v>
      </c>
      <c r="L73" s="71"/>
      <c r="M73" s="71"/>
      <c r="N73" s="72"/>
    </row>
    <row r="74" spans="1:14" ht="25.9" customHeight="1" x14ac:dyDescent="0.2">
      <c r="A74" s="7" t="s">
        <v>182</v>
      </c>
      <c r="B74" s="7" t="s">
        <v>183</v>
      </c>
      <c r="C74" s="7" t="s">
        <v>56</v>
      </c>
      <c r="D74" s="7" t="s">
        <v>184</v>
      </c>
      <c r="E74" s="8" t="s">
        <v>32</v>
      </c>
      <c r="F74" s="20">
        <v>819.49</v>
      </c>
      <c r="G74" s="70" t="s">
        <v>1065</v>
      </c>
      <c r="H74" s="71"/>
      <c r="I74" s="71"/>
      <c r="J74" s="72"/>
      <c r="K74" s="75">
        <f>378.52+21.74+3.96+7.02+0.9+0.92+0.93+1.02+0.99+0.93+25.22+14.67+2.03+29.95+5.3+3.08+13.05+3.08+21.22+30.8+254.16</f>
        <v>819.4899999999999</v>
      </c>
      <c r="L74" s="71"/>
      <c r="M74" s="71"/>
      <c r="N74" s="72"/>
    </row>
    <row r="75" spans="1:14" ht="24" customHeight="1" x14ac:dyDescent="0.2">
      <c r="A75" s="7" t="s">
        <v>185</v>
      </c>
      <c r="B75" s="7" t="s">
        <v>186</v>
      </c>
      <c r="C75" s="7" t="s">
        <v>56</v>
      </c>
      <c r="D75" s="7" t="s">
        <v>187</v>
      </c>
      <c r="E75" s="8" t="s">
        <v>32</v>
      </c>
      <c r="F75" s="20">
        <v>218.47</v>
      </c>
      <c r="G75" s="70" t="s">
        <v>1065</v>
      </c>
      <c r="H75" s="71"/>
      <c r="I75" s="71"/>
      <c r="J75" s="72"/>
      <c r="K75" s="75">
        <f>131.26+87.21</f>
        <v>218.46999999999997</v>
      </c>
      <c r="L75" s="71"/>
      <c r="M75" s="71"/>
      <c r="N75" s="72"/>
    </row>
    <row r="76" spans="1:14" ht="25.9" customHeight="1" x14ac:dyDescent="0.2">
      <c r="A76" s="7" t="s">
        <v>188</v>
      </c>
      <c r="B76" s="7" t="s">
        <v>189</v>
      </c>
      <c r="C76" s="7" t="s">
        <v>56</v>
      </c>
      <c r="D76" s="7" t="s">
        <v>190</v>
      </c>
      <c r="E76" s="8" t="s">
        <v>32</v>
      </c>
      <c r="F76" s="20">
        <v>819.49</v>
      </c>
      <c r="G76" s="70" t="s">
        <v>1065</v>
      </c>
      <c r="H76" s="71"/>
      <c r="I76" s="71"/>
      <c r="J76" s="72"/>
      <c r="K76" s="75">
        <f>K74</f>
        <v>819.4899999999999</v>
      </c>
      <c r="L76" s="71"/>
      <c r="M76" s="71"/>
      <c r="N76" s="72"/>
    </row>
    <row r="77" spans="1:14" ht="39" customHeight="1" x14ac:dyDescent="0.2">
      <c r="A77" s="66" t="s">
        <v>191</v>
      </c>
      <c r="B77" s="66" t="s">
        <v>2162</v>
      </c>
      <c r="C77" s="66" t="s">
        <v>56</v>
      </c>
      <c r="D77" s="66" t="s">
        <v>2163</v>
      </c>
      <c r="E77" s="67" t="s">
        <v>32</v>
      </c>
      <c r="F77" s="68">
        <v>819.49</v>
      </c>
      <c r="G77" s="70" t="s">
        <v>1065</v>
      </c>
      <c r="H77" s="71"/>
      <c r="I77" s="71"/>
      <c r="J77" s="72"/>
    </row>
    <row r="78" spans="1:14" ht="26.1" customHeight="1" x14ac:dyDescent="0.2">
      <c r="A78" s="66" t="s">
        <v>2164</v>
      </c>
      <c r="B78" s="66" t="s">
        <v>2165</v>
      </c>
      <c r="C78" s="66" t="s">
        <v>56</v>
      </c>
      <c r="D78" s="66" t="s">
        <v>2166</v>
      </c>
      <c r="E78" s="67" t="s">
        <v>58</v>
      </c>
      <c r="F78" s="68">
        <v>297.42</v>
      </c>
      <c r="G78" s="70" t="s">
        <v>1065</v>
      </c>
      <c r="H78" s="71"/>
      <c r="I78" s="71"/>
      <c r="J78" s="72"/>
    </row>
    <row r="79" spans="1:14" ht="24" customHeight="1" x14ac:dyDescent="0.2">
      <c r="A79" s="5" t="s">
        <v>194</v>
      </c>
      <c r="B79" s="5" t="s">
        <v>15</v>
      </c>
      <c r="C79" s="5"/>
      <c r="D79" s="5" t="s">
        <v>195</v>
      </c>
      <c r="E79" s="6"/>
      <c r="F79" s="19"/>
      <c r="G79" s="75"/>
      <c r="H79" s="71"/>
      <c r="I79" s="71"/>
      <c r="J79" s="72"/>
    </row>
    <row r="80" spans="1:14" ht="39" customHeight="1" x14ac:dyDescent="0.2">
      <c r="A80" s="7" t="s">
        <v>196</v>
      </c>
      <c r="B80" s="7" t="s">
        <v>197</v>
      </c>
      <c r="C80" s="7" t="s">
        <v>56</v>
      </c>
      <c r="D80" s="7" t="s">
        <v>198</v>
      </c>
      <c r="E80" s="8" t="s">
        <v>32</v>
      </c>
      <c r="F80" s="20">
        <v>27.86</v>
      </c>
      <c r="G80" s="70" t="s">
        <v>1065</v>
      </c>
      <c r="H80" s="71"/>
      <c r="I80" s="71"/>
      <c r="J80" s="72"/>
      <c r="K80" s="75">
        <f>0.8+2.1*3+0.9*2.1*3+1*2.1*2+1.5*2.1+1.5*2.5+1.9*2.1</f>
        <v>27.859999999999996</v>
      </c>
      <c r="L80" s="71"/>
      <c r="M80" s="71"/>
      <c r="N80" s="72"/>
    </row>
    <row r="81" spans="1:14" ht="39" customHeight="1" x14ac:dyDescent="0.2">
      <c r="A81" s="7" t="s">
        <v>199</v>
      </c>
      <c r="B81" s="7" t="s">
        <v>200</v>
      </c>
      <c r="C81" s="7" t="s">
        <v>56</v>
      </c>
      <c r="D81" s="7" t="s">
        <v>201</v>
      </c>
      <c r="E81" s="8" t="s">
        <v>32</v>
      </c>
      <c r="F81" s="20">
        <v>7.42</v>
      </c>
      <c r="G81" s="70" t="s">
        <v>1065</v>
      </c>
      <c r="H81" s="71"/>
      <c r="I81" s="71"/>
      <c r="J81" s="72"/>
      <c r="K81" s="75">
        <f>0.85*2.1+0.9*2.1+1.5*2.5</f>
        <v>7.4249999999999998</v>
      </c>
      <c r="L81" s="71"/>
      <c r="M81" s="71"/>
      <c r="N81" s="72"/>
    </row>
    <row r="82" spans="1:14" ht="64.900000000000006" customHeight="1" x14ac:dyDescent="0.2">
      <c r="A82" s="7" t="s">
        <v>202</v>
      </c>
      <c r="B82" s="7" t="s">
        <v>203</v>
      </c>
      <c r="C82" s="7" t="s">
        <v>56</v>
      </c>
      <c r="D82" s="7" t="s">
        <v>204</v>
      </c>
      <c r="E82" s="8" t="s">
        <v>28</v>
      </c>
      <c r="F82" s="20">
        <v>6</v>
      </c>
      <c r="G82" s="70" t="s">
        <v>1065</v>
      </c>
      <c r="H82" s="71"/>
      <c r="I82" s="71"/>
      <c r="J82" s="72"/>
      <c r="K82" s="75">
        <v>6</v>
      </c>
      <c r="L82" s="71"/>
      <c r="M82" s="71"/>
      <c r="N82" s="72"/>
    </row>
    <row r="83" spans="1:14" ht="64.900000000000006" customHeight="1" x14ac:dyDescent="0.2">
      <c r="A83" s="7" t="s">
        <v>205</v>
      </c>
      <c r="B83" s="7" t="s">
        <v>206</v>
      </c>
      <c r="C83" s="7" t="s">
        <v>56</v>
      </c>
      <c r="D83" s="7" t="s">
        <v>207</v>
      </c>
      <c r="E83" s="8" t="s">
        <v>28</v>
      </c>
      <c r="F83" s="20">
        <v>2</v>
      </c>
      <c r="G83" s="70" t="s">
        <v>1065</v>
      </c>
      <c r="H83" s="71"/>
      <c r="I83" s="71"/>
      <c r="J83" s="72"/>
      <c r="K83" s="75">
        <v>2</v>
      </c>
      <c r="L83" s="71"/>
      <c r="M83" s="71"/>
      <c r="N83" s="72"/>
    </row>
    <row r="84" spans="1:14" ht="64.900000000000006" customHeight="1" x14ac:dyDescent="0.2">
      <c r="A84" s="7" t="s">
        <v>208</v>
      </c>
      <c r="B84" s="7" t="s">
        <v>209</v>
      </c>
      <c r="C84" s="7" t="s">
        <v>56</v>
      </c>
      <c r="D84" s="7" t="s">
        <v>210</v>
      </c>
      <c r="E84" s="8" t="s">
        <v>28</v>
      </c>
      <c r="F84" s="20">
        <v>2</v>
      </c>
      <c r="G84" s="70" t="s">
        <v>1065</v>
      </c>
      <c r="H84" s="71"/>
      <c r="I84" s="71"/>
      <c r="J84" s="72"/>
      <c r="K84" s="75">
        <v>2</v>
      </c>
      <c r="L84" s="71"/>
      <c r="M84" s="71"/>
      <c r="N84" s="72"/>
    </row>
    <row r="85" spans="1:14" ht="39" customHeight="1" x14ac:dyDescent="0.2">
      <c r="A85" s="7" t="s">
        <v>211</v>
      </c>
      <c r="B85" s="7" t="s">
        <v>212</v>
      </c>
      <c r="C85" s="7" t="s">
        <v>56</v>
      </c>
      <c r="D85" s="7" t="s">
        <v>213</v>
      </c>
      <c r="E85" s="8" t="s">
        <v>32</v>
      </c>
      <c r="F85" s="20">
        <v>208.04</v>
      </c>
      <c r="G85" s="70" t="s">
        <v>1065</v>
      </c>
      <c r="H85" s="71"/>
      <c r="I85" s="71"/>
      <c r="J85" s="72"/>
      <c r="K85" s="75">
        <f>0.8*0.5+1.1*2.5*2+1.8*2.5*2+5*3.15*2.5+1*3.15*2.5+5.4*2.5*8+0.9*1.5*2+1.2*0.5*1+3.8*2.5*1+3.2*0.5*1+3.65*0.5*3.9*3.3*1</f>
        <v>208.03774999999999</v>
      </c>
      <c r="L85" s="71"/>
      <c r="M85" s="71"/>
      <c r="N85" s="72"/>
    </row>
    <row r="86" spans="1:14" ht="25.9" customHeight="1" x14ac:dyDescent="0.2">
      <c r="A86" s="7" t="s">
        <v>214</v>
      </c>
      <c r="B86" s="7" t="s">
        <v>215</v>
      </c>
      <c r="C86" s="7" t="s">
        <v>56</v>
      </c>
      <c r="D86" s="7" t="s">
        <v>216</v>
      </c>
      <c r="E86" s="8" t="s">
        <v>58</v>
      </c>
      <c r="F86" s="20">
        <f>K86</f>
        <v>277.8</v>
      </c>
      <c r="G86" s="70" t="s">
        <v>1065</v>
      </c>
      <c r="H86" s="71"/>
      <c r="I86" s="71"/>
      <c r="J86" s="72"/>
      <c r="K86" s="86">
        <f>((0.8+0.5)+(1.1+2.5)*2+(1.8+2.5)*2+(5+3.15)*2.5+(1+3.15)*2.5+(5.4+2.5)*8+(0.9+1.5)*2+(1.2+0.5)*1+(3.8+2.5)*1+(3.2+0.5)*1+(3.65+0.5)+(3.9+3.3)*1)*2</f>
        <v>277.8</v>
      </c>
      <c r="L86" s="87"/>
      <c r="M86" s="87"/>
      <c r="N86" s="88"/>
    </row>
    <row r="87" spans="1:14" ht="24" customHeight="1" x14ac:dyDescent="0.2">
      <c r="A87" s="5" t="s">
        <v>217</v>
      </c>
      <c r="B87" s="5" t="s">
        <v>15</v>
      </c>
      <c r="C87" s="5"/>
      <c r="D87" s="5" t="s">
        <v>218</v>
      </c>
      <c r="E87" s="6"/>
      <c r="F87" s="19"/>
      <c r="G87" s="75"/>
      <c r="H87" s="71"/>
      <c r="I87" s="71"/>
      <c r="J87" s="72"/>
    </row>
    <row r="88" spans="1:14" ht="39" customHeight="1" x14ac:dyDescent="0.2">
      <c r="A88" s="7" t="s">
        <v>219</v>
      </c>
      <c r="B88" s="7" t="s">
        <v>220</v>
      </c>
      <c r="C88" s="7" t="s">
        <v>56</v>
      </c>
      <c r="D88" s="7" t="s">
        <v>221</v>
      </c>
      <c r="E88" s="8" t="s">
        <v>28</v>
      </c>
      <c r="F88" s="20">
        <v>1</v>
      </c>
      <c r="G88" s="70" t="s">
        <v>1073</v>
      </c>
      <c r="H88" s="71"/>
      <c r="I88" s="71"/>
      <c r="J88" s="72"/>
      <c r="K88" t="s">
        <v>1066</v>
      </c>
    </row>
    <row r="89" spans="1:14" ht="39" customHeight="1" x14ac:dyDescent="0.2">
      <c r="A89" s="7" t="s">
        <v>222</v>
      </c>
      <c r="B89" s="7" t="s">
        <v>223</v>
      </c>
      <c r="C89" s="7" t="s">
        <v>56</v>
      </c>
      <c r="D89" s="7" t="s">
        <v>224</v>
      </c>
      <c r="E89" s="8" t="s">
        <v>58</v>
      </c>
      <c r="F89" s="20">
        <v>350</v>
      </c>
      <c r="G89" s="70" t="s">
        <v>1073</v>
      </c>
      <c r="H89" s="71"/>
      <c r="I89" s="71"/>
      <c r="J89" s="72"/>
      <c r="K89" t="s">
        <v>1067</v>
      </c>
    </row>
    <row r="90" spans="1:14" ht="39" customHeight="1" x14ac:dyDescent="0.2">
      <c r="A90" s="7" t="s">
        <v>225</v>
      </c>
      <c r="B90" s="7" t="s">
        <v>226</v>
      </c>
      <c r="C90" s="7" t="s">
        <v>56</v>
      </c>
      <c r="D90" s="7" t="s">
        <v>227</v>
      </c>
      <c r="E90" s="8" t="s">
        <v>58</v>
      </c>
      <c r="F90" s="20">
        <v>860</v>
      </c>
      <c r="G90" s="70" t="s">
        <v>1073</v>
      </c>
      <c r="H90" s="71"/>
      <c r="I90" s="71"/>
      <c r="J90" s="72"/>
      <c r="K90" t="s">
        <v>1068</v>
      </c>
    </row>
    <row r="91" spans="1:14" ht="39" customHeight="1" x14ac:dyDescent="0.2">
      <c r="A91" s="7" t="s">
        <v>228</v>
      </c>
      <c r="B91" s="7" t="s">
        <v>229</v>
      </c>
      <c r="C91" s="7" t="s">
        <v>56</v>
      </c>
      <c r="D91" s="7" t="s">
        <v>230</v>
      </c>
      <c r="E91" s="8" t="s">
        <v>58</v>
      </c>
      <c r="F91" s="20">
        <v>420</v>
      </c>
      <c r="G91" s="70" t="s">
        <v>1073</v>
      </c>
      <c r="H91" s="71"/>
      <c r="I91" s="71"/>
      <c r="J91" s="72"/>
      <c r="K91" t="s">
        <v>1069</v>
      </c>
    </row>
    <row r="92" spans="1:14" ht="39" customHeight="1" x14ac:dyDescent="0.2">
      <c r="A92" s="7" t="s">
        <v>231</v>
      </c>
      <c r="B92" s="7" t="s">
        <v>232</v>
      </c>
      <c r="C92" s="7" t="s">
        <v>56</v>
      </c>
      <c r="D92" s="7" t="s">
        <v>233</v>
      </c>
      <c r="E92" s="8" t="s">
        <v>58</v>
      </c>
      <c r="F92" s="20">
        <v>1000</v>
      </c>
      <c r="G92" s="70" t="s">
        <v>1073</v>
      </c>
      <c r="H92" s="71"/>
      <c r="I92" s="71"/>
      <c r="J92" s="72"/>
      <c r="K92" t="s">
        <v>1070</v>
      </c>
    </row>
    <row r="93" spans="1:14" ht="39" customHeight="1" x14ac:dyDescent="0.2">
      <c r="A93" s="7" t="s">
        <v>234</v>
      </c>
      <c r="B93" s="7" t="s">
        <v>235</v>
      </c>
      <c r="C93" s="7" t="s">
        <v>56</v>
      </c>
      <c r="D93" s="7" t="s">
        <v>236</v>
      </c>
      <c r="E93" s="8" t="s">
        <v>58</v>
      </c>
      <c r="F93" s="20">
        <v>620</v>
      </c>
      <c r="G93" s="70" t="s">
        <v>1073</v>
      </c>
      <c r="H93" s="71"/>
      <c r="I93" s="71"/>
      <c r="J93" s="72"/>
      <c r="K93" t="s">
        <v>1071</v>
      </c>
    </row>
    <row r="94" spans="1:14" ht="39" customHeight="1" x14ac:dyDescent="0.2">
      <c r="A94" s="7" t="s">
        <v>237</v>
      </c>
      <c r="B94" s="7" t="s">
        <v>238</v>
      </c>
      <c r="C94" s="7" t="s">
        <v>56</v>
      </c>
      <c r="D94" s="7" t="s">
        <v>239</v>
      </c>
      <c r="E94" s="8" t="s">
        <v>58</v>
      </c>
      <c r="F94" s="20">
        <v>1480</v>
      </c>
      <c r="G94" s="70" t="s">
        <v>1073</v>
      </c>
      <c r="H94" s="71"/>
      <c r="I94" s="71"/>
      <c r="J94" s="72"/>
      <c r="K94" t="s">
        <v>1072</v>
      </c>
    </row>
    <row r="95" spans="1:14" ht="39" customHeight="1" x14ac:dyDescent="0.2">
      <c r="A95" s="7" t="s">
        <v>240</v>
      </c>
      <c r="B95" s="7" t="s">
        <v>241</v>
      </c>
      <c r="C95" s="7" t="s">
        <v>56</v>
      </c>
      <c r="D95" s="7" t="s">
        <v>242</v>
      </c>
      <c r="E95" s="8" t="s">
        <v>28</v>
      </c>
      <c r="F95" s="20">
        <v>62</v>
      </c>
      <c r="G95" s="70" t="s">
        <v>1073</v>
      </c>
      <c r="H95" s="71"/>
      <c r="I95" s="71"/>
      <c r="J95" s="72"/>
      <c r="K95" s="20">
        <v>62</v>
      </c>
    </row>
    <row r="96" spans="1:14" ht="39" customHeight="1" x14ac:dyDescent="0.2">
      <c r="A96" s="7" t="s">
        <v>243</v>
      </c>
      <c r="B96" s="7" t="s">
        <v>244</v>
      </c>
      <c r="C96" s="7" t="s">
        <v>56</v>
      </c>
      <c r="D96" s="7" t="s">
        <v>245</v>
      </c>
      <c r="E96" s="8" t="s">
        <v>28</v>
      </c>
      <c r="F96" s="20">
        <v>1</v>
      </c>
      <c r="G96" s="70" t="s">
        <v>1073</v>
      </c>
      <c r="H96" s="71"/>
      <c r="I96" s="71"/>
      <c r="J96" s="72"/>
      <c r="K96" s="20">
        <v>1</v>
      </c>
    </row>
    <row r="97" spans="1:12" ht="39" customHeight="1" x14ac:dyDescent="0.2">
      <c r="A97" s="7" t="s">
        <v>246</v>
      </c>
      <c r="B97" s="7" t="s">
        <v>247</v>
      </c>
      <c r="C97" s="7" t="s">
        <v>56</v>
      </c>
      <c r="D97" s="7" t="s">
        <v>248</v>
      </c>
      <c r="E97" s="8" t="s">
        <v>28</v>
      </c>
      <c r="F97" s="20">
        <v>30</v>
      </c>
      <c r="G97" s="70" t="s">
        <v>1073</v>
      </c>
      <c r="H97" s="71"/>
      <c r="I97" s="71"/>
      <c r="J97" s="72"/>
      <c r="K97" s="20">
        <v>30</v>
      </c>
    </row>
    <row r="98" spans="1:12" ht="52.15" customHeight="1" x14ac:dyDescent="0.2">
      <c r="A98" s="7" t="s">
        <v>249</v>
      </c>
      <c r="B98" s="7" t="s">
        <v>250</v>
      </c>
      <c r="C98" s="7" t="s">
        <v>56</v>
      </c>
      <c r="D98" s="7" t="s">
        <v>251</v>
      </c>
      <c r="E98" s="8" t="s">
        <v>28</v>
      </c>
      <c r="F98" s="20">
        <v>2</v>
      </c>
      <c r="G98" s="70" t="s">
        <v>1073</v>
      </c>
      <c r="H98" s="71"/>
      <c r="I98" s="71"/>
      <c r="J98" s="72"/>
      <c r="K98" s="20">
        <v>2</v>
      </c>
    </row>
    <row r="99" spans="1:12" ht="39" customHeight="1" x14ac:dyDescent="0.2">
      <c r="A99" s="7" t="s">
        <v>252</v>
      </c>
      <c r="B99" s="7" t="s">
        <v>253</v>
      </c>
      <c r="C99" s="7" t="s">
        <v>56</v>
      </c>
      <c r="D99" s="7" t="s">
        <v>254</v>
      </c>
      <c r="E99" s="8" t="s">
        <v>28</v>
      </c>
      <c r="F99" s="20">
        <v>20</v>
      </c>
      <c r="G99" s="70" t="s">
        <v>1073</v>
      </c>
      <c r="H99" s="71"/>
      <c r="I99" s="71"/>
      <c r="J99" s="72"/>
      <c r="K99" s="20">
        <v>20</v>
      </c>
    </row>
    <row r="100" spans="1:12" ht="39" customHeight="1" x14ac:dyDescent="0.2">
      <c r="A100" s="7" t="s">
        <v>255</v>
      </c>
      <c r="B100" s="7" t="s">
        <v>256</v>
      </c>
      <c r="C100" s="7" t="s">
        <v>56</v>
      </c>
      <c r="D100" s="7" t="s">
        <v>257</v>
      </c>
      <c r="E100" s="8" t="s">
        <v>28</v>
      </c>
      <c r="F100" s="20">
        <v>20</v>
      </c>
      <c r="G100" s="70" t="s">
        <v>1073</v>
      </c>
      <c r="H100" s="71"/>
      <c r="I100" s="71"/>
      <c r="J100" s="72"/>
      <c r="K100" s="20">
        <v>20</v>
      </c>
    </row>
    <row r="101" spans="1:12" ht="39" customHeight="1" x14ac:dyDescent="0.2">
      <c r="A101" s="7" t="s">
        <v>258</v>
      </c>
      <c r="B101" s="7" t="s">
        <v>259</v>
      </c>
      <c r="C101" s="7" t="s">
        <v>56</v>
      </c>
      <c r="D101" s="7" t="s">
        <v>260</v>
      </c>
      <c r="E101" s="8" t="s">
        <v>28</v>
      </c>
      <c r="F101" s="20">
        <f>K101+L101</f>
        <v>40</v>
      </c>
      <c r="G101" s="70" t="s">
        <v>1073</v>
      </c>
      <c r="H101" s="71"/>
      <c r="I101" s="71"/>
      <c r="J101" s="72"/>
      <c r="K101" s="27">
        <v>5</v>
      </c>
      <c r="L101" s="27">
        <v>35</v>
      </c>
    </row>
    <row r="102" spans="1:12" ht="39" customHeight="1" x14ac:dyDescent="0.2">
      <c r="A102" s="7" t="s">
        <v>261</v>
      </c>
      <c r="B102" s="7" t="s">
        <v>262</v>
      </c>
      <c r="C102" s="7" t="s">
        <v>56</v>
      </c>
      <c r="D102" s="7" t="s">
        <v>263</v>
      </c>
      <c r="E102" s="8" t="s">
        <v>28</v>
      </c>
      <c r="F102" s="20">
        <f>K102+L102</f>
        <v>70</v>
      </c>
      <c r="G102" s="70" t="s">
        <v>1073</v>
      </c>
      <c r="H102" s="71"/>
      <c r="I102" s="71"/>
      <c r="J102" s="72"/>
      <c r="K102" s="27">
        <v>8</v>
      </c>
      <c r="L102" s="27">
        <v>62</v>
      </c>
    </row>
    <row r="103" spans="1:12" ht="39" customHeight="1" x14ac:dyDescent="0.2">
      <c r="A103" s="7" t="s">
        <v>264</v>
      </c>
      <c r="B103" s="7" t="s">
        <v>265</v>
      </c>
      <c r="C103" s="7" t="s">
        <v>56</v>
      </c>
      <c r="D103" s="7" t="s">
        <v>266</v>
      </c>
      <c r="E103" s="8" t="s">
        <v>28</v>
      </c>
      <c r="F103" s="20">
        <v>3</v>
      </c>
      <c r="G103" s="70" t="s">
        <v>1073</v>
      </c>
      <c r="H103" s="71"/>
      <c r="I103" s="71"/>
      <c r="J103" s="72"/>
      <c r="K103" s="20">
        <v>3</v>
      </c>
    </row>
    <row r="104" spans="1:12" ht="39" customHeight="1" x14ac:dyDescent="0.2">
      <c r="A104" s="7" t="s">
        <v>267</v>
      </c>
      <c r="B104" s="7" t="s">
        <v>268</v>
      </c>
      <c r="C104" s="7" t="s">
        <v>56</v>
      </c>
      <c r="D104" s="7" t="s">
        <v>269</v>
      </c>
      <c r="E104" s="8" t="s">
        <v>28</v>
      </c>
      <c r="F104" s="20">
        <v>1</v>
      </c>
      <c r="G104" s="70" t="s">
        <v>1073</v>
      </c>
      <c r="H104" s="71"/>
      <c r="I104" s="71"/>
      <c r="J104" s="72"/>
      <c r="K104" s="20">
        <v>1</v>
      </c>
    </row>
    <row r="105" spans="1:12" ht="39" customHeight="1" x14ac:dyDescent="0.2">
      <c r="A105" s="7" t="s">
        <v>270</v>
      </c>
      <c r="B105" s="7" t="s">
        <v>271</v>
      </c>
      <c r="C105" s="7" t="s">
        <v>56</v>
      </c>
      <c r="D105" s="7" t="s">
        <v>272</v>
      </c>
      <c r="E105" s="8" t="s">
        <v>28</v>
      </c>
      <c r="F105" s="20">
        <v>4</v>
      </c>
      <c r="G105" s="70" t="s">
        <v>1073</v>
      </c>
      <c r="H105" s="71"/>
      <c r="I105" s="71"/>
      <c r="J105" s="72"/>
      <c r="K105" s="20">
        <v>4</v>
      </c>
    </row>
    <row r="106" spans="1:12" ht="39" customHeight="1" x14ac:dyDescent="0.2">
      <c r="A106" s="7" t="s">
        <v>273</v>
      </c>
      <c r="B106" s="7" t="s">
        <v>274</v>
      </c>
      <c r="C106" s="7" t="s">
        <v>56</v>
      </c>
      <c r="D106" s="7" t="s">
        <v>275</v>
      </c>
      <c r="E106" s="8" t="s">
        <v>28</v>
      </c>
      <c r="F106" s="20">
        <f>K106+L106</f>
        <v>59</v>
      </c>
      <c r="G106" s="70" t="s">
        <v>1073</v>
      </c>
      <c r="H106" s="71"/>
      <c r="I106" s="71"/>
      <c r="J106" s="72"/>
      <c r="K106" s="27">
        <v>39</v>
      </c>
      <c r="L106" s="27">
        <v>20</v>
      </c>
    </row>
    <row r="107" spans="1:12" ht="39" customHeight="1" x14ac:dyDescent="0.2">
      <c r="A107" s="7" t="s">
        <v>276</v>
      </c>
      <c r="B107" s="7" t="s">
        <v>277</v>
      </c>
      <c r="C107" s="7" t="s">
        <v>56</v>
      </c>
      <c r="D107" s="7" t="s">
        <v>278</v>
      </c>
      <c r="E107" s="8" t="s">
        <v>28</v>
      </c>
      <c r="F107" s="20">
        <v>1</v>
      </c>
      <c r="G107" s="70" t="s">
        <v>1073</v>
      </c>
      <c r="H107" s="71"/>
      <c r="I107" s="71"/>
      <c r="J107" s="72"/>
    </row>
    <row r="108" spans="1:12" ht="39" customHeight="1" x14ac:dyDescent="0.2">
      <c r="A108" s="7" t="s">
        <v>279</v>
      </c>
      <c r="B108" s="7" t="s">
        <v>280</v>
      </c>
      <c r="C108" s="7" t="s">
        <v>56</v>
      </c>
      <c r="D108" s="7" t="s">
        <v>281</v>
      </c>
      <c r="E108" s="8" t="s">
        <v>28</v>
      </c>
      <c r="F108" s="20">
        <v>49</v>
      </c>
      <c r="G108" s="70" t="s">
        <v>1073</v>
      </c>
      <c r="H108" s="71"/>
      <c r="I108" s="71"/>
      <c r="J108" s="72"/>
    </row>
    <row r="109" spans="1:12" ht="52.15" customHeight="1" x14ac:dyDescent="0.2">
      <c r="A109" s="7" t="s">
        <v>282</v>
      </c>
      <c r="B109" s="7" t="s">
        <v>283</v>
      </c>
      <c r="C109" s="7" t="s">
        <v>56</v>
      </c>
      <c r="D109" s="7" t="s">
        <v>284</v>
      </c>
      <c r="E109" s="8" t="s">
        <v>58</v>
      </c>
      <c r="F109" s="20">
        <v>680</v>
      </c>
      <c r="G109" s="70" t="s">
        <v>1073</v>
      </c>
      <c r="H109" s="71"/>
      <c r="I109" s="71"/>
      <c r="J109" s="72"/>
      <c r="K109" s="29">
        <f>6.1+2.6+6.4+13.47+2.63+4.8+3.6+2.9+13.6+2.5+27.46+2.5+5.95+10.69+13.37+5.64+2.5+1.6+2.4+2.7+1.4+4.85+8.9+9.96+12.08+9.36+15.92+3.47+1.8+3.02+1.2+2.14+2.2+2.7+1.3+3.15+2.45+2.2+2.56+10.7+1.4+1.8+1.4+3.22+3.5+0.93+1.9+2.2+1.43+1.16+1.5+1.2+4.25+2.4+1.26+2.28+2.8+2.22+1.2+0.9+0.215+1.1+1.3+2.42+0.75+3.45+1.3+1.5+1.7+3.5+2.86+3.32+1.86+1.98+2.44+10.32+1+1.6+1.3+2+8.64+1.7+1.7+1.1+4.05+2.2+2.28+0.98+1.25+0.95+8.19+1.7+1.31+0.85+0.07+1.07+1.2+0.85+0.78+1.15+1.5+1.8+0.823+1.2+0.8+0.57+1+1.62+2.2+1.05+1.2+1.4+2.2+1+1.3+1.2+2.2+1.15+5.76+1.52+1.77+1.25+1.73+1.46+1.44+1.4+1.9+3.57+1.8+8.6+0.95+1.15+1.1+1.75+2.33+5.7+3.65+12.5+23.3+25.5+16.5+(F105+F104+F103+F106+20)*1.8</f>
        <v>669.09799999999984</v>
      </c>
      <c r="L109" s="26"/>
    </row>
    <row r="110" spans="1:12" ht="52.15" customHeight="1" x14ac:dyDescent="0.2">
      <c r="A110" s="7" t="s">
        <v>285</v>
      </c>
      <c r="B110" s="7" t="s">
        <v>286</v>
      </c>
      <c r="C110" s="7" t="s">
        <v>56</v>
      </c>
      <c r="D110" s="7" t="s">
        <v>287</v>
      </c>
      <c r="E110" s="8" t="s">
        <v>58</v>
      </c>
      <c r="F110" s="20">
        <v>320</v>
      </c>
      <c r="G110" s="70" t="s">
        <v>1073</v>
      </c>
      <c r="H110" s="71"/>
      <c r="I110" s="71"/>
      <c r="J110" s="72"/>
      <c r="K110" s="29">
        <f>140+116.67</f>
        <v>256.67</v>
      </c>
      <c r="L110" s="26"/>
    </row>
    <row r="111" spans="1:12" ht="24" customHeight="1" x14ac:dyDescent="0.2">
      <c r="A111" s="5" t="s">
        <v>288</v>
      </c>
      <c r="B111" s="5" t="s">
        <v>15</v>
      </c>
      <c r="C111" s="5"/>
      <c r="D111" s="5" t="s">
        <v>289</v>
      </c>
      <c r="E111" s="6"/>
      <c r="F111" s="19">
        <v>1</v>
      </c>
      <c r="G111" s="75"/>
      <c r="H111" s="71"/>
      <c r="I111" s="71"/>
      <c r="J111" s="72"/>
    </row>
    <row r="112" spans="1:12" ht="39" customHeight="1" x14ac:dyDescent="0.2">
      <c r="A112" s="7" t="s">
        <v>290</v>
      </c>
      <c r="B112" s="7" t="s">
        <v>291</v>
      </c>
      <c r="C112" s="7" t="s">
        <v>56</v>
      </c>
      <c r="D112" s="7" t="s">
        <v>292</v>
      </c>
      <c r="E112" s="8" t="s">
        <v>28</v>
      </c>
      <c r="F112" s="20">
        <v>24</v>
      </c>
      <c r="G112" s="70" t="s">
        <v>1073</v>
      </c>
      <c r="H112" s="71"/>
      <c r="I112" s="71"/>
      <c r="J112" s="72"/>
      <c r="K112" s="30">
        <v>24</v>
      </c>
    </row>
    <row r="113" spans="1:13" ht="25.9" customHeight="1" x14ac:dyDescent="0.2">
      <c r="A113" s="7" t="s">
        <v>293</v>
      </c>
      <c r="B113" s="7" t="s">
        <v>294</v>
      </c>
      <c r="C113" s="7" t="s">
        <v>56</v>
      </c>
      <c r="D113" s="7" t="s">
        <v>295</v>
      </c>
      <c r="E113" s="8" t="s">
        <v>28</v>
      </c>
      <c r="F113" s="20">
        <v>1</v>
      </c>
      <c r="G113" s="70" t="s">
        <v>1073</v>
      </c>
      <c r="H113" s="71"/>
      <c r="I113" s="71"/>
      <c r="J113" s="72"/>
      <c r="K113" s="30">
        <v>1</v>
      </c>
    </row>
    <row r="114" spans="1:13" ht="39" customHeight="1" x14ac:dyDescent="0.2">
      <c r="A114" s="7" t="s">
        <v>296</v>
      </c>
      <c r="B114" s="7" t="s">
        <v>297</v>
      </c>
      <c r="C114" s="7" t="s">
        <v>56</v>
      </c>
      <c r="D114" s="7" t="s">
        <v>298</v>
      </c>
      <c r="E114" s="8" t="s">
        <v>58</v>
      </c>
      <c r="F114" s="20">
        <v>30</v>
      </c>
      <c r="G114" s="70" t="s">
        <v>1073</v>
      </c>
      <c r="H114" s="71"/>
      <c r="I114" s="71"/>
      <c r="J114" s="72"/>
      <c r="K114" s="30">
        <v>30</v>
      </c>
    </row>
    <row r="115" spans="1:13" ht="39" customHeight="1" x14ac:dyDescent="0.2">
      <c r="A115" s="7" t="s">
        <v>299</v>
      </c>
      <c r="B115" s="7" t="s">
        <v>300</v>
      </c>
      <c r="C115" s="7" t="s">
        <v>56</v>
      </c>
      <c r="D115" s="7" t="s">
        <v>301</v>
      </c>
      <c r="E115" s="8" t="s">
        <v>58</v>
      </c>
      <c r="F115" s="20">
        <v>160</v>
      </c>
      <c r="G115" s="70" t="s">
        <v>1073</v>
      </c>
      <c r="H115" s="71"/>
      <c r="I115" s="71"/>
      <c r="J115" s="72"/>
      <c r="K115" s="30">
        <v>160</v>
      </c>
    </row>
    <row r="116" spans="1:13" ht="52.15" customHeight="1" x14ac:dyDescent="0.2">
      <c r="A116" s="7" t="s">
        <v>302</v>
      </c>
      <c r="B116" s="7" t="s">
        <v>303</v>
      </c>
      <c r="C116" s="7" t="s">
        <v>56</v>
      </c>
      <c r="D116" s="7" t="s">
        <v>304</v>
      </c>
      <c r="E116" s="8" t="s">
        <v>28</v>
      </c>
      <c r="F116" s="20">
        <v>1</v>
      </c>
      <c r="G116" s="70" t="s">
        <v>1073</v>
      </c>
      <c r="H116" s="71"/>
      <c r="I116" s="71"/>
      <c r="J116" s="72"/>
      <c r="K116" s="30">
        <v>1</v>
      </c>
    </row>
    <row r="117" spans="1:13" ht="25.9" customHeight="1" x14ac:dyDescent="0.2">
      <c r="A117" s="7" t="s">
        <v>305</v>
      </c>
      <c r="B117" s="7" t="s">
        <v>306</v>
      </c>
      <c r="C117" s="7" t="s">
        <v>56</v>
      </c>
      <c r="D117" s="7" t="s">
        <v>307</v>
      </c>
      <c r="E117" s="8" t="s">
        <v>28</v>
      </c>
      <c r="F117" s="20">
        <v>6</v>
      </c>
      <c r="G117" s="70" t="s">
        <v>1073</v>
      </c>
      <c r="H117" s="71"/>
      <c r="I117" s="71"/>
      <c r="J117" s="72"/>
      <c r="K117" s="30">
        <v>6</v>
      </c>
    </row>
    <row r="118" spans="1:13" ht="25.9" customHeight="1" x14ac:dyDescent="0.2">
      <c r="A118" s="7" t="s">
        <v>308</v>
      </c>
      <c r="B118" s="7" t="s">
        <v>309</v>
      </c>
      <c r="C118" s="7" t="s">
        <v>56</v>
      </c>
      <c r="D118" s="7" t="s">
        <v>310</v>
      </c>
      <c r="E118" s="8" t="s">
        <v>28</v>
      </c>
      <c r="F118" s="20">
        <v>6</v>
      </c>
      <c r="G118" s="70" t="s">
        <v>1073</v>
      </c>
      <c r="H118" s="71"/>
      <c r="I118" s="71"/>
      <c r="J118" s="72"/>
      <c r="K118" s="30">
        <v>6</v>
      </c>
    </row>
    <row r="119" spans="1:13" ht="52.15" customHeight="1" x14ac:dyDescent="0.2">
      <c r="A119" s="7" t="s">
        <v>311</v>
      </c>
      <c r="B119" s="7" t="s">
        <v>312</v>
      </c>
      <c r="C119" s="7" t="s">
        <v>56</v>
      </c>
      <c r="D119" s="7" t="s">
        <v>313</v>
      </c>
      <c r="E119" s="8" t="s">
        <v>58</v>
      </c>
      <c r="F119" s="20">
        <f>F114</f>
        <v>30</v>
      </c>
      <c r="G119" s="70" t="s">
        <v>1073</v>
      </c>
      <c r="H119" s="71"/>
      <c r="I119" s="71"/>
      <c r="J119" s="72"/>
      <c r="K119" s="30">
        <f>K114</f>
        <v>30</v>
      </c>
      <c r="M119" s="27"/>
    </row>
    <row r="120" spans="1:13" ht="52.15" customHeight="1" x14ac:dyDescent="0.2">
      <c r="A120" s="7" t="s">
        <v>314</v>
      </c>
      <c r="B120" s="7" t="s">
        <v>315</v>
      </c>
      <c r="C120" s="7" t="s">
        <v>56</v>
      </c>
      <c r="D120" s="7" t="s">
        <v>316</v>
      </c>
      <c r="E120" s="8" t="s">
        <v>58</v>
      </c>
      <c r="F120" s="20">
        <f>F115</f>
        <v>160</v>
      </c>
      <c r="G120" s="70" t="s">
        <v>1073</v>
      </c>
      <c r="H120" s="71"/>
      <c r="I120" s="71"/>
      <c r="J120" s="72"/>
      <c r="K120" s="30">
        <f>K115</f>
        <v>160</v>
      </c>
      <c r="M120" s="27"/>
    </row>
    <row r="121" spans="1:13" ht="25.9" customHeight="1" x14ac:dyDescent="0.2">
      <c r="A121" s="7" t="s">
        <v>317</v>
      </c>
      <c r="B121" s="7" t="s">
        <v>318</v>
      </c>
      <c r="C121" s="7" t="s">
        <v>56</v>
      </c>
      <c r="D121" s="7" t="s">
        <v>319</v>
      </c>
      <c r="E121" s="8" t="s">
        <v>58</v>
      </c>
      <c r="F121" s="20">
        <v>550</v>
      </c>
      <c r="G121" s="70" t="s">
        <v>1073</v>
      </c>
      <c r="H121" s="71"/>
      <c r="I121" s="71"/>
      <c r="J121" s="72"/>
      <c r="K121" s="30">
        <f>550/6</f>
        <v>91.666666666666671</v>
      </c>
      <c r="M121" s="27"/>
    </row>
    <row r="122" spans="1:13" ht="39" customHeight="1" x14ac:dyDescent="0.2">
      <c r="A122" s="7" t="s">
        <v>320</v>
      </c>
      <c r="B122" s="7" t="s">
        <v>321</v>
      </c>
      <c r="C122" s="7" t="s">
        <v>56</v>
      </c>
      <c r="D122" s="7" t="s">
        <v>322</v>
      </c>
      <c r="E122" s="8" t="s">
        <v>58</v>
      </c>
      <c r="F122" s="20">
        <v>320</v>
      </c>
      <c r="G122" s="70" t="s">
        <v>1073</v>
      </c>
      <c r="H122" s="71"/>
      <c r="I122" s="71"/>
      <c r="J122" s="72"/>
      <c r="K122" s="31">
        <f>F122/6</f>
        <v>53.333333333333336</v>
      </c>
    </row>
    <row r="123" spans="1:13" ht="25.9" customHeight="1" x14ac:dyDescent="0.2">
      <c r="A123" s="7" t="s">
        <v>323</v>
      </c>
      <c r="B123" s="7" t="s">
        <v>324</v>
      </c>
      <c r="C123" s="7" t="s">
        <v>56</v>
      </c>
      <c r="D123" s="7" t="s">
        <v>325</v>
      </c>
      <c r="E123" s="8" t="s">
        <v>28</v>
      </c>
      <c r="F123" s="20">
        <v>1</v>
      </c>
      <c r="G123" s="70" t="s">
        <v>1073</v>
      </c>
      <c r="H123" s="71"/>
      <c r="I123" s="71"/>
      <c r="J123" s="72"/>
      <c r="K123" s="30">
        <v>1</v>
      </c>
    </row>
    <row r="124" spans="1:13" ht="24" customHeight="1" x14ac:dyDescent="0.2">
      <c r="A124" s="5" t="s">
        <v>326</v>
      </c>
      <c r="B124" s="5" t="s">
        <v>15</v>
      </c>
      <c r="C124" s="5"/>
      <c r="D124" s="5" t="s">
        <v>327</v>
      </c>
      <c r="E124" s="6"/>
      <c r="F124" s="19"/>
      <c r="G124" s="75"/>
      <c r="H124" s="71"/>
      <c r="I124" s="71"/>
      <c r="J124" s="72"/>
    </row>
    <row r="125" spans="1:13" ht="39" customHeight="1" x14ac:dyDescent="0.2">
      <c r="A125" s="7" t="s">
        <v>328</v>
      </c>
      <c r="B125" s="7" t="s">
        <v>329</v>
      </c>
      <c r="C125" s="7" t="s">
        <v>56</v>
      </c>
      <c r="D125" s="7" t="s">
        <v>330</v>
      </c>
      <c r="E125" s="8" t="s">
        <v>58</v>
      </c>
      <c r="F125" s="20">
        <v>40</v>
      </c>
      <c r="G125" s="70" t="s">
        <v>1074</v>
      </c>
      <c r="H125" s="71"/>
      <c r="I125" s="71"/>
      <c r="J125" s="72"/>
    </row>
    <row r="126" spans="1:13" ht="39" customHeight="1" x14ac:dyDescent="0.2">
      <c r="A126" s="7" t="s">
        <v>331</v>
      </c>
      <c r="B126" s="7" t="s">
        <v>332</v>
      </c>
      <c r="C126" s="7" t="s">
        <v>56</v>
      </c>
      <c r="D126" s="7" t="s">
        <v>333</v>
      </c>
      <c r="E126" s="8" t="s">
        <v>58</v>
      </c>
      <c r="F126" s="20">
        <v>180</v>
      </c>
      <c r="G126" s="70" t="s">
        <v>1074</v>
      </c>
      <c r="H126" s="71"/>
      <c r="I126" s="71"/>
      <c r="J126" s="72"/>
    </row>
    <row r="127" spans="1:13" ht="39" customHeight="1" x14ac:dyDescent="0.2">
      <c r="A127" s="7" t="s">
        <v>334</v>
      </c>
      <c r="B127" s="7" t="s">
        <v>335</v>
      </c>
      <c r="C127" s="7" t="s">
        <v>56</v>
      </c>
      <c r="D127" s="7" t="s">
        <v>336</v>
      </c>
      <c r="E127" s="8" t="s">
        <v>28</v>
      </c>
      <c r="F127" s="20">
        <v>54</v>
      </c>
      <c r="G127" s="70" t="s">
        <v>1074</v>
      </c>
      <c r="H127" s="71"/>
      <c r="I127" s="71"/>
      <c r="J127" s="72"/>
    </row>
    <row r="128" spans="1:13" ht="39" customHeight="1" x14ac:dyDescent="0.2">
      <c r="A128" s="7" t="s">
        <v>337</v>
      </c>
      <c r="B128" s="7" t="s">
        <v>338</v>
      </c>
      <c r="C128" s="7" t="s">
        <v>56</v>
      </c>
      <c r="D128" s="7" t="s">
        <v>339</v>
      </c>
      <c r="E128" s="8" t="s">
        <v>28</v>
      </c>
      <c r="F128" s="20">
        <v>12</v>
      </c>
      <c r="G128" s="70" t="s">
        <v>1074</v>
      </c>
      <c r="H128" s="71"/>
      <c r="I128" s="71"/>
      <c r="J128" s="72"/>
    </row>
    <row r="129" spans="1:11" ht="39" customHeight="1" x14ac:dyDescent="0.2">
      <c r="A129" s="7" t="s">
        <v>340</v>
      </c>
      <c r="B129" s="7" t="s">
        <v>341</v>
      </c>
      <c r="C129" s="7" t="s">
        <v>56</v>
      </c>
      <c r="D129" s="7" t="s">
        <v>342</v>
      </c>
      <c r="E129" s="8" t="s">
        <v>28</v>
      </c>
      <c r="F129" s="20">
        <v>6</v>
      </c>
      <c r="G129" s="70" t="s">
        <v>1074</v>
      </c>
      <c r="H129" s="71"/>
      <c r="I129" s="71"/>
      <c r="J129" s="72"/>
    </row>
    <row r="130" spans="1:11" ht="39" customHeight="1" x14ac:dyDescent="0.2">
      <c r="A130" s="7" t="s">
        <v>343</v>
      </c>
      <c r="B130" s="7" t="s">
        <v>344</v>
      </c>
      <c r="C130" s="7" t="s">
        <v>56</v>
      </c>
      <c r="D130" s="7" t="s">
        <v>345</v>
      </c>
      <c r="E130" s="8" t="s">
        <v>28</v>
      </c>
      <c r="F130" s="20">
        <v>4</v>
      </c>
      <c r="G130" s="70" t="s">
        <v>1074</v>
      </c>
      <c r="H130" s="71"/>
      <c r="I130" s="71"/>
      <c r="J130" s="72"/>
    </row>
    <row r="131" spans="1:11" ht="39" customHeight="1" x14ac:dyDescent="0.2">
      <c r="A131" s="7" t="s">
        <v>346</v>
      </c>
      <c r="B131" s="7" t="s">
        <v>347</v>
      </c>
      <c r="C131" s="7" t="s">
        <v>56</v>
      </c>
      <c r="D131" s="7" t="s">
        <v>348</v>
      </c>
      <c r="E131" s="8" t="s">
        <v>28</v>
      </c>
      <c r="F131" s="20">
        <v>3</v>
      </c>
      <c r="G131" s="70" t="s">
        <v>1074</v>
      </c>
      <c r="H131" s="71"/>
      <c r="I131" s="71"/>
      <c r="J131" s="72"/>
    </row>
    <row r="132" spans="1:11" ht="39" customHeight="1" x14ac:dyDescent="0.2">
      <c r="A132" s="7" t="s">
        <v>349</v>
      </c>
      <c r="B132" s="7" t="s">
        <v>350</v>
      </c>
      <c r="C132" s="7" t="s">
        <v>56</v>
      </c>
      <c r="D132" s="7" t="s">
        <v>351</v>
      </c>
      <c r="E132" s="8" t="s">
        <v>28</v>
      </c>
      <c r="F132" s="20">
        <v>6</v>
      </c>
      <c r="G132" s="70" t="s">
        <v>1074</v>
      </c>
      <c r="H132" s="71"/>
      <c r="I132" s="71"/>
      <c r="J132" s="72"/>
    </row>
    <row r="133" spans="1:11" ht="52.15" customHeight="1" x14ac:dyDescent="0.2">
      <c r="A133" s="7" t="s">
        <v>352</v>
      </c>
      <c r="B133" s="7" t="s">
        <v>353</v>
      </c>
      <c r="C133" s="7" t="s">
        <v>56</v>
      </c>
      <c r="D133" s="7" t="s">
        <v>354</v>
      </c>
      <c r="E133" s="8" t="s">
        <v>28</v>
      </c>
      <c r="F133" s="20">
        <v>4</v>
      </c>
      <c r="G133" s="70" t="s">
        <v>1074</v>
      </c>
      <c r="H133" s="71"/>
      <c r="I133" s="71"/>
      <c r="J133" s="72"/>
    </row>
    <row r="134" spans="1:11" ht="25.9" customHeight="1" x14ac:dyDescent="0.2">
      <c r="A134" s="7" t="s">
        <v>355</v>
      </c>
      <c r="B134" s="7" t="s">
        <v>356</v>
      </c>
      <c r="C134" s="7" t="s">
        <v>56</v>
      </c>
      <c r="D134" s="7" t="s">
        <v>357</v>
      </c>
      <c r="E134" s="8" t="s">
        <v>28</v>
      </c>
      <c r="F134" s="20">
        <v>7</v>
      </c>
      <c r="G134" s="70" t="s">
        <v>1074</v>
      </c>
      <c r="H134" s="71"/>
      <c r="I134" s="71"/>
      <c r="J134" s="72"/>
    </row>
    <row r="135" spans="1:11" ht="39" customHeight="1" x14ac:dyDescent="0.2">
      <c r="A135" s="7" t="s">
        <v>358</v>
      </c>
      <c r="B135" s="7" t="s">
        <v>359</v>
      </c>
      <c r="C135" s="7" t="s">
        <v>56</v>
      </c>
      <c r="D135" s="7" t="s">
        <v>360</v>
      </c>
      <c r="E135" s="8" t="s">
        <v>28</v>
      </c>
      <c r="F135" s="20">
        <v>3</v>
      </c>
      <c r="G135" s="70" t="s">
        <v>1074</v>
      </c>
      <c r="H135" s="71"/>
      <c r="I135" s="71"/>
      <c r="J135" s="72"/>
    </row>
    <row r="136" spans="1:11" ht="52.15" customHeight="1" x14ac:dyDescent="0.2">
      <c r="A136" s="7" t="s">
        <v>361</v>
      </c>
      <c r="B136" s="7" t="s">
        <v>362</v>
      </c>
      <c r="C136" s="7" t="s">
        <v>56</v>
      </c>
      <c r="D136" s="7" t="s">
        <v>363</v>
      </c>
      <c r="E136" s="8" t="s">
        <v>28</v>
      </c>
      <c r="F136" s="20">
        <v>1</v>
      </c>
      <c r="G136" s="70" t="s">
        <v>1074</v>
      </c>
      <c r="H136" s="71"/>
      <c r="I136" s="71"/>
      <c r="J136" s="72"/>
    </row>
    <row r="137" spans="1:11" ht="52.15" customHeight="1" x14ac:dyDescent="0.2">
      <c r="A137" s="7" t="s">
        <v>364</v>
      </c>
      <c r="B137" s="7" t="s">
        <v>365</v>
      </c>
      <c r="C137" s="7" t="s">
        <v>56</v>
      </c>
      <c r="D137" s="7" t="s">
        <v>366</v>
      </c>
      <c r="E137" s="8" t="s">
        <v>28</v>
      </c>
      <c r="F137" s="20">
        <v>24</v>
      </c>
      <c r="G137" s="70" t="s">
        <v>1074</v>
      </c>
      <c r="H137" s="71"/>
      <c r="I137" s="71"/>
      <c r="J137" s="72"/>
    </row>
    <row r="138" spans="1:11" ht="39" customHeight="1" x14ac:dyDescent="0.2">
      <c r="A138" s="7" t="s">
        <v>367</v>
      </c>
      <c r="B138" s="7" t="s">
        <v>368</v>
      </c>
      <c r="C138" s="7" t="s">
        <v>56</v>
      </c>
      <c r="D138" s="7" t="s">
        <v>369</v>
      </c>
      <c r="E138" s="8" t="s">
        <v>28</v>
      </c>
      <c r="F138" s="20">
        <v>1</v>
      </c>
      <c r="G138" s="70" t="s">
        <v>1074</v>
      </c>
      <c r="H138" s="71"/>
      <c r="I138" s="71"/>
      <c r="J138" s="72"/>
    </row>
    <row r="139" spans="1:11" ht="25.9" customHeight="1" x14ac:dyDescent="0.2">
      <c r="A139" s="7" t="s">
        <v>370</v>
      </c>
      <c r="B139" s="7" t="s">
        <v>371</v>
      </c>
      <c r="C139" s="7" t="s">
        <v>56</v>
      </c>
      <c r="D139" s="7" t="s">
        <v>1076</v>
      </c>
      <c r="E139" s="8" t="s">
        <v>28</v>
      </c>
      <c r="F139" s="20">
        <v>1</v>
      </c>
      <c r="G139" s="70" t="s">
        <v>1075</v>
      </c>
      <c r="H139" s="71"/>
      <c r="I139" s="71"/>
      <c r="J139" s="72"/>
      <c r="K139" s="27"/>
    </row>
    <row r="140" spans="1:11" ht="25.9" customHeight="1" x14ac:dyDescent="0.2">
      <c r="A140" s="7" t="s">
        <v>373</v>
      </c>
      <c r="B140" s="7" t="s">
        <v>374</v>
      </c>
      <c r="C140" s="7" t="s">
        <v>56</v>
      </c>
      <c r="D140" s="7" t="s">
        <v>375</v>
      </c>
      <c r="E140" s="8" t="s">
        <v>28</v>
      </c>
      <c r="F140" s="20">
        <v>9</v>
      </c>
      <c r="G140" s="70" t="s">
        <v>1074</v>
      </c>
      <c r="H140" s="71"/>
      <c r="I140" s="71"/>
      <c r="J140" s="72"/>
    </row>
    <row r="141" spans="1:11" ht="64.900000000000006" customHeight="1" x14ac:dyDescent="0.2">
      <c r="A141" s="7" t="s">
        <v>376</v>
      </c>
      <c r="B141" s="7" t="s">
        <v>377</v>
      </c>
      <c r="C141" s="7" t="s">
        <v>56</v>
      </c>
      <c r="D141" s="7" t="s">
        <v>378</v>
      </c>
      <c r="E141" s="8" t="s">
        <v>28</v>
      </c>
      <c r="F141" s="20">
        <v>6</v>
      </c>
      <c r="G141" s="70" t="s">
        <v>1074</v>
      </c>
      <c r="H141" s="71"/>
      <c r="I141" s="71"/>
      <c r="J141" s="72"/>
    </row>
    <row r="142" spans="1:11" ht="39" customHeight="1" x14ac:dyDescent="0.2">
      <c r="A142" s="7" t="s">
        <v>379</v>
      </c>
      <c r="B142" s="7" t="s">
        <v>380</v>
      </c>
      <c r="C142" s="7" t="s">
        <v>56</v>
      </c>
      <c r="D142" s="7" t="s">
        <v>381</v>
      </c>
      <c r="E142" s="8" t="s">
        <v>28</v>
      </c>
      <c r="F142" s="20">
        <v>1</v>
      </c>
      <c r="G142" s="70" t="s">
        <v>1074</v>
      </c>
      <c r="H142" s="71"/>
      <c r="I142" s="71"/>
      <c r="J142" s="72"/>
    </row>
    <row r="143" spans="1:11" ht="25.9" customHeight="1" x14ac:dyDescent="0.2">
      <c r="A143" s="7" t="s">
        <v>382</v>
      </c>
      <c r="B143" s="7" t="s">
        <v>383</v>
      </c>
      <c r="C143" s="7" t="s">
        <v>56</v>
      </c>
      <c r="D143" s="7" t="s">
        <v>384</v>
      </c>
      <c r="E143" s="8" t="s">
        <v>28</v>
      </c>
      <c r="F143" s="20">
        <v>6</v>
      </c>
      <c r="G143" s="70" t="s">
        <v>1074</v>
      </c>
      <c r="H143" s="71"/>
      <c r="I143" s="71"/>
      <c r="J143" s="72"/>
    </row>
    <row r="144" spans="1:11" ht="25.9" customHeight="1" x14ac:dyDescent="0.2">
      <c r="A144" s="7" t="s">
        <v>385</v>
      </c>
      <c r="B144" s="7" t="s">
        <v>386</v>
      </c>
      <c r="C144" s="7" t="s">
        <v>56</v>
      </c>
      <c r="D144" s="7" t="s">
        <v>387</v>
      </c>
      <c r="E144" s="8" t="s">
        <v>28</v>
      </c>
      <c r="F144" s="20">
        <v>9</v>
      </c>
      <c r="G144" s="70" t="s">
        <v>1074</v>
      </c>
      <c r="H144" s="71"/>
      <c r="I144" s="71"/>
      <c r="J144" s="72"/>
    </row>
    <row r="145" spans="1:10" ht="39" customHeight="1" x14ac:dyDescent="0.2">
      <c r="A145" s="7" t="s">
        <v>388</v>
      </c>
      <c r="B145" s="7" t="s">
        <v>389</v>
      </c>
      <c r="C145" s="7" t="s">
        <v>56</v>
      </c>
      <c r="D145" s="7" t="s">
        <v>390</v>
      </c>
      <c r="E145" s="8" t="s">
        <v>28</v>
      </c>
      <c r="F145" s="20">
        <v>6</v>
      </c>
      <c r="G145" s="70" t="s">
        <v>1074</v>
      </c>
      <c r="H145" s="71"/>
      <c r="I145" s="71"/>
      <c r="J145" s="72"/>
    </row>
    <row r="146" spans="1:10" ht="39" customHeight="1" x14ac:dyDescent="0.2">
      <c r="A146" s="7" t="s">
        <v>391</v>
      </c>
      <c r="B146" s="7" t="s">
        <v>392</v>
      </c>
      <c r="C146" s="7" t="s">
        <v>56</v>
      </c>
      <c r="D146" s="7" t="s">
        <v>393</v>
      </c>
      <c r="E146" s="8" t="s">
        <v>28</v>
      </c>
      <c r="F146" s="20">
        <v>6</v>
      </c>
      <c r="G146" s="70" t="s">
        <v>1074</v>
      </c>
      <c r="H146" s="71"/>
      <c r="I146" s="71"/>
      <c r="J146" s="72"/>
    </row>
    <row r="147" spans="1:10" ht="39" customHeight="1" x14ac:dyDescent="0.2">
      <c r="A147" s="7" t="s">
        <v>394</v>
      </c>
      <c r="B147" s="7" t="s">
        <v>395</v>
      </c>
      <c r="C147" s="7" t="s">
        <v>56</v>
      </c>
      <c r="D147" s="7" t="s">
        <v>396</v>
      </c>
      <c r="E147" s="8" t="s">
        <v>28</v>
      </c>
      <c r="F147" s="20">
        <v>8</v>
      </c>
      <c r="G147" s="70" t="s">
        <v>1074</v>
      </c>
      <c r="H147" s="71"/>
      <c r="I147" s="71"/>
      <c r="J147" s="72"/>
    </row>
    <row r="148" spans="1:10" ht="39" customHeight="1" x14ac:dyDescent="0.2">
      <c r="A148" s="7" t="s">
        <v>397</v>
      </c>
      <c r="B148" s="7" t="s">
        <v>398</v>
      </c>
      <c r="C148" s="7" t="s">
        <v>56</v>
      </c>
      <c r="D148" s="7" t="s">
        <v>399</v>
      </c>
      <c r="E148" s="8" t="s">
        <v>28</v>
      </c>
      <c r="F148" s="20">
        <v>2</v>
      </c>
      <c r="G148" s="70" t="s">
        <v>1074</v>
      </c>
      <c r="H148" s="71"/>
      <c r="I148" s="71"/>
      <c r="J148" s="72"/>
    </row>
    <row r="149" spans="1:10" ht="25.9" customHeight="1" x14ac:dyDescent="0.2">
      <c r="A149" s="7" t="s">
        <v>400</v>
      </c>
      <c r="B149" s="7" t="s">
        <v>401</v>
      </c>
      <c r="C149" s="7" t="s">
        <v>56</v>
      </c>
      <c r="D149" s="7" t="s">
        <v>402</v>
      </c>
      <c r="E149" s="8" t="s">
        <v>28</v>
      </c>
      <c r="F149" s="20">
        <v>3</v>
      </c>
      <c r="G149" s="70" t="s">
        <v>1074</v>
      </c>
      <c r="H149" s="71"/>
      <c r="I149" s="71"/>
      <c r="J149" s="72"/>
    </row>
    <row r="150" spans="1:10" ht="39" customHeight="1" x14ac:dyDescent="0.2">
      <c r="A150" s="7" t="s">
        <v>403</v>
      </c>
      <c r="B150" s="7" t="s">
        <v>404</v>
      </c>
      <c r="C150" s="7" t="s">
        <v>56</v>
      </c>
      <c r="D150" s="7" t="s">
        <v>405</v>
      </c>
      <c r="E150" s="8" t="s">
        <v>28</v>
      </c>
      <c r="F150" s="20">
        <v>6</v>
      </c>
      <c r="G150" s="70" t="s">
        <v>1074</v>
      </c>
      <c r="H150" s="71"/>
      <c r="I150" s="71"/>
      <c r="J150" s="72"/>
    </row>
    <row r="151" spans="1:10" ht="39" customHeight="1" x14ac:dyDescent="0.2">
      <c r="A151" s="7" t="s">
        <v>406</v>
      </c>
      <c r="B151" s="7" t="s">
        <v>407</v>
      </c>
      <c r="C151" s="7" t="s">
        <v>56</v>
      </c>
      <c r="D151" s="7" t="s">
        <v>408</v>
      </c>
      <c r="E151" s="8" t="s">
        <v>58</v>
      </c>
      <c r="F151" s="20">
        <v>48</v>
      </c>
      <c r="G151" s="70" t="s">
        <v>1074</v>
      </c>
      <c r="H151" s="71"/>
      <c r="I151" s="71"/>
      <c r="J151" s="72"/>
    </row>
    <row r="152" spans="1:10" ht="39" customHeight="1" x14ac:dyDescent="0.2">
      <c r="A152" s="7" t="s">
        <v>409</v>
      </c>
      <c r="B152" s="7" t="s">
        <v>410</v>
      </c>
      <c r="C152" s="7" t="s">
        <v>56</v>
      </c>
      <c r="D152" s="7" t="s">
        <v>411</v>
      </c>
      <c r="E152" s="8" t="s">
        <v>58</v>
      </c>
      <c r="F152" s="20">
        <v>18</v>
      </c>
      <c r="G152" s="70" t="s">
        <v>1074</v>
      </c>
      <c r="H152" s="71"/>
      <c r="I152" s="71"/>
      <c r="J152" s="72"/>
    </row>
    <row r="153" spans="1:10" ht="39" customHeight="1" x14ac:dyDescent="0.2">
      <c r="A153" s="7" t="s">
        <v>412</v>
      </c>
      <c r="B153" s="7" t="s">
        <v>413</v>
      </c>
      <c r="C153" s="7" t="s">
        <v>56</v>
      </c>
      <c r="D153" s="7" t="s">
        <v>414</v>
      </c>
      <c r="E153" s="8" t="s">
        <v>58</v>
      </c>
      <c r="F153" s="20">
        <v>30</v>
      </c>
      <c r="G153" s="70" t="s">
        <v>1074</v>
      </c>
      <c r="H153" s="71"/>
      <c r="I153" s="71"/>
      <c r="J153" s="72"/>
    </row>
    <row r="154" spans="1:10" ht="39" customHeight="1" x14ac:dyDescent="0.2">
      <c r="A154" s="7" t="s">
        <v>415</v>
      </c>
      <c r="B154" s="7" t="s">
        <v>416</v>
      </c>
      <c r="C154" s="7" t="s">
        <v>56</v>
      </c>
      <c r="D154" s="7" t="s">
        <v>417</v>
      </c>
      <c r="E154" s="8" t="s">
        <v>58</v>
      </c>
      <c r="F154" s="20">
        <v>18</v>
      </c>
      <c r="G154" s="70" t="s">
        <v>1074</v>
      </c>
      <c r="H154" s="71"/>
      <c r="I154" s="71"/>
      <c r="J154" s="72"/>
    </row>
    <row r="155" spans="1:10" ht="39" customHeight="1" x14ac:dyDescent="0.2">
      <c r="A155" s="7" t="s">
        <v>418</v>
      </c>
      <c r="B155" s="7" t="s">
        <v>419</v>
      </c>
      <c r="C155" s="7" t="s">
        <v>56</v>
      </c>
      <c r="D155" s="7" t="s">
        <v>420</v>
      </c>
      <c r="E155" s="8" t="s">
        <v>28</v>
      </c>
      <c r="F155" s="20">
        <v>12</v>
      </c>
      <c r="G155" s="70" t="s">
        <v>1074</v>
      </c>
      <c r="H155" s="71"/>
      <c r="I155" s="71"/>
      <c r="J155" s="72"/>
    </row>
    <row r="156" spans="1:10" ht="52.15" customHeight="1" x14ac:dyDescent="0.2">
      <c r="A156" s="7" t="s">
        <v>421</v>
      </c>
      <c r="B156" s="7" t="s">
        <v>422</v>
      </c>
      <c r="C156" s="7" t="s">
        <v>56</v>
      </c>
      <c r="D156" s="7" t="s">
        <v>423</v>
      </c>
      <c r="E156" s="8" t="s">
        <v>28</v>
      </c>
      <c r="F156" s="20">
        <v>15</v>
      </c>
      <c r="G156" s="70" t="s">
        <v>1074</v>
      </c>
      <c r="H156" s="71"/>
      <c r="I156" s="71"/>
      <c r="J156" s="72"/>
    </row>
    <row r="157" spans="1:10" ht="25.9" customHeight="1" x14ac:dyDescent="0.2">
      <c r="A157" s="7" t="s">
        <v>424</v>
      </c>
      <c r="B157" s="7" t="s">
        <v>425</v>
      </c>
      <c r="C157" s="7" t="s">
        <v>56</v>
      </c>
      <c r="D157" s="7" t="s">
        <v>426</v>
      </c>
      <c r="E157" s="8" t="s">
        <v>28</v>
      </c>
      <c r="F157" s="20">
        <v>6</v>
      </c>
      <c r="G157" s="70" t="s">
        <v>1074</v>
      </c>
      <c r="H157" s="71"/>
      <c r="I157" s="71"/>
      <c r="J157" s="72"/>
    </row>
    <row r="158" spans="1:10" ht="39" customHeight="1" x14ac:dyDescent="0.2">
      <c r="A158" s="7" t="s">
        <v>427</v>
      </c>
      <c r="B158" s="7" t="s">
        <v>428</v>
      </c>
      <c r="C158" s="7" t="s">
        <v>56</v>
      </c>
      <c r="D158" s="7" t="s">
        <v>429</v>
      </c>
      <c r="E158" s="8" t="s">
        <v>28</v>
      </c>
      <c r="F158" s="20">
        <v>6</v>
      </c>
      <c r="G158" s="70" t="s">
        <v>1074</v>
      </c>
      <c r="H158" s="71"/>
      <c r="I158" s="71"/>
      <c r="J158" s="72"/>
    </row>
    <row r="159" spans="1:10" ht="52.15" customHeight="1" x14ac:dyDescent="0.2">
      <c r="A159" s="7" t="s">
        <v>430</v>
      </c>
      <c r="B159" s="7" t="s">
        <v>431</v>
      </c>
      <c r="C159" s="7" t="s">
        <v>56</v>
      </c>
      <c r="D159" s="7" t="s">
        <v>432</v>
      </c>
      <c r="E159" s="8" t="s">
        <v>28</v>
      </c>
      <c r="F159" s="20">
        <v>4</v>
      </c>
      <c r="G159" s="70" t="s">
        <v>1074</v>
      </c>
      <c r="H159" s="71"/>
      <c r="I159" s="71"/>
      <c r="J159" s="72"/>
    </row>
    <row r="160" spans="1:10" ht="52.15" customHeight="1" x14ac:dyDescent="0.2">
      <c r="A160" s="7" t="s">
        <v>433</v>
      </c>
      <c r="B160" s="7" t="s">
        <v>434</v>
      </c>
      <c r="C160" s="7" t="s">
        <v>56</v>
      </c>
      <c r="D160" s="7" t="s">
        <v>435</v>
      </c>
      <c r="E160" s="8" t="s">
        <v>28</v>
      </c>
      <c r="F160" s="20">
        <v>3</v>
      </c>
      <c r="G160" s="70" t="s">
        <v>1074</v>
      </c>
      <c r="H160" s="71"/>
      <c r="I160" s="71"/>
      <c r="J160" s="72"/>
    </row>
    <row r="161" spans="1:10" ht="39" customHeight="1" x14ac:dyDescent="0.2">
      <c r="A161" s="7" t="s">
        <v>436</v>
      </c>
      <c r="B161" s="7" t="s">
        <v>437</v>
      </c>
      <c r="C161" s="7" t="s">
        <v>56</v>
      </c>
      <c r="D161" s="7" t="s">
        <v>438</v>
      </c>
      <c r="E161" s="8" t="s">
        <v>28</v>
      </c>
      <c r="F161" s="20">
        <v>4</v>
      </c>
      <c r="G161" s="70" t="s">
        <v>1074</v>
      </c>
      <c r="H161" s="71"/>
      <c r="I161" s="71"/>
      <c r="J161" s="72"/>
    </row>
    <row r="162" spans="1:10" ht="39" customHeight="1" x14ac:dyDescent="0.2">
      <c r="A162" s="7" t="s">
        <v>439</v>
      </c>
      <c r="B162" s="7" t="s">
        <v>440</v>
      </c>
      <c r="C162" s="7" t="s">
        <v>56</v>
      </c>
      <c r="D162" s="7" t="s">
        <v>441</v>
      </c>
      <c r="E162" s="8" t="s">
        <v>28</v>
      </c>
      <c r="F162" s="20">
        <v>4</v>
      </c>
      <c r="G162" s="70" t="s">
        <v>1074</v>
      </c>
      <c r="H162" s="71"/>
      <c r="I162" s="71"/>
      <c r="J162" s="72"/>
    </row>
    <row r="163" spans="1:10" ht="39" customHeight="1" x14ac:dyDescent="0.2">
      <c r="A163" s="7" t="s">
        <v>442</v>
      </c>
      <c r="B163" s="7" t="s">
        <v>443</v>
      </c>
      <c r="C163" s="7" t="s">
        <v>56</v>
      </c>
      <c r="D163" s="7" t="s">
        <v>444</v>
      </c>
      <c r="E163" s="8" t="s">
        <v>28</v>
      </c>
      <c r="F163" s="20">
        <v>6</v>
      </c>
      <c r="G163" s="70" t="s">
        <v>1074</v>
      </c>
      <c r="H163" s="71"/>
      <c r="I163" s="71"/>
      <c r="J163" s="72"/>
    </row>
    <row r="164" spans="1:10" ht="52.15" customHeight="1" x14ac:dyDescent="0.2">
      <c r="A164" s="7" t="s">
        <v>445</v>
      </c>
      <c r="B164" s="7" t="s">
        <v>446</v>
      </c>
      <c r="C164" s="7" t="s">
        <v>56</v>
      </c>
      <c r="D164" s="7" t="s">
        <v>447</v>
      </c>
      <c r="E164" s="8" t="s">
        <v>28</v>
      </c>
      <c r="F164" s="20">
        <v>2</v>
      </c>
      <c r="G164" s="70" t="s">
        <v>1074</v>
      </c>
      <c r="H164" s="71"/>
      <c r="I164" s="71"/>
      <c r="J164" s="72"/>
    </row>
    <row r="165" spans="1:10" ht="39" customHeight="1" x14ac:dyDescent="0.2">
      <c r="A165" s="7" t="s">
        <v>448</v>
      </c>
      <c r="B165" s="7" t="s">
        <v>449</v>
      </c>
      <c r="C165" s="7" t="s">
        <v>56</v>
      </c>
      <c r="D165" s="7" t="s">
        <v>450</v>
      </c>
      <c r="E165" s="8" t="s">
        <v>28</v>
      </c>
      <c r="F165" s="20">
        <v>3</v>
      </c>
      <c r="G165" s="70" t="s">
        <v>1074</v>
      </c>
      <c r="H165" s="71"/>
      <c r="I165" s="71"/>
      <c r="J165" s="72"/>
    </row>
    <row r="166" spans="1:10" ht="52.15" customHeight="1" x14ac:dyDescent="0.2">
      <c r="A166" s="7" t="s">
        <v>451</v>
      </c>
      <c r="B166" s="7" t="s">
        <v>452</v>
      </c>
      <c r="C166" s="7" t="s">
        <v>56</v>
      </c>
      <c r="D166" s="7" t="s">
        <v>453</v>
      </c>
      <c r="E166" s="8" t="s">
        <v>28</v>
      </c>
      <c r="F166" s="20">
        <v>6</v>
      </c>
      <c r="G166" s="70" t="s">
        <v>1074</v>
      </c>
      <c r="H166" s="71"/>
      <c r="I166" s="71"/>
      <c r="J166" s="72"/>
    </row>
    <row r="167" spans="1:10" ht="52.15" customHeight="1" x14ac:dyDescent="0.2">
      <c r="A167" s="7" t="s">
        <v>454</v>
      </c>
      <c r="B167" s="7" t="s">
        <v>455</v>
      </c>
      <c r="C167" s="7" t="s">
        <v>56</v>
      </c>
      <c r="D167" s="7" t="s">
        <v>456</v>
      </c>
      <c r="E167" s="8" t="s">
        <v>28</v>
      </c>
      <c r="F167" s="20">
        <v>1</v>
      </c>
      <c r="G167" s="70" t="s">
        <v>1074</v>
      </c>
      <c r="H167" s="71"/>
      <c r="I167" s="71"/>
      <c r="J167" s="72"/>
    </row>
    <row r="168" spans="1:10" ht="52.15" customHeight="1" x14ac:dyDescent="0.2">
      <c r="A168" s="7" t="s">
        <v>457</v>
      </c>
      <c r="B168" s="7" t="s">
        <v>458</v>
      </c>
      <c r="C168" s="7" t="s">
        <v>56</v>
      </c>
      <c r="D168" s="7" t="s">
        <v>459</v>
      </c>
      <c r="E168" s="8" t="s">
        <v>28</v>
      </c>
      <c r="F168" s="20">
        <v>1</v>
      </c>
      <c r="G168" s="70" t="s">
        <v>1074</v>
      </c>
      <c r="H168" s="71"/>
      <c r="I168" s="71"/>
      <c r="J168" s="72"/>
    </row>
    <row r="169" spans="1:10" ht="24" customHeight="1" x14ac:dyDescent="0.2">
      <c r="A169" s="5" t="s">
        <v>460</v>
      </c>
      <c r="B169" s="5" t="s">
        <v>15</v>
      </c>
      <c r="C169" s="5"/>
      <c r="D169" s="5" t="s">
        <v>461</v>
      </c>
      <c r="E169" s="6"/>
      <c r="F169" s="19"/>
      <c r="G169" s="75"/>
      <c r="H169" s="71"/>
      <c r="I169" s="71"/>
      <c r="J169" s="72"/>
    </row>
    <row r="170" spans="1:10" ht="39" customHeight="1" x14ac:dyDescent="0.2">
      <c r="A170" s="7" t="s">
        <v>462</v>
      </c>
      <c r="B170" s="7" t="s">
        <v>463</v>
      </c>
      <c r="C170" s="7" t="s">
        <v>56</v>
      </c>
      <c r="D170" s="7" t="s">
        <v>464</v>
      </c>
      <c r="E170" s="8" t="s">
        <v>58</v>
      </c>
      <c r="F170" s="20">
        <v>46</v>
      </c>
      <c r="G170" s="70" t="s">
        <v>1077</v>
      </c>
      <c r="H170" s="71"/>
      <c r="I170" s="71"/>
      <c r="J170" s="72"/>
    </row>
    <row r="171" spans="1:10" ht="39" customHeight="1" x14ac:dyDescent="0.2">
      <c r="A171" s="7" t="s">
        <v>465</v>
      </c>
      <c r="B171" s="7" t="s">
        <v>466</v>
      </c>
      <c r="C171" s="7" t="s">
        <v>56</v>
      </c>
      <c r="D171" s="7" t="s">
        <v>467</v>
      </c>
      <c r="E171" s="8" t="s">
        <v>58</v>
      </c>
      <c r="F171" s="20">
        <v>65</v>
      </c>
      <c r="G171" s="70" t="s">
        <v>1077</v>
      </c>
      <c r="H171" s="71"/>
      <c r="I171" s="71"/>
      <c r="J171" s="72"/>
    </row>
    <row r="172" spans="1:10" ht="39" customHeight="1" x14ac:dyDescent="0.2">
      <c r="A172" s="7" t="s">
        <v>468</v>
      </c>
      <c r="B172" s="7" t="s">
        <v>469</v>
      </c>
      <c r="C172" s="7" t="s">
        <v>56</v>
      </c>
      <c r="D172" s="7" t="s">
        <v>470</v>
      </c>
      <c r="E172" s="8" t="s">
        <v>28</v>
      </c>
      <c r="F172" s="20">
        <v>8</v>
      </c>
      <c r="G172" s="70" t="s">
        <v>1077</v>
      </c>
      <c r="H172" s="71"/>
      <c r="I172" s="71"/>
      <c r="J172" s="72"/>
    </row>
    <row r="173" spans="1:10" ht="24" customHeight="1" x14ac:dyDescent="0.2">
      <c r="A173" s="5" t="s">
        <v>471</v>
      </c>
      <c r="B173" s="5" t="s">
        <v>15</v>
      </c>
      <c r="C173" s="5"/>
      <c r="D173" s="5" t="s">
        <v>472</v>
      </c>
      <c r="E173" s="6"/>
      <c r="F173" s="19"/>
      <c r="G173" s="75"/>
      <c r="H173" s="71"/>
      <c r="I173" s="71"/>
      <c r="J173" s="72"/>
    </row>
    <row r="174" spans="1:10" ht="39" customHeight="1" x14ac:dyDescent="0.2">
      <c r="A174" s="7" t="s">
        <v>473</v>
      </c>
      <c r="B174" s="7" t="s">
        <v>474</v>
      </c>
      <c r="C174" s="7" t="s">
        <v>26</v>
      </c>
      <c r="D174" s="7" t="s">
        <v>475</v>
      </c>
      <c r="E174" s="8" t="s">
        <v>21</v>
      </c>
      <c r="F174" s="20">
        <v>23</v>
      </c>
      <c r="G174" s="70" t="s">
        <v>1078</v>
      </c>
      <c r="H174" s="71"/>
      <c r="I174" s="71"/>
      <c r="J174" s="72"/>
    </row>
    <row r="175" spans="1:10" ht="39" customHeight="1" x14ac:dyDescent="0.2">
      <c r="A175" s="7" t="s">
        <v>476</v>
      </c>
      <c r="B175" s="7" t="s">
        <v>477</v>
      </c>
      <c r="C175" s="7" t="s">
        <v>26</v>
      </c>
      <c r="D175" s="7" t="s">
        <v>478</v>
      </c>
      <c r="E175" s="8" t="s">
        <v>21</v>
      </c>
      <c r="F175" s="20">
        <v>8</v>
      </c>
      <c r="G175" s="70" t="s">
        <v>1078</v>
      </c>
      <c r="H175" s="71"/>
      <c r="I175" s="71"/>
      <c r="J175" s="72"/>
    </row>
    <row r="176" spans="1:10" ht="39" customHeight="1" x14ac:dyDescent="0.2">
      <c r="A176" s="7" t="s">
        <v>479</v>
      </c>
      <c r="B176" s="7" t="s">
        <v>480</v>
      </c>
      <c r="C176" s="7" t="s">
        <v>56</v>
      </c>
      <c r="D176" s="7" t="s">
        <v>481</v>
      </c>
      <c r="E176" s="8" t="s">
        <v>28</v>
      </c>
      <c r="F176" s="20">
        <v>6</v>
      </c>
      <c r="G176" s="70" t="s">
        <v>1078</v>
      </c>
      <c r="H176" s="71"/>
      <c r="I176" s="71"/>
      <c r="J176" s="72"/>
    </row>
    <row r="177" spans="1:11" ht="52.15" customHeight="1" x14ac:dyDescent="0.2">
      <c r="A177" s="7" t="s">
        <v>482</v>
      </c>
      <c r="B177" s="7" t="s">
        <v>483</v>
      </c>
      <c r="C177" s="7" t="s">
        <v>26</v>
      </c>
      <c r="D177" s="7" t="s">
        <v>484</v>
      </c>
      <c r="E177" s="8" t="s">
        <v>21</v>
      </c>
      <c r="F177" s="20">
        <v>1</v>
      </c>
      <c r="G177" s="70" t="s">
        <v>1078</v>
      </c>
      <c r="H177" s="71"/>
      <c r="I177" s="71"/>
      <c r="J177" s="72"/>
    </row>
    <row r="178" spans="1:11" ht="52.15" customHeight="1" x14ac:dyDescent="0.2">
      <c r="A178" s="7" t="s">
        <v>485</v>
      </c>
      <c r="B178" s="7" t="s">
        <v>486</v>
      </c>
      <c r="C178" s="7" t="s">
        <v>56</v>
      </c>
      <c r="D178" s="7" t="s">
        <v>487</v>
      </c>
      <c r="E178" s="8" t="s">
        <v>28</v>
      </c>
      <c r="F178" s="20">
        <v>8</v>
      </c>
      <c r="G178" s="70" t="s">
        <v>1078</v>
      </c>
      <c r="H178" s="71"/>
      <c r="I178" s="71"/>
      <c r="J178" s="72"/>
    </row>
    <row r="179" spans="1:11" ht="64.900000000000006" customHeight="1" x14ac:dyDescent="0.2">
      <c r="A179" s="7" t="s">
        <v>488</v>
      </c>
      <c r="B179" s="7" t="s">
        <v>489</v>
      </c>
      <c r="C179" s="7" t="s">
        <v>56</v>
      </c>
      <c r="D179" s="7" t="s">
        <v>490</v>
      </c>
      <c r="E179" s="8" t="s">
        <v>28</v>
      </c>
      <c r="F179" s="20">
        <v>4</v>
      </c>
      <c r="G179" s="70" t="s">
        <v>1078</v>
      </c>
      <c r="H179" s="71"/>
      <c r="I179" s="71"/>
      <c r="J179" s="72"/>
    </row>
    <row r="180" spans="1:11" ht="39" customHeight="1" x14ac:dyDescent="0.2">
      <c r="A180" s="7" t="s">
        <v>491</v>
      </c>
      <c r="B180" s="7" t="s">
        <v>492</v>
      </c>
      <c r="C180" s="7" t="s">
        <v>56</v>
      </c>
      <c r="D180" s="7" t="s">
        <v>493</v>
      </c>
      <c r="E180" s="8" t="s">
        <v>58</v>
      </c>
      <c r="F180" s="20">
        <v>114.4</v>
      </c>
      <c r="G180" s="70" t="s">
        <v>1078</v>
      </c>
      <c r="H180" s="71"/>
      <c r="I180" s="71"/>
      <c r="J180" s="72"/>
      <c r="K180">
        <f>6.75+1.2+2.11+17.75+1.95+5.2+0.17+3.15+1.18+3.86+2.13+2.11+7.18+2+0.45+1.2+0.4+2.12+0.81+4.15+2.85+13.42+2.11+1.4+21.5+4.75+2.5</f>
        <v>114.4</v>
      </c>
    </row>
    <row r="181" spans="1:11" ht="39" customHeight="1" x14ac:dyDescent="0.2">
      <c r="A181" s="7" t="s">
        <v>494</v>
      </c>
      <c r="B181" s="7" t="s">
        <v>495</v>
      </c>
      <c r="C181" s="7" t="s">
        <v>56</v>
      </c>
      <c r="D181" s="7" t="s">
        <v>496</v>
      </c>
      <c r="E181" s="8" t="s">
        <v>28</v>
      </c>
      <c r="F181" s="20">
        <v>8</v>
      </c>
      <c r="G181" s="70" t="s">
        <v>1078</v>
      </c>
      <c r="H181" s="71"/>
      <c r="I181" s="71"/>
      <c r="J181" s="72"/>
    </row>
    <row r="182" spans="1:11" ht="39" customHeight="1" x14ac:dyDescent="0.2">
      <c r="A182" s="7" t="s">
        <v>497</v>
      </c>
      <c r="B182" s="7" t="s">
        <v>498</v>
      </c>
      <c r="C182" s="7" t="s">
        <v>56</v>
      </c>
      <c r="D182" s="7" t="s">
        <v>499</v>
      </c>
      <c r="E182" s="8" t="s">
        <v>28</v>
      </c>
      <c r="F182" s="20">
        <v>8</v>
      </c>
      <c r="G182" s="70" t="s">
        <v>1078</v>
      </c>
      <c r="H182" s="71"/>
      <c r="I182" s="71"/>
      <c r="J182" s="72"/>
    </row>
    <row r="183" spans="1:11" ht="39" customHeight="1" x14ac:dyDescent="0.2">
      <c r="A183" s="7" t="s">
        <v>500</v>
      </c>
      <c r="B183" s="7" t="s">
        <v>501</v>
      </c>
      <c r="C183" s="7" t="s">
        <v>26</v>
      </c>
      <c r="D183" s="7" t="s">
        <v>502</v>
      </c>
      <c r="E183" s="8" t="s">
        <v>21</v>
      </c>
      <c r="F183" s="20">
        <v>1</v>
      </c>
      <c r="G183" s="70" t="s">
        <v>1078</v>
      </c>
      <c r="H183" s="71"/>
      <c r="I183" s="71"/>
      <c r="J183" s="72"/>
    </row>
    <row r="184" spans="1:11" ht="25.9" customHeight="1" x14ac:dyDescent="0.2">
      <c r="A184" s="7" t="s">
        <v>503</v>
      </c>
      <c r="B184" s="7" t="s">
        <v>504</v>
      </c>
      <c r="C184" s="7" t="s">
        <v>26</v>
      </c>
      <c r="D184" s="7" t="s">
        <v>505</v>
      </c>
      <c r="E184" s="8" t="s">
        <v>21</v>
      </c>
      <c r="F184" s="20">
        <v>4</v>
      </c>
      <c r="G184" s="70" t="s">
        <v>1078</v>
      </c>
      <c r="H184" s="71"/>
      <c r="I184" s="71"/>
      <c r="J184" s="72"/>
    </row>
    <row r="185" spans="1:11" ht="25.9" customHeight="1" x14ac:dyDescent="0.2">
      <c r="A185" s="7" t="s">
        <v>506</v>
      </c>
      <c r="B185" s="7" t="s">
        <v>507</v>
      </c>
      <c r="C185" s="7" t="s">
        <v>26</v>
      </c>
      <c r="D185" s="7" t="s">
        <v>508</v>
      </c>
      <c r="E185" s="8" t="s">
        <v>21</v>
      </c>
      <c r="F185" s="20">
        <v>4</v>
      </c>
      <c r="G185" s="70" t="s">
        <v>1078</v>
      </c>
      <c r="H185" s="71"/>
      <c r="I185" s="71"/>
      <c r="J185" s="72"/>
    </row>
    <row r="186" spans="1:11" ht="25.9" customHeight="1" x14ac:dyDescent="0.2">
      <c r="A186" s="7" t="s">
        <v>509</v>
      </c>
      <c r="B186" s="7" t="s">
        <v>510</v>
      </c>
      <c r="C186" s="7" t="s">
        <v>26</v>
      </c>
      <c r="D186" s="7" t="s">
        <v>511</v>
      </c>
      <c r="E186" s="8" t="s">
        <v>512</v>
      </c>
      <c r="F186" s="20">
        <v>350</v>
      </c>
      <c r="G186" s="70" t="s">
        <v>1078</v>
      </c>
      <c r="H186" s="71"/>
      <c r="I186" s="71"/>
      <c r="J186" s="72"/>
    </row>
    <row r="187" spans="1:11" ht="39" customHeight="1" x14ac:dyDescent="0.2">
      <c r="A187" s="7" t="s">
        <v>513</v>
      </c>
      <c r="B187" s="7" t="s">
        <v>514</v>
      </c>
      <c r="C187" s="7" t="s">
        <v>56</v>
      </c>
      <c r="D187" s="7" t="s">
        <v>515</v>
      </c>
      <c r="E187" s="8" t="s">
        <v>58</v>
      </c>
      <c r="F187" s="20">
        <v>145</v>
      </c>
      <c r="G187" s="70" t="s">
        <v>1078</v>
      </c>
      <c r="H187" s="71"/>
      <c r="I187" s="71"/>
      <c r="J187" s="72"/>
    </row>
    <row r="188" spans="1:11" ht="39" customHeight="1" x14ac:dyDescent="0.2">
      <c r="A188" s="7" t="s">
        <v>516</v>
      </c>
      <c r="B188" s="7" t="s">
        <v>517</v>
      </c>
      <c r="C188" s="7" t="s">
        <v>56</v>
      </c>
      <c r="D188" s="7" t="s">
        <v>518</v>
      </c>
      <c r="E188" s="8" t="s">
        <v>28</v>
      </c>
      <c r="F188" s="20">
        <v>8</v>
      </c>
      <c r="G188" s="70" t="s">
        <v>1078</v>
      </c>
      <c r="H188" s="71"/>
      <c r="I188" s="71"/>
      <c r="J188" s="72"/>
    </row>
    <row r="189" spans="1:11" ht="39" customHeight="1" x14ac:dyDescent="0.2">
      <c r="A189" s="7" t="s">
        <v>519</v>
      </c>
      <c r="B189" s="7" t="s">
        <v>520</v>
      </c>
      <c r="C189" s="7" t="s">
        <v>56</v>
      </c>
      <c r="D189" s="7" t="s">
        <v>521</v>
      </c>
      <c r="E189" s="8" t="s">
        <v>28</v>
      </c>
      <c r="F189" s="20">
        <v>1</v>
      </c>
      <c r="G189" s="70" t="s">
        <v>1078</v>
      </c>
      <c r="H189" s="71"/>
      <c r="I189" s="71"/>
      <c r="J189" s="72"/>
    </row>
    <row r="190" spans="1:11" ht="39" customHeight="1" x14ac:dyDescent="0.2">
      <c r="A190" s="7" t="s">
        <v>522</v>
      </c>
      <c r="B190" s="7" t="s">
        <v>523</v>
      </c>
      <c r="C190" s="7" t="s">
        <v>56</v>
      </c>
      <c r="D190" s="7" t="s">
        <v>524</v>
      </c>
      <c r="E190" s="8" t="s">
        <v>28</v>
      </c>
      <c r="F190" s="20">
        <v>1</v>
      </c>
      <c r="G190" s="70" t="s">
        <v>1078</v>
      </c>
      <c r="H190" s="71"/>
      <c r="I190" s="71"/>
      <c r="J190" s="72"/>
    </row>
    <row r="191" spans="1:11" ht="24" customHeight="1" x14ac:dyDescent="0.2">
      <c r="A191" s="7" t="s">
        <v>525</v>
      </c>
      <c r="B191" s="7" t="s">
        <v>526</v>
      </c>
      <c r="C191" s="7" t="s">
        <v>26</v>
      </c>
      <c r="D191" s="7" t="s">
        <v>527</v>
      </c>
      <c r="E191" s="8" t="s">
        <v>21</v>
      </c>
      <c r="F191" s="20">
        <v>1</v>
      </c>
      <c r="G191" s="70" t="s">
        <v>1078</v>
      </c>
      <c r="H191" s="71"/>
      <c r="I191" s="71"/>
      <c r="J191" s="72"/>
    </row>
    <row r="192" spans="1:11" ht="25.9" customHeight="1" x14ac:dyDescent="0.2">
      <c r="A192" s="7" t="s">
        <v>528</v>
      </c>
      <c r="B192" s="7" t="s">
        <v>529</v>
      </c>
      <c r="C192" s="7" t="s">
        <v>26</v>
      </c>
      <c r="D192" s="7" t="s">
        <v>530</v>
      </c>
      <c r="E192" s="8" t="s">
        <v>21</v>
      </c>
      <c r="F192" s="20">
        <v>1</v>
      </c>
      <c r="G192" s="70" t="s">
        <v>1078</v>
      </c>
      <c r="H192" s="71"/>
      <c r="I192" s="71"/>
      <c r="J192" s="72"/>
    </row>
    <row r="193" spans="1:10" ht="24" customHeight="1" x14ac:dyDescent="0.2">
      <c r="A193" s="5" t="s">
        <v>531</v>
      </c>
      <c r="B193" s="5" t="s">
        <v>15</v>
      </c>
      <c r="C193" s="5"/>
      <c r="D193" s="5" t="s">
        <v>532</v>
      </c>
      <c r="E193" s="6"/>
      <c r="F193" s="19"/>
      <c r="G193" s="75"/>
      <c r="H193" s="71"/>
      <c r="I193" s="71"/>
      <c r="J193" s="72"/>
    </row>
    <row r="194" spans="1:10" ht="39" customHeight="1" x14ac:dyDescent="0.2">
      <c r="A194" s="7" t="s">
        <v>533</v>
      </c>
      <c r="B194" s="7" t="s">
        <v>534</v>
      </c>
      <c r="C194" s="7" t="s">
        <v>56</v>
      </c>
      <c r="D194" s="7" t="s">
        <v>535</v>
      </c>
      <c r="E194" s="8" t="s">
        <v>32</v>
      </c>
      <c r="F194" s="20">
        <v>2741.45</v>
      </c>
      <c r="G194" s="70" t="s">
        <v>1079</v>
      </c>
      <c r="H194" s="71"/>
      <c r="I194" s="71"/>
      <c r="J194" s="72"/>
    </row>
    <row r="195" spans="1:10" ht="25.9" customHeight="1" x14ac:dyDescent="0.2">
      <c r="A195" s="7" t="s">
        <v>536</v>
      </c>
      <c r="B195" s="7" t="s">
        <v>537</v>
      </c>
      <c r="C195" s="7" t="s">
        <v>56</v>
      </c>
      <c r="D195" s="7" t="s">
        <v>538</v>
      </c>
      <c r="E195" s="8" t="s">
        <v>32</v>
      </c>
      <c r="F195" s="20">
        <v>2741.45</v>
      </c>
      <c r="G195" s="70" t="s">
        <v>1079</v>
      </c>
      <c r="H195" s="71"/>
      <c r="I195" s="71"/>
      <c r="J195" s="72"/>
    </row>
    <row r="196" spans="1:10" ht="25.9" customHeight="1" x14ac:dyDescent="0.2">
      <c r="A196" s="7" t="s">
        <v>539</v>
      </c>
      <c r="B196" s="7" t="s">
        <v>540</v>
      </c>
      <c r="C196" s="7" t="s">
        <v>56</v>
      </c>
      <c r="D196" s="7" t="s">
        <v>541</v>
      </c>
      <c r="E196" s="8" t="s">
        <v>32</v>
      </c>
      <c r="F196" s="20">
        <v>1190.28</v>
      </c>
      <c r="G196" s="70" t="s">
        <v>1079</v>
      </c>
      <c r="H196" s="71"/>
      <c r="I196" s="71"/>
      <c r="J196" s="72"/>
    </row>
    <row r="197" spans="1:10" ht="25.9" customHeight="1" x14ac:dyDescent="0.2">
      <c r="A197" s="7" t="s">
        <v>542</v>
      </c>
      <c r="B197" s="7" t="s">
        <v>543</v>
      </c>
      <c r="C197" s="7" t="s">
        <v>56</v>
      </c>
      <c r="D197" s="7" t="s">
        <v>544</v>
      </c>
      <c r="E197" s="8" t="s">
        <v>32</v>
      </c>
      <c r="F197" s="20">
        <v>2741.45</v>
      </c>
      <c r="G197" s="70" t="s">
        <v>1079</v>
      </c>
      <c r="H197" s="71"/>
      <c r="I197" s="71"/>
      <c r="J197" s="72"/>
    </row>
    <row r="198" spans="1:10" ht="25.9" customHeight="1" x14ac:dyDescent="0.2">
      <c r="A198" s="7" t="s">
        <v>545</v>
      </c>
      <c r="B198" s="7" t="s">
        <v>546</v>
      </c>
      <c r="C198" s="7" t="s">
        <v>56</v>
      </c>
      <c r="D198" s="7" t="s">
        <v>547</v>
      </c>
      <c r="E198" s="8" t="s">
        <v>32</v>
      </c>
      <c r="F198" s="20">
        <v>1190.28</v>
      </c>
      <c r="G198" s="70" t="s">
        <v>1079</v>
      </c>
      <c r="H198" s="71"/>
      <c r="I198" s="71"/>
      <c r="J198" s="72"/>
    </row>
    <row r="199" spans="1:10" ht="25.9" customHeight="1" x14ac:dyDescent="0.2">
      <c r="A199" s="7" t="s">
        <v>548</v>
      </c>
      <c r="B199" s="7" t="s">
        <v>549</v>
      </c>
      <c r="C199" s="7" t="s">
        <v>56</v>
      </c>
      <c r="D199" s="7" t="s">
        <v>550</v>
      </c>
      <c r="E199" s="8" t="s">
        <v>32</v>
      </c>
      <c r="F199" s="20">
        <v>41.58</v>
      </c>
      <c r="G199" s="70" t="s">
        <v>1079</v>
      </c>
      <c r="H199" s="71"/>
      <c r="I199" s="71"/>
      <c r="J199" s="72"/>
    </row>
    <row r="200" spans="1:10" ht="25.9" customHeight="1" x14ac:dyDescent="0.2">
      <c r="A200" s="7" t="s">
        <v>551</v>
      </c>
      <c r="B200" s="7" t="s">
        <v>552</v>
      </c>
      <c r="C200" s="7" t="s">
        <v>56</v>
      </c>
      <c r="D200" s="7" t="s">
        <v>553</v>
      </c>
      <c r="E200" s="8" t="s">
        <v>32</v>
      </c>
      <c r="F200" s="20">
        <v>41.58</v>
      </c>
      <c r="G200" s="70" t="s">
        <v>1079</v>
      </c>
      <c r="H200" s="71"/>
      <c r="I200" s="71"/>
      <c r="J200" s="72"/>
    </row>
    <row r="201" spans="1:10" ht="39" customHeight="1" x14ac:dyDescent="0.2">
      <c r="A201" s="7" t="s">
        <v>554</v>
      </c>
      <c r="B201" s="7" t="s">
        <v>555</v>
      </c>
      <c r="C201" s="7" t="s">
        <v>56</v>
      </c>
      <c r="D201" s="7" t="s">
        <v>556</v>
      </c>
      <c r="E201" s="8" t="s">
        <v>32</v>
      </c>
      <c r="F201" s="20">
        <v>218.47</v>
      </c>
      <c r="G201" s="70" t="s">
        <v>1079</v>
      </c>
      <c r="H201" s="71"/>
      <c r="I201" s="71"/>
      <c r="J201" s="72"/>
    </row>
    <row r="202" spans="1:10" ht="24" customHeight="1" x14ac:dyDescent="0.2">
      <c r="A202" s="5" t="s">
        <v>557</v>
      </c>
      <c r="B202" s="5" t="s">
        <v>15</v>
      </c>
      <c r="C202" s="5"/>
      <c r="D202" s="5" t="s">
        <v>558</v>
      </c>
      <c r="E202" s="6"/>
      <c r="F202" s="19"/>
      <c r="G202" s="75"/>
      <c r="H202" s="71"/>
      <c r="I202" s="71"/>
      <c r="J202" s="72"/>
    </row>
    <row r="203" spans="1:10" ht="64.900000000000006" customHeight="1" x14ac:dyDescent="0.2">
      <c r="A203" s="7" t="s">
        <v>559</v>
      </c>
      <c r="B203" s="7" t="s">
        <v>560</v>
      </c>
      <c r="C203" s="7" t="s">
        <v>56</v>
      </c>
      <c r="D203" s="7" t="s">
        <v>561</v>
      </c>
      <c r="E203" s="8" t="s">
        <v>58</v>
      </c>
      <c r="F203" s="20">
        <v>63.1</v>
      </c>
      <c r="G203" s="70" t="s">
        <v>1079</v>
      </c>
      <c r="H203" s="71"/>
      <c r="I203" s="71"/>
      <c r="J203" s="72"/>
    </row>
    <row r="204" spans="1:10" ht="64.900000000000006" customHeight="1" x14ac:dyDescent="0.2">
      <c r="A204" s="7" t="s">
        <v>562</v>
      </c>
      <c r="B204" s="7" t="s">
        <v>563</v>
      </c>
      <c r="C204" s="7" t="s">
        <v>26</v>
      </c>
      <c r="D204" s="7" t="s">
        <v>564</v>
      </c>
      <c r="E204" s="8" t="s">
        <v>21</v>
      </c>
      <c r="F204" s="20">
        <v>1</v>
      </c>
      <c r="G204" s="70" t="s">
        <v>1079</v>
      </c>
      <c r="H204" s="71"/>
      <c r="I204" s="71"/>
      <c r="J204" s="72"/>
    </row>
    <row r="205" spans="1:10" ht="24" customHeight="1" x14ac:dyDescent="0.2">
      <c r="A205" s="5" t="s">
        <v>565</v>
      </c>
      <c r="B205" s="5" t="s">
        <v>15</v>
      </c>
      <c r="C205" s="5"/>
      <c r="D205" s="5" t="s">
        <v>566</v>
      </c>
      <c r="E205" s="6"/>
      <c r="F205" s="19"/>
      <c r="G205" s="75"/>
      <c r="H205" s="71"/>
      <c r="I205" s="71"/>
      <c r="J205" s="72"/>
    </row>
    <row r="206" spans="1:10" ht="25.9" customHeight="1" x14ac:dyDescent="0.2">
      <c r="A206" s="7" t="s">
        <v>567</v>
      </c>
      <c r="B206" s="7" t="s">
        <v>568</v>
      </c>
      <c r="C206" s="7" t="s">
        <v>56</v>
      </c>
      <c r="D206" s="7" t="s">
        <v>569</v>
      </c>
      <c r="E206" s="8" t="s">
        <v>32</v>
      </c>
      <c r="F206" s="20">
        <v>819.49</v>
      </c>
      <c r="G206" s="70" t="s">
        <v>1079</v>
      </c>
      <c r="H206" s="71"/>
      <c r="I206" s="71"/>
      <c r="J206" s="72"/>
    </row>
    <row r="207" spans="1:10" ht="24" customHeight="1" x14ac:dyDescent="0.2">
      <c r="A207" s="5" t="s">
        <v>570</v>
      </c>
      <c r="B207" s="5" t="s">
        <v>15</v>
      </c>
      <c r="C207" s="5"/>
      <c r="D207" s="5" t="s">
        <v>571</v>
      </c>
      <c r="E207" s="6"/>
      <c r="F207" s="19"/>
      <c r="G207" s="75"/>
      <c r="H207" s="71"/>
      <c r="I207" s="71"/>
      <c r="J207" s="72"/>
    </row>
    <row r="208" spans="1:10" ht="24" customHeight="1" x14ac:dyDescent="0.2">
      <c r="A208" s="5" t="s">
        <v>572</v>
      </c>
      <c r="B208" s="5" t="s">
        <v>15</v>
      </c>
      <c r="C208" s="5"/>
      <c r="D208" s="5" t="s">
        <v>53</v>
      </c>
      <c r="E208" s="6"/>
      <c r="F208" s="19"/>
      <c r="G208" s="75"/>
      <c r="H208" s="71"/>
      <c r="I208" s="71"/>
      <c r="J208" s="72"/>
    </row>
    <row r="209" spans="1:15" ht="39" customHeight="1" x14ac:dyDescent="0.2">
      <c r="A209" s="7" t="s">
        <v>573</v>
      </c>
      <c r="B209" s="7" t="s">
        <v>55</v>
      </c>
      <c r="C209" s="7" t="s">
        <v>56</v>
      </c>
      <c r="D209" s="7" t="s">
        <v>57</v>
      </c>
      <c r="E209" s="8" t="s">
        <v>58</v>
      </c>
      <c r="F209" s="20">
        <f>K209</f>
        <v>89.5</v>
      </c>
      <c r="G209" s="70" t="s">
        <v>1079</v>
      </c>
      <c r="H209" s="71"/>
      <c r="I209" s="71"/>
      <c r="J209" s="72"/>
      <c r="K209" s="86">
        <f>28.5+13.9+17.85+4.98+2.35+5.92+13+3</f>
        <v>89.5</v>
      </c>
      <c r="L209" s="87"/>
      <c r="M209" s="87"/>
      <c r="N209" s="88"/>
    </row>
    <row r="210" spans="1:15" ht="24" customHeight="1" x14ac:dyDescent="0.2">
      <c r="A210" s="5" t="s">
        <v>574</v>
      </c>
      <c r="B210" s="5" t="s">
        <v>15</v>
      </c>
      <c r="C210" s="5"/>
      <c r="D210" s="5" t="s">
        <v>60</v>
      </c>
      <c r="E210" s="6"/>
      <c r="F210" s="19"/>
      <c r="G210" s="75"/>
      <c r="H210" s="71"/>
      <c r="I210" s="71"/>
      <c r="J210" s="72"/>
    </row>
    <row r="211" spans="1:15" ht="39" customHeight="1" x14ac:dyDescent="0.2">
      <c r="A211" s="7" t="s">
        <v>575</v>
      </c>
      <c r="B211" s="7" t="s">
        <v>576</v>
      </c>
      <c r="C211" s="7" t="s">
        <v>56</v>
      </c>
      <c r="D211" s="7" t="s">
        <v>577</v>
      </c>
      <c r="E211" s="8" t="s">
        <v>64</v>
      </c>
      <c r="F211" s="20">
        <v>88.55</v>
      </c>
      <c r="G211" s="70" t="s">
        <v>2113</v>
      </c>
      <c r="H211" s="71"/>
      <c r="I211" s="71"/>
      <c r="J211" s="72"/>
      <c r="K211" s="29" t="e">
        <f>#REF!+#REF!+F230</f>
        <v>#REF!</v>
      </c>
    </row>
    <row r="212" spans="1:15" ht="25.9" customHeight="1" x14ac:dyDescent="0.2">
      <c r="A212" s="7" t="s">
        <v>578</v>
      </c>
      <c r="B212" s="7" t="s">
        <v>66</v>
      </c>
      <c r="C212" s="7" t="s">
        <v>56</v>
      </c>
      <c r="D212" s="7" t="s">
        <v>67</v>
      </c>
      <c r="E212" s="8" t="s">
        <v>64</v>
      </c>
      <c r="F212" s="20">
        <v>1.38</v>
      </c>
      <c r="G212" s="70" t="s">
        <v>2026</v>
      </c>
      <c r="H212" s="71"/>
      <c r="I212" s="71"/>
      <c r="J212" s="72"/>
      <c r="K212">
        <v>2</v>
      </c>
      <c r="L212">
        <v>2</v>
      </c>
      <c r="M212">
        <v>3</v>
      </c>
      <c r="N212">
        <v>4</v>
      </c>
      <c r="O212">
        <v>5</v>
      </c>
    </row>
    <row r="213" spans="1:15" ht="25.9" customHeight="1" x14ac:dyDescent="0.2">
      <c r="A213" s="7" t="s">
        <v>579</v>
      </c>
      <c r="B213" s="7" t="s">
        <v>69</v>
      </c>
      <c r="C213" s="7" t="s">
        <v>56</v>
      </c>
      <c r="D213" s="7" t="s">
        <v>70</v>
      </c>
      <c r="E213" s="8" t="s">
        <v>71</v>
      </c>
      <c r="F213" s="20">
        <v>60.6</v>
      </c>
      <c r="G213" s="70" t="s">
        <v>2027</v>
      </c>
      <c r="H213" s="71"/>
      <c r="I213" s="71"/>
      <c r="J213" s="72"/>
      <c r="K213">
        <v>60.6</v>
      </c>
    </row>
    <row r="214" spans="1:15" ht="25.9" customHeight="1" x14ac:dyDescent="0.2">
      <c r="A214" s="7" t="s">
        <v>580</v>
      </c>
      <c r="B214" s="7" t="s">
        <v>581</v>
      </c>
      <c r="C214" s="7" t="s">
        <v>56</v>
      </c>
      <c r="D214" s="7" t="s">
        <v>582</v>
      </c>
      <c r="E214" s="8" t="s">
        <v>71</v>
      </c>
      <c r="F214" s="20">
        <v>264.89999999999998</v>
      </c>
      <c r="G214" s="70" t="s">
        <v>2114</v>
      </c>
      <c r="H214" s="71"/>
      <c r="I214" s="71"/>
      <c r="J214" s="72"/>
      <c r="K214">
        <v>264.89999999999998</v>
      </c>
    </row>
    <row r="215" spans="1:15" ht="25.9" customHeight="1" x14ac:dyDescent="0.2">
      <c r="A215" s="7" t="s">
        <v>583</v>
      </c>
      <c r="B215" s="7" t="s">
        <v>584</v>
      </c>
      <c r="C215" s="7" t="s">
        <v>56</v>
      </c>
      <c r="D215" s="7" t="s">
        <v>585</v>
      </c>
      <c r="E215" s="8" t="s">
        <v>71</v>
      </c>
      <c r="F215" s="20">
        <v>57.5</v>
      </c>
      <c r="G215" s="70" t="s">
        <v>2028</v>
      </c>
      <c r="H215" s="71"/>
      <c r="I215" s="71"/>
      <c r="J215" s="72"/>
      <c r="K215">
        <v>57.5</v>
      </c>
    </row>
    <row r="216" spans="1:15" ht="25.9" customHeight="1" x14ac:dyDescent="0.2">
      <c r="A216" s="7" t="s">
        <v>586</v>
      </c>
      <c r="B216" s="7" t="s">
        <v>587</v>
      </c>
      <c r="C216" s="7" t="s">
        <v>56</v>
      </c>
      <c r="D216" s="7" t="s">
        <v>588</v>
      </c>
      <c r="E216" s="8" t="s">
        <v>71</v>
      </c>
      <c r="F216" s="20">
        <v>143.1</v>
      </c>
      <c r="G216" s="70" t="s">
        <v>2029</v>
      </c>
      <c r="H216" s="71"/>
      <c r="I216" s="71"/>
      <c r="J216" s="72"/>
      <c r="K216">
        <v>131.1</v>
      </c>
    </row>
    <row r="217" spans="1:15" ht="25.9" customHeight="1" x14ac:dyDescent="0.2">
      <c r="A217" s="7" t="s">
        <v>589</v>
      </c>
      <c r="B217" s="7" t="s">
        <v>590</v>
      </c>
      <c r="C217" s="7" t="s">
        <v>56</v>
      </c>
      <c r="D217" s="7" t="s">
        <v>591</v>
      </c>
      <c r="E217" s="8" t="s">
        <v>71</v>
      </c>
      <c r="F217" s="20">
        <v>28.5</v>
      </c>
      <c r="G217" s="70" t="s">
        <v>2115</v>
      </c>
      <c r="H217" s="71"/>
      <c r="I217" s="71"/>
      <c r="J217" s="72"/>
      <c r="K217">
        <v>28.5</v>
      </c>
    </row>
    <row r="218" spans="1:15" ht="25.9" customHeight="1" x14ac:dyDescent="0.2">
      <c r="A218" s="7" t="s">
        <v>592</v>
      </c>
      <c r="B218" s="7" t="s">
        <v>593</v>
      </c>
      <c r="C218" s="7" t="s">
        <v>56</v>
      </c>
      <c r="D218" s="7" t="s">
        <v>594</v>
      </c>
      <c r="E218" s="8" t="s">
        <v>71</v>
      </c>
      <c r="F218" s="20">
        <f>K218</f>
        <v>243.9</v>
      </c>
      <c r="G218" s="70" t="s">
        <v>2116</v>
      </c>
      <c r="H218" s="71"/>
      <c r="I218" s="71"/>
      <c r="J218" s="72"/>
      <c r="K218" s="27">
        <v>243.9</v>
      </c>
    </row>
    <row r="219" spans="1:15" ht="39" customHeight="1" x14ac:dyDescent="0.2">
      <c r="A219" s="7" t="s">
        <v>595</v>
      </c>
      <c r="B219" s="7" t="s">
        <v>596</v>
      </c>
      <c r="C219" s="7" t="s">
        <v>56</v>
      </c>
      <c r="D219" s="7" t="s">
        <v>597</v>
      </c>
      <c r="E219" s="8" t="s">
        <v>32</v>
      </c>
      <c r="F219" s="20">
        <v>57.22</v>
      </c>
      <c r="G219" s="70" t="s">
        <v>2030</v>
      </c>
      <c r="H219" s="71"/>
      <c r="I219" s="71"/>
      <c r="J219" s="72"/>
      <c r="K219">
        <v>57.22</v>
      </c>
    </row>
    <row r="220" spans="1:15" ht="26.1" customHeight="1" x14ac:dyDescent="0.2">
      <c r="A220" s="7" t="s">
        <v>2167</v>
      </c>
      <c r="B220" s="66" t="s">
        <v>2147</v>
      </c>
      <c r="C220" s="66" t="s">
        <v>26</v>
      </c>
      <c r="D220" s="66" t="s">
        <v>2148</v>
      </c>
      <c r="E220" s="67" t="s">
        <v>64</v>
      </c>
      <c r="F220" s="68">
        <v>10.68</v>
      </c>
      <c r="G220" s="70" t="s">
        <v>2031</v>
      </c>
      <c r="H220" s="71"/>
      <c r="I220" s="71"/>
      <c r="J220" s="72"/>
    </row>
    <row r="221" spans="1:15" ht="26.1" customHeight="1" x14ac:dyDescent="0.2">
      <c r="A221" s="7" t="s">
        <v>2168</v>
      </c>
      <c r="B221" s="66" t="s">
        <v>2149</v>
      </c>
      <c r="C221" s="66" t="s">
        <v>2140</v>
      </c>
      <c r="D221" s="66" t="s">
        <v>2150</v>
      </c>
      <c r="E221" s="67" t="s">
        <v>2142</v>
      </c>
      <c r="F221" s="68">
        <v>5895.36</v>
      </c>
      <c r="G221" s="70" t="s">
        <v>2031</v>
      </c>
      <c r="H221" s="71"/>
      <c r="I221" s="71"/>
      <c r="J221" s="72"/>
    </row>
    <row r="222" spans="1:15" ht="25.9" customHeight="1" x14ac:dyDescent="0.2">
      <c r="A222" s="7" t="s">
        <v>2169</v>
      </c>
      <c r="B222" s="7" t="s">
        <v>69</v>
      </c>
      <c r="C222" s="7" t="s">
        <v>56</v>
      </c>
      <c r="D222" s="7" t="s">
        <v>70</v>
      </c>
      <c r="E222" s="8" t="s">
        <v>71</v>
      </c>
      <c r="F222" s="20">
        <v>147.69999999999999</v>
      </c>
      <c r="G222" s="70" t="s">
        <v>2117</v>
      </c>
      <c r="H222" s="71"/>
      <c r="I222" s="71"/>
      <c r="J222" s="72"/>
      <c r="L222">
        <v>147.69999999999999</v>
      </c>
    </row>
    <row r="223" spans="1:15" ht="25.9" customHeight="1" x14ac:dyDescent="0.2">
      <c r="A223" s="7" t="s">
        <v>2170</v>
      </c>
      <c r="B223" s="7" t="s">
        <v>76</v>
      </c>
      <c r="C223" s="7" t="s">
        <v>56</v>
      </c>
      <c r="D223" s="7" t="s">
        <v>77</v>
      </c>
      <c r="E223" s="8" t="s">
        <v>71</v>
      </c>
      <c r="F223" s="20">
        <v>128.6</v>
      </c>
      <c r="G223" s="70" t="s">
        <v>2032</v>
      </c>
      <c r="H223" s="71"/>
      <c r="I223" s="71"/>
      <c r="J223" s="72"/>
      <c r="L223">
        <v>128.6</v>
      </c>
    </row>
    <row r="224" spans="1:15" ht="39" customHeight="1" x14ac:dyDescent="0.2">
      <c r="A224" s="7" t="s">
        <v>2171</v>
      </c>
      <c r="B224" s="7" t="s">
        <v>79</v>
      </c>
      <c r="C224" s="7" t="s">
        <v>56</v>
      </c>
      <c r="D224" s="7" t="s">
        <v>80</v>
      </c>
      <c r="E224" s="8" t="s">
        <v>71</v>
      </c>
      <c r="F224" s="20">
        <v>515.9</v>
      </c>
      <c r="G224" s="70" t="s">
        <v>2118</v>
      </c>
      <c r="H224" s="71"/>
      <c r="I224" s="71"/>
      <c r="J224" s="72"/>
      <c r="L224">
        <v>515.9</v>
      </c>
    </row>
    <row r="225" spans="1:12" ht="39" customHeight="1" x14ac:dyDescent="0.2">
      <c r="A225" s="7" t="s">
        <v>2172</v>
      </c>
      <c r="B225" s="7" t="s">
        <v>82</v>
      </c>
      <c r="C225" s="7" t="s">
        <v>56</v>
      </c>
      <c r="D225" s="7" t="s">
        <v>83</v>
      </c>
      <c r="E225" s="8" t="s">
        <v>71</v>
      </c>
      <c r="F225" s="20">
        <v>300.10000000000002</v>
      </c>
      <c r="G225" s="70" t="s">
        <v>2119</v>
      </c>
      <c r="H225" s="71"/>
      <c r="I225" s="71"/>
      <c r="J225" s="72"/>
      <c r="L225" s="27">
        <v>300.10000000000002</v>
      </c>
    </row>
    <row r="226" spans="1:12" ht="39" customHeight="1" x14ac:dyDescent="0.2">
      <c r="A226" s="7" t="s">
        <v>2173</v>
      </c>
      <c r="B226" s="7" t="s">
        <v>598</v>
      </c>
      <c r="C226" s="7" t="s">
        <v>56</v>
      </c>
      <c r="D226" s="7" t="s">
        <v>599</v>
      </c>
      <c r="E226" s="8" t="s">
        <v>32</v>
      </c>
      <c r="F226" s="20">
        <v>138.21</v>
      </c>
      <c r="G226" s="70" t="s">
        <v>2033</v>
      </c>
      <c r="H226" s="71"/>
      <c r="I226" s="71"/>
      <c r="J226" s="72"/>
      <c r="L226">
        <v>138.21</v>
      </c>
    </row>
    <row r="227" spans="1:12" ht="26.1" customHeight="1" x14ac:dyDescent="0.2">
      <c r="A227" s="7" t="s">
        <v>2174</v>
      </c>
      <c r="B227" s="66" t="s">
        <v>2149</v>
      </c>
      <c r="C227" s="66" t="s">
        <v>2140</v>
      </c>
      <c r="D227" s="66" t="s">
        <v>2150</v>
      </c>
      <c r="E227" s="67" t="s">
        <v>2142</v>
      </c>
      <c r="F227" s="68">
        <v>6154.8</v>
      </c>
      <c r="G227" s="70" t="s">
        <v>2034</v>
      </c>
      <c r="H227" s="71"/>
      <c r="I227" s="71"/>
      <c r="J227" s="72"/>
    </row>
    <row r="228" spans="1:12" ht="26.1" customHeight="1" x14ac:dyDescent="0.2">
      <c r="A228" s="7" t="s">
        <v>2175</v>
      </c>
      <c r="B228" s="66" t="s">
        <v>2147</v>
      </c>
      <c r="C228" s="66" t="s">
        <v>26</v>
      </c>
      <c r="D228" s="66" t="s">
        <v>2148</v>
      </c>
      <c r="E228" s="67" t="s">
        <v>64</v>
      </c>
      <c r="F228" s="68">
        <v>11.15</v>
      </c>
      <c r="G228" s="70" t="s">
        <v>2034</v>
      </c>
      <c r="H228" s="71"/>
      <c r="I228" s="71"/>
      <c r="J228" s="72"/>
    </row>
    <row r="229" spans="1:12" ht="25.9" customHeight="1" x14ac:dyDescent="0.2">
      <c r="A229" s="7" t="s">
        <v>2176</v>
      </c>
      <c r="B229" s="7" t="s">
        <v>91</v>
      </c>
      <c r="C229" s="7" t="s">
        <v>56</v>
      </c>
      <c r="D229" s="7" t="s">
        <v>92</v>
      </c>
      <c r="E229" s="8" t="s">
        <v>32</v>
      </c>
      <c r="F229" s="20">
        <v>43.76</v>
      </c>
      <c r="G229" s="70" t="s">
        <v>2035</v>
      </c>
      <c r="H229" s="71"/>
      <c r="I229" s="71"/>
      <c r="J229" s="72"/>
      <c r="K229">
        <v>43.76</v>
      </c>
    </row>
    <row r="230" spans="1:12" ht="64.900000000000006" customHeight="1" x14ac:dyDescent="0.2">
      <c r="A230" s="7" t="s">
        <v>2177</v>
      </c>
      <c r="B230" s="7" t="s">
        <v>97</v>
      </c>
      <c r="C230" s="7" t="s">
        <v>56</v>
      </c>
      <c r="D230" s="7" t="s">
        <v>98</v>
      </c>
      <c r="E230" s="8" t="s">
        <v>64</v>
      </c>
      <c r="F230" s="20">
        <v>66.72</v>
      </c>
      <c r="G230" s="70" t="s">
        <v>2036</v>
      </c>
      <c r="H230" s="71"/>
      <c r="I230" s="71"/>
      <c r="J230" s="72"/>
      <c r="K230">
        <v>66.72</v>
      </c>
    </row>
    <row r="231" spans="1:12" ht="24" customHeight="1" x14ac:dyDescent="0.2">
      <c r="A231" s="5" t="s">
        <v>600</v>
      </c>
      <c r="B231" s="5" t="s">
        <v>15</v>
      </c>
      <c r="C231" s="5"/>
      <c r="D231" s="5" t="s">
        <v>100</v>
      </c>
      <c r="E231" s="6"/>
      <c r="F231" s="19"/>
      <c r="G231" s="75"/>
      <c r="H231" s="71"/>
      <c r="I231" s="71"/>
      <c r="J231" s="72"/>
    </row>
    <row r="232" spans="1:12" ht="39" customHeight="1" x14ac:dyDescent="0.2">
      <c r="A232" s="7" t="s">
        <v>601</v>
      </c>
      <c r="B232" s="7" t="s">
        <v>602</v>
      </c>
      <c r="C232" s="7" t="s">
        <v>56</v>
      </c>
      <c r="D232" s="7" t="s">
        <v>603</v>
      </c>
      <c r="E232" s="8" t="s">
        <v>32</v>
      </c>
      <c r="F232" s="20">
        <v>85.3</v>
      </c>
      <c r="G232" s="70" t="s">
        <v>2037</v>
      </c>
      <c r="H232" s="71"/>
      <c r="I232" s="71"/>
      <c r="J232" s="72"/>
    </row>
    <row r="233" spans="1:12" ht="25.9" customHeight="1" x14ac:dyDescent="0.2">
      <c r="A233" s="7" t="s">
        <v>604</v>
      </c>
      <c r="B233" s="7" t="s">
        <v>103</v>
      </c>
      <c r="C233" s="7" t="s">
        <v>56</v>
      </c>
      <c r="D233" s="7" t="s">
        <v>104</v>
      </c>
      <c r="E233" s="8" t="s">
        <v>58</v>
      </c>
      <c r="F233" s="20">
        <v>710</v>
      </c>
      <c r="G233" s="70" t="s">
        <v>2038</v>
      </c>
      <c r="H233" s="71"/>
      <c r="I233" s="71"/>
      <c r="J233" s="72"/>
    </row>
    <row r="234" spans="1:12" ht="25.9" customHeight="1" x14ac:dyDescent="0.2">
      <c r="A234" s="7" t="s">
        <v>605</v>
      </c>
      <c r="B234" s="7" t="s">
        <v>69</v>
      </c>
      <c r="C234" s="7" t="s">
        <v>56</v>
      </c>
      <c r="D234" s="7" t="s">
        <v>70</v>
      </c>
      <c r="E234" s="8" t="s">
        <v>71</v>
      </c>
      <c r="F234" s="20">
        <v>167.5</v>
      </c>
      <c r="G234" s="70" t="s">
        <v>2039</v>
      </c>
      <c r="H234" s="71"/>
      <c r="I234" s="71"/>
      <c r="J234" s="72"/>
    </row>
    <row r="235" spans="1:12" ht="25.9" customHeight="1" x14ac:dyDescent="0.2">
      <c r="A235" s="7" t="s">
        <v>606</v>
      </c>
      <c r="B235" s="7" t="s">
        <v>73</v>
      </c>
      <c r="C235" s="7" t="s">
        <v>56</v>
      </c>
      <c r="D235" s="7" t="s">
        <v>74</v>
      </c>
      <c r="E235" s="8" t="s">
        <v>71</v>
      </c>
      <c r="F235" s="20">
        <v>2.6</v>
      </c>
      <c r="G235" s="70" t="s">
        <v>2040</v>
      </c>
      <c r="H235" s="71"/>
      <c r="I235" s="71"/>
      <c r="J235" s="72"/>
    </row>
    <row r="236" spans="1:12" ht="25.9" customHeight="1" x14ac:dyDescent="0.2">
      <c r="A236" s="7" t="s">
        <v>607</v>
      </c>
      <c r="B236" s="7" t="s">
        <v>76</v>
      </c>
      <c r="C236" s="7" t="s">
        <v>56</v>
      </c>
      <c r="D236" s="7" t="s">
        <v>77</v>
      </c>
      <c r="E236" s="8" t="s">
        <v>71</v>
      </c>
      <c r="F236" s="20">
        <v>69.7</v>
      </c>
      <c r="G236" s="70" t="s">
        <v>2041</v>
      </c>
      <c r="H236" s="71"/>
      <c r="I236" s="71"/>
      <c r="J236" s="72"/>
    </row>
    <row r="237" spans="1:12" ht="39" customHeight="1" x14ac:dyDescent="0.2">
      <c r="A237" s="7" t="s">
        <v>2182</v>
      </c>
      <c r="B237" s="7" t="s">
        <v>79</v>
      </c>
      <c r="C237" s="7" t="s">
        <v>56</v>
      </c>
      <c r="D237" s="7" t="s">
        <v>80</v>
      </c>
      <c r="E237" s="8" t="s">
        <v>71</v>
      </c>
      <c r="F237" s="20">
        <v>301.7</v>
      </c>
      <c r="G237" s="70" t="s">
        <v>2042</v>
      </c>
      <c r="H237" s="71"/>
      <c r="I237" s="71"/>
      <c r="J237" s="72"/>
    </row>
    <row r="238" spans="1:12" ht="39" customHeight="1" x14ac:dyDescent="0.2">
      <c r="A238" s="7" t="s">
        <v>2183</v>
      </c>
      <c r="B238" s="7" t="s">
        <v>82</v>
      </c>
      <c r="C238" s="7" t="s">
        <v>56</v>
      </c>
      <c r="D238" s="7" t="s">
        <v>83</v>
      </c>
      <c r="E238" s="8" t="s">
        <v>71</v>
      </c>
      <c r="F238" s="20">
        <v>68.2</v>
      </c>
      <c r="G238" s="70" t="s">
        <v>2043</v>
      </c>
      <c r="H238" s="71"/>
      <c r="I238" s="71"/>
      <c r="J238" s="72"/>
    </row>
    <row r="239" spans="1:12" ht="39" customHeight="1" x14ac:dyDescent="0.2">
      <c r="A239" s="7" t="s">
        <v>2184</v>
      </c>
      <c r="B239" s="7" t="s">
        <v>608</v>
      </c>
      <c r="C239" s="7" t="s">
        <v>56</v>
      </c>
      <c r="D239" s="7" t="s">
        <v>609</v>
      </c>
      <c r="E239" s="8" t="s">
        <v>71</v>
      </c>
      <c r="F239" s="20">
        <v>703.6</v>
      </c>
      <c r="G239" s="70" t="s">
        <v>2044</v>
      </c>
      <c r="H239" s="71"/>
      <c r="I239" s="71"/>
      <c r="J239" s="72"/>
    </row>
    <row r="240" spans="1:12" ht="26.1" customHeight="1" x14ac:dyDescent="0.2">
      <c r="A240" s="7" t="s">
        <v>2185</v>
      </c>
      <c r="B240" s="66" t="s">
        <v>2154</v>
      </c>
      <c r="C240" s="66" t="s">
        <v>26</v>
      </c>
      <c r="D240" s="66" t="s">
        <v>2155</v>
      </c>
      <c r="E240" s="67" t="s">
        <v>64</v>
      </c>
      <c r="F240" s="68">
        <v>26.75</v>
      </c>
      <c r="G240" s="70" t="s">
        <v>2045</v>
      </c>
      <c r="H240" s="71"/>
      <c r="I240" s="71"/>
      <c r="J240" s="72"/>
    </row>
    <row r="241" spans="1:14" ht="26.1" customHeight="1" x14ac:dyDescent="0.2">
      <c r="A241" s="7" t="s">
        <v>2186</v>
      </c>
      <c r="B241" s="66" t="s">
        <v>2149</v>
      </c>
      <c r="C241" s="66" t="s">
        <v>2140</v>
      </c>
      <c r="D241" s="66" t="s">
        <v>2150</v>
      </c>
      <c r="E241" s="67" t="s">
        <v>2142</v>
      </c>
      <c r="F241" s="68">
        <v>14766</v>
      </c>
      <c r="G241" s="70" t="s">
        <v>2046</v>
      </c>
      <c r="H241" s="71"/>
      <c r="I241" s="71"/>
      <c r="J241" s="72"/>
    </row>
    <row r="242" spans="1:14" ht="52.15" customHeight="1" x14ac:dyDescent="0.2">
      <c r="A242" s="7" t="s">
        <v>2187</v>
      </c>
      <c r="B242" s="7" t="s">
        <v>612</v>
      </c>
      <c r="C242" s="7" t="s">
        <v>26</v>
      </c>
      <c r="D242" s="7" t="s">
        <v>613</v>
      </c>
      <c r="E242" s="8" t="s">
        <v>32</v>
      </c>
      <c r="F242" s="20">
        <f>K242+L242</f>
        <v>596.17000000000007</v>
      </c>
      <c r="G242" s="70" t="s">
        <v>2045</v>
      </c>
      <c r="H242" s="71"/>
      <c r="I242" s="71"/>
      <c r="J242" s="72"/>
      <c r="K242">
        <f>'NAO IMPRIMI APOIO  usando curva'!H8</f>
        <v>252.39</v>
      </c>
      <c r="L242">
        <f>'NAO IMPRIMI APOIO  usando curva'!H9</f>
        <v>343.78000000000003</v>
      </c>
      <c r="M242" s="27"/>
    </row>
    <row r="243" spans="1:14" ht="39" customHeight="1" x14ac:dyDescent="0.2">
      <c r="A243" s="7" t="s">
        <v>2188</v>
      </c>
      <c r="B243" s="7" t="s">
        <v>614</v>
      </c>
      <c r="C243" s="7" t="s">
        <v>56</v>
      </c>
      <c r="D243" s="7" t="s">
        <v>615</v>
      </c>
      <c r="E243" s="8" t="s">
        <v>71</v>
      </c>
      <c r="F243" s="20">
        <v>1243</v>
      </c>
      <c r="G243" s="70" t="s">
        <v>2046</v>
      </c>
      <c r="H243" s="71"/>
      <c r="I243" s="71"/>
      <c r="J243" s="72"/>
    </row>
    <row r="244" spans="1:14" ht="26.1" customHeight="1" x14ac:dyDescent="0.2">
      <c r="A244" s="7" t="s">
        <v>2189</v>
      </c>
      <c r="B244" s="66" t="s">
        <v>2178</v>
      </c>
      <c r="C244" s="66" t="s">
        <v>26</v>
      </c>
      <c r="D244" s="66" t="s">
        <v>2179</v>
      </c>
      <c r="E244" s="67" t="s">
        <v>64</v>
      </c>
      <c r="F244" s="68">
        <v>18.899999999999999</v>
      </c>
      <c r="G244" s="70" t="s">
        <v>2180</v>
      </c>
      <c r="H244" s="71"/>
      <c r="I244" s="71"/>
      <c r="J244" s="72"/>
    </row>
    <row r="245" spans="1:14" ht="26.1" customHeight="1" x14ac:dyDescent="0.2">
      <c r="A245" s="7" t="s">
        <v>2190</v>
      </c>
      <c r="B245" s="66" t="s">
        <v>2149</v>
      </c>
      <c r="C245" s="66" t="s">
        <v>2140</v>
      </c>
      <c r="D245" s="66" t="s">
        <v>2150</v>
      </c>
      <c r="E245" s="67" t="s">
        <v>2142</v>
      </c>
      <c r="F245" s="68">
        <v>10432.799999999999</v>
      </c>
      <c r="G245" s="70" t="s">
        <v>2181</v>
      </c>
      <c r="H245" s="71"/>
      <c r="I245" s="71"/>
      <c r="J245" s="72"/>
    </row>
    <row r="246" spans="1:14" ht="24" customHeight="1" x14ac:dyDescent="0.2">
      <c r="A246" s="5" t="s">
        <v>616</v>
      </c>
      <c r="B246" s="5" t="s">
        <v>15</v>
      </c>
      <c r="C246" s="5"/>
      <c r="D246" s="5" t="s">
        <v>121</v>
      </c>
      <c r="E246" s="6"/>
      <c r="F246" s="19"/>
      <c r="G246" s="75"/>
      <c r="H246" s="71"/>
      <c r="I246" s="71"/>
      <c r="J246" s="72"/>
    </row>
    <row r="247" spans="1:14" ht="52.15" customHeight="1" x14ac:dyDescent="0.2">
      <c r="A247" s="7" t="s">
        <v>617</v>
      </c>
      <c r="B247" s="7" t="s">
        <v>126</v>
      </c>
      <c r="C247" s="7" t="s">
        <v>56</v>
      </c>
      <c r="D247" s="7" t="s">
        <v>127</v>
      </c>
      <c r="E247" s="8" t="s">
        <v>32</v>
      </c>
      <c r="F247" s="20">
        <v>418.84</v>
      </c>
      <c r="G247" s="70" t="s">
        <v>1064</v>
      </c>
      <c r="H247" s="71"/>
      <c r="I247" s="71"/>
      <c r="J247" s="72"/>
    </row>
    <row r="248" spans="1:14" ht="52.15" customHeight="1" x14ac:dyDescent="0.2">
      <c r="A248" s="7" t="s">
        <v>618</v>
      </c>
      <c r="B248" s="7" t="s">
        <v>129</v>
      </c>
      <c r="C248" s="7" t="s">
        <v>56</v>
      </c>
      <c r="D248" s="7" t="s">
        <v>130</v>
      </c>
      <c r="E248" s="8" t="s">
        <v>32</v>
      </c>
      <c r="F248" s="20">
        <v>22.51</v>
      </c>
      <c r="G248" s="70" t="s">
        <v>1064</v>
      </c>
      <c r="H248" s="71"/>
      <c r="I248" s="71"/>
      <c r="J248" s="72"/>
    </row>
    <row r="249" spans="1:14" ht="25.9" customHeight="1" x14ac:dyDescent="0.2">
      <c r="A249" s="7" t="s">
        <v>619</v>
      </c>
      <c r="B249" s="7" t="s">
        <v>132</v>
      </c>
      <c r="C249" s="7" t="s">
        <v>56</v>
      </c>
      <c r="D249" s="7" t="s">
        <v>133</v>
      </c>
      <c r="E249" s="8" t="s">
        <v>58</v>
      </c>
      <c r="F249" s="20">
        <f>K249</f>
        <v>16</v>
      </c>
      <c r="G249" s="70" t="s">
        <v>1064</v>
      </c>
      <c r="H249" s="71"/>
      <c r="I249" s="71"/>
      <c r="J249" s="72"/>
      <c r="K249" s="86">
        <f>2*4+6+2</f>
        <v>16</v>
      </c>
      <c r="L249" s="87"/>
      <c r="M249" s="87"/>
      <c r="N249" s="88"/>
    </row>
    <row r="250" spans="1:14" ht="24" customHeight="1" x14ac:dyDescent="0.2">
      <c r="A250" s="5" t="s">
        <v>620</v>
      </c>
      <c r="B250" s="5" t="s">
        <v>15</v>
      </c>
      <c r="C250" s="5"/>
      <c r="D250" s="5" t="s">
        <v>621</v>
      </c>
      <c r="E250" s="6"/>
      <c r="F250" s="19"/>
      <c r="G250" s="75"/>
      <c r="H250" s="71"/>
      <c r="I250" s="71"/>
      <c r="J250" s="72"/>
    </row>
    <row r="251" spans="1:14" ht="52.15" customHeight="1" x14ac:dyDescent="0.2">
      <c r="A251" s="7" t="s">
        <v>622</v>
      </c>
      <c r="B251" s="7" t="s">
        <v>623</v>
      </c>
      <c r="C251" s="7" t="s">
        <v>56</v>
      </c>
      <c r="D251" s="7" t="s">
        <v>624</v>
      </c>
      <c r="E251" s="8" t="s">
        <v>32</v>
      </c>
      <c r="F251" s="20">
        <v>284.92</v>
      </c>
      <c r="G251" s="70" t="s">
        <v>2047</v>
      </c>
      <c r="H251" s="71"/>
      <c r="I251" s="71"/>
      <c r="J251" s="72"/>
      <c r="K251">
        <f>(163.32+121.6)</f>
        <v>284.91999999999996</v>
      </c>
    </row>
    <row r="252" spans="1:14" ht="25.9" customHeight="1" x14ac:dyDescent="0.2">
      <c r="A252" s="7" t="s">
        <v>625</v>
      </c>
      <c r="B252" s="7" t="s">
        <v>783</v>
      </c>
      <c r="C252" s="7" t="s">
        <v>56</v>
      </c>
      <c r="D252" s="7" t="s">
        <v>784</v>
      </c>
      <c r="E252" s="8" t="s">
        <v>32</v>
      </c>
      <c r="F252" s="20">
        <v>284.92</v>
      </c>
      <c r="G252" s="70" t="s">
        <v>2047</v>
      </c>
      <c r="H252" s="71"/>
      <c r="I252" s="71"/>
      <c r="J252" s="72"/>
      <c r="K252">
        <f>(163.32+121.6)</f>
        <v>284.91999999999996</v>
      </c>
    </row>
    <row r="253" spans="1:14" ht="25.9" customHeight="1" x14ac:dyDescent="0.2">
      <c r="A253" s="7" t="s">
        <v>626</v>
      </c>
      <c r="B253" s="7" t="s">
        <v>149</v>
      </c>
      <c r="C253" s="7" t="s">
        <v>56</v>
      </c>
      <c r="D253" s="7" t="s">
        <v>150</v>
      </c>
      <c r="E253" s="8" t="s">
        <v>58</v>
      </c>
      <c r="F253" s="20">
        <v>68.89</v>
      </c>
      <c r="G253" s="70" t="s">
        <v>2047</v>
      </c>
      <c r="H253" s="71"/>
      <c r="I253" s="71"/>
      <c r="J253" s="72"/>
    </row>
    <row r="254" spans="1:14" ht="39" customHeight="1" x14ac:dyDescent="0.2">
      <c r="A254" s="7" t="s">
        <v>627</v>
      </c>
      <c r="B254" s="7" t="s">
        <v>143</v>
      </c>
      <c r="C254" s="7" t="s">
        <v>56</v>
      </c>
      <c r="D254" s="7" t="s">
        <v>144</v>
      </c>
      <c r="E254" s="8" t="s">
        <v>58</v>
      </c>
      <c r="F254" s="20">
        <v>15.6</v>
      </c>
      <c r="G254" s="70" t="s">
        <v>2047</v>
      </c>
      <c r="H254" s="71"/>
      <c r="I254" s="71"/>
      <c r="J254" s="72"/>
      <c r="K254">
        <f>15.6</f>
        <v>15.6</v>
      </c>
    </row>
    <row r="255" spans="1:14" ht="25.9" customHeight="1" x14ac:dyDescent="0.2">
      <c r="A255" s="7" t="s">
        <v>628</v>
      </c>
      <c r="B255" s="7" t="s">
        <v>146</v>
      </c>
      <c r="C255" s="7" t="s">
        <v>56</v>
      </c>
      <c r="D255" s="7" t="s">
        <v>147</v>
      </c>
      <c r="E255" s="8" t="s">
        <v>58</v>
      </c>
      <c r="F255" s="20">
        <v>118.54</v>
      </c>
      <c r="G255" s="70" t="s">
        <v>2047</v>
      </c>
      <c r="H255" s="71"/>
      <c r="I255" s="71"/>
      <c r="J255" s="72"/>
    </row>
    <row r="256" spans="1:14" ht="24" customHeight="1" x14ac:dyDescent="0.2">
      <c r="A256" s="5" t="s">
        <v>629</v>
      </c>
      <c r="B256" s="5" t="s">
        <v>15</v>
      </c>
      <c r="C256" s="5"/>
      <c r="D256" s="5" t="s">
        <v>630</v>
      </c>
      <c r="E256" s="6"/>
      <c r="F256" s="19"/>
      <c r="G256" s="75"/>
      <c r="H256" s="71"/>
      <c r="I256" s="71"/>
      <c r="J256" s="72"/>
    </row>
    <row r="257" spans="1:11" ht="39" customHeight="1" x14ac:dyDescent="0.2">
      <c r="A257" s="7" t="s">
        <v>631</v>
      </c>
      <c r="B257" s="7" t="s">
        <v>466</v>
      </c>
      <c r="C257" s="7" t="s">
        <v>56</v>
      </c>
      <c r="D257" s="7" t="s">
        <v>467</v>
      </c>
      <c r="E257" s="8" t="s">
        <v>58</v>
      </c>
      <c r="F257" s="20">
        <v>54</v>
      </c>
      <c r="G257" s="70" t="s">
        <v>1077</v>
      </c>
      <c r="H257" s="71"/>
      <c r="I257" s="71"/>
      <c r="J257" s="72"/>
    </row>
    <row r="258" spans="1:11" ht="39" customHeight="1" x14ac:dyDescent="0.2">
      <c r="A258" s="7" t="s">
        <v>632</v>
      </c>
      <c r="B258" s="7" t="s">
        <v>463</v>
      </c>
      <c r="C258" s="7" t="s">
        <v>56</v>
      </c>
      <c r="D258" s="7" t="s">
        <v>464</v>
      </c>
      <c r="E258" s="8" t="s">
        <v>58</v>
      </c>
      <c r="F258" s="20">
        <v>32</v>
      </c>
      <c r="G258" s="70" t="s">
        <v>1077</v>
      </c>
      <c r="H258" s="71"/>
      <c r="I258" s="71"/>
      <c r="J258" s="72"/>
    </row>
    <row r="259" spans="1:11" ht="39" customHeight="1" x14ac:dyDescent="0.2">
      <c r="A259" s="7" t="s">
        <v>633</v>
      </c>
      <c r="B259" s="7" t="s">
        <v>469</v>
      </c>
      <c r="C259" s="7" t="s">
        <v>56</v>
      </c>
      <c r="D259" s="7" t="s">
        <v>470</v>
      </c>
      <c r="E259" s="8" t="s">
        <v>28</v>
      </c>
      <c r="F259" s="20">
        <v>5</v>
      </c>
      <c r="G259" s="70" t="s">
        <v>1077</v>
      </c>
      <c r="H259" s="71"/>
      <c r="I259" s="71"/>
      <c r="J259" s="72"/>
    </row>
    <row r="260" spans="1:11" ht="24" customHeight="1" x14ac:dyDescent="0.2">
      <c r="A260" s="5" t="s">
        <v>634</v>
      </c>
      <c r="B260" s="5" t="s">
        <v>15</v>
      </c>
      <c r="C260" s="5"/>
      <c r="D260" s="5" t="s">
        <v>152</v>
      </c>
      <c r="E260" s="6"/>
      <c r="F260" s="19"/>
      <c r="G260" s="75"/>
      <c r="H260" s="71"/>
      <c r="I260" s="71"/>
      <c r="J260" s="72"/>
    </row>
    <row r="261" spans="1:11" ht="39" customHeight="1" x14ac:dyDescent="0.2">
      <c r="A261" s="7" t="s">
        <v>635</v>
      </c>
      <c r="B261" s="7" t="s">
        <v>154</v>
      </c>
      <c r="C261" s="7" t="s">
        <v>56</v>
      </c>
      <c r="D261" s="7" t="s">
        <v>155</v>
      </c>
      <c r="E261" s="8" t="s">
        <v>32</v>
      </c>
      <c r="F261" s="20">
        <v>876.02</v>
      </c>
      <c r="G261" s="70" t="s">
        <v>1065</v>
      </c>
      <c r="H261" s="71"/>
      <c r="I261" s="71"/>
      <c r="J261" s="72"/>
    </row>
    <row r="262" spans="1:11" ht="52.15" customHeight="1" x14ac:dyDescent="0.2">
      <c r="A262" s="7" t="s">
        <v>636</v>
      </c>
      <c r="B262" s="7" t="s">
        <v>157</v>
      </c>
      <c r="C262" s="7" t="s">
        <v>56</v>
      </c>
      <c r="D262" s="7" t="s">
        <v>158</v>
      </c>
      <c r="E262" s="8" t="s">
        <v>32</v>
      </c>
      <c r="F262" s="20">
        <v>87.55</v>
      </c>
      <c r="G262" s="70" t="s">
        <v>1065</v>
      </c>
      <c r="H262" s="71"/>
      <c r="I262" s="71"/>
      <c r="J262" s="72"/>
    </row>
    <row r="263" spans="1:11" ht="52.15" customHeight="1" x14ac:dyDescent="0.2">
      <c r="A263" s="7" t="s">
        <v>637</v>
      </c>
      <c r="B263" s="7" t="s">
        <v>160</v>
      </c>
      <c r="C263" s="7" t="s">
        <v>56</v>
      </c>
      <c r="D263" s="7" t="s">
        <v>161</v>
      </c>
      <c r="E263" s="8" t="s">
        <v>32</v>
      </c>
      <c r="F263" s="20">
        <v>876.02</v>
      </c>
      <c r="G263" s="70" t="s">
        <v>1065</v>
      </c>
      <c r="H263" s="71"/>
      <c r="I263" s="71"/>
      <c r="J263" s="72"/>
    </row>
    <row r="264" spans="1:11" ht="39" customHeight="1" x14ac:dyDescent="0.2">
      <c r="A264" s="7" t="s">
        <v>638</v>
      </c>
      <c r="B264" s="7" t="s">
        <v>163</v>
      </c>
      <c r="C264" s="7" t="s">
        <v>56</v>
      </c>
      <c r="D264" s="7" t="s">
        <v>164</v>
      </c>
      <c r="E264" s="8" t="s">
        <v>32</v>
      </c>
      <c r="F264" s="20">
        <v>87.55</v>
      </c>
      <c r="G264" s="70" t="s">
        <v>1065</v>
      </c>
      <c r="H264" s="71"/>
      <c r="I264" s="71"/>
      <c r="J264" s="72"/>
    </row>
    <row r="265" spans="1:11" ht="39" customHeight="1" x14ac:dyDescent="0.2">
      <c r="A265" s="7" t="s">
        <v>639</v>
      </c>
      <c r="B265" s="7" t="s">
        <v>169</v>
      </c>
      <c r="C265" s="7" t="s">
        <v>56</v>
      </c>
      <c r="D265" s="7" t="s">
        <v>170</v>
      </c>
      <c r="E265" s="8" t="s">
        <v>32</v>
      </c>
      <c r="F265" s="20">
        <v>191.44</v>
      </c>
      <c r="G265" s="70" t="s">
        <v>1065</v>
      </c>
      <c r="H265" s="71"/>
      <c r="I265" s="71"/>
      <c r="J265" s="72"/>
      <c r="K265" s="42">
        <v>191.44</v>
      </c>
    </row>
    <row r="266" spans="1:11" ht="24" customHeight="1" x14ac:dyDescent="0.2">
      <c r="A266" s="5" t="s">
        <v>640</v>
      </c>
      <c r="B266" s="5" t="s">
        <v>15</v>
      </c>
      <c r="C266" s="5"/>
      <c r="D266" s="5" t="s">
        <v>178</v>
      </c>
      <c r="E266" s="6"/>
      <c r="F266" s="19"/>
      <c r="G266" s="75"/>
      <c r="H266" s="71"/>
      <c r="I266" s="71"/>
      <c r="J266" s="72"/>
    </row>
    <row r="267" spans="1:11" ht="25.9" customHeight="1" x14ac:dyDescent="0.2">
      <c r="A267" s="7" t="s">
        <v>641</v>
      </c>
      <c r="B267" s="7" t="s">
        <v>180</v>
      </c>
      <c r="C267" s="7" t="s">
        <v>56</v>
      </c>
      <c r="D267" s="7" t="s">
        <v>181</v>
      </c>
      <c r="E267" s="8" t="s">
        <v>64</v>
      </c>
      <c r="F267" s="20">
        <v>6.54</v>
      </c>
      <c r="G267" s="70" t="s">
        <v>1065</v>
      </c>
      <c r="H267" s="71"/>
      <c r="I267" s="71"/>
      <c r="J267" s="72"/>
    </row>
    <row r="268" spans="1:11" ht="39" customHeight="1" x14ac:dyDescent="0.2">
      <c r="A268" s="7" t="s">
        <v>642</v>
      </c>
      <c r="B268" s="7" t="s">
        <v>643</v>
      </c>
      <c r="C268" s="7" t="s">
        <v>56</v>
      </c>
      <c r="D268" s="7" t="s">
        <v>644</v>
      </c>
      <c r="E268" s="8" t="s">
        <v>32</v>
      </c>
      <c r="F268" s="20">
        <v>10.46</v>
      </c>
      <c r="G268" s="70" t="s">
        <v>1065</v>
      </c>
      <c r="H268" s="71"/>
      <c r="I268" s="71"/>
      <c r="J268" s="72"/>
    </row>
    <row r="269" spans="1:11" ht="25.9" customHeight="1" x14ac:dyDescent="0.2">
      <c r="A269" s="7" t="s">
        <v>645</v>
      </c>
      <c r="B269" s="7" t="s">
        <v>183</v>
      </c>
      <c r="C269" s="7" t="s">
        <v>56</v>
      </c>
      <c r="D269" s="7" t="s">
        <v>184</v>
      </c>
      <c r="E269" s="8" t="s">
        <v>32</v>
      </c>
      <c r="F269" s="20">
        <v>252.39</v>
      </c>
      <c r="G269" s="70" t="s">
        <v>1065</v>
      </c>
      <c r="H269" s="71"/>
      <c r="I269" s="71"/>
      <c r="J269" s="72"/>
    </row>
    <row r="270" spans="1:11" ht="25.9" customHeight="1" x14ac:dyDescent="0.2">
      <c r="A270" s="7" t="s">
        <v>646</v>
      </c>
      <c r="B270" s="7" t="s">
        <v>189</v>
      </c>
      <c r="C270" s="7" t="s">
        <v>56</v>
      </c>
      <c r="D270" s="7" t="s">
        <v>190</v>
      </c>
      <c r="E270" s="8" t="s">
        <v>32</v>
      </c>
      <c r="F270" s="20">
        <v>252.39</v>
      </c>
      <c r="G270" s="70" t="s">
        <v>1065</v>
      </c>
      <c r="H270" s="71"/>
      <c r="I270" s="71"/>
      <c r="J270" s="72"/>
    </row>
    <row r="271" spans="1:11" ht="25.9" customHeight="1" x14ac:dyDescent="0.2">
      <c r="A271" s="7" t="s">
        <v>647</v>
      </c>
      <c r="B271" s="7" t="s">
        <v>192</v>
      </c>
      <c r="C271" s="7" t="s">
        <v>56</v>
      </c>
      <c r="D271" s="7" t="s">
        <v>193</v>
      </c>
      <c r="E271" s="8" t="s">
        <v>32</v>
      </c>
      <c r="F271" s="20">
        <v>252.39</v>
      </c>
      <c r="G271" s="70" t="s">
        <v>1065</v>
      </c>
      <c r="H271" s="71"/>
      <c r="I271" s="71"/>
      <c r="J271" s="72"/>
    </row>
    <row r="272" spans="1:11" ht="25.9" customHeight="1" x14ac:dyDescent="0.2">
      <c r="A272" s="7" t="s">
        <v>648</v>
      </c>
      <c r="B272" s="7" t="s">
        <v>649</v>
      </c>
      <c r="C272" s="7" t="s">
        <v>56</v>
      </c>
      <c r="D272" s="7" t="s">
        <v>650</v>
      </c>
      <c r="E272" s="8" t="s">
        <v>58</v>
      </c>
      <c r="F272" s="20">
        <v>67</v>
      </c>
      <c r="G272" s="70" t="s">
        <v>1065</v>
      </c>
      <c r="H272" s="71"/>
      <c r="I272" s="71"/>
      <c r="J272" s="72"/>
    </row>
    <row r="273" spans="1:11" ht="24" customHeight="1" x14ac:dyDescent="0.2">
      <c r="A273" s="5" t="s">
        <v>651</v>
      </c>
      <c r="B273" s="5" t="s">
        <v>15</v>
      </c>
      <c r="C273" s="5"/>
      <c r="D273" s="5" t="s">
        <v>195</v>
      </c>
      <c r="E273" s="6"/>
      <c r="F273" s="19"/>
      <c r="G273" s="75"/>
      <c r="H273" s="71"/>
      <c r="I273" s="71"/>
      <c r="J273" s="72"/>
    </row>
    <row r="274" spans="1:11" ht="39" customHeight="1" x14ac:dyDescent="0.2">
      <c r="A274" s="7" t="s">
        <v>652</v>
      </c>
      <c r="B274" s="7" t="s">
        <v>212</v>
      </c>
      <c r="C274" s="7" t="s">
        <v>56</v>
      </c>
      <c r="D274" s="7" t="s">
        <v>213</v>
      </c>
      <c r="E274" s="8" t="s">
        <v>32</v>
      </c>
      <c r="F274" s="20">
        <v>43.3</v>
      </c>
      <c r="G274" s="70" t="s">
        <v>1065</v>
      </c>
      <c r="H274" s="71"/>
      <c r="I274" s="71"/>
      <c r="J274" s="72"/>
      <c r="K274">
        <f>3*5.4*2.5+2.8*1</f>
        <v>43.300000000000004</v>
      </c>
    </row>
    <row r="275" spans="1:11" ht="39" customHeight="1" x14ac:dyDescent="0.2">
      <c r="A275" s="7" t="s">
        <v>653</v>
      </c>
      <c r="B275" s="7" t="s">
        <v>654</v>
      </c>
      <c r="C275" s="7" t="s">
        <v>56</v>
      </c>
      <c r="D275" s="7" t="s">
        <v>655</v>
      </c>
      <c r="E275" s="8" t="s">
        <v>32</v>
      </c>
      <c r="F275" s="20">
        <v>8.4</v>
      </c>
      <c r="G275" s="70" t="s">
        <v>1065</v>
      </c>
      <c r="H275" s="71"/>
      <c r="I275" s="71"/>
      <c r="J275" s="72"/>
      <c r="K275">
        <f>1.2*2.1+0.9*2.1+1.9*2.1</f>
        <v>8.4</v>
      </c>
    </row>
    <row r="276" spans="1:11" ht="25.9" customHeight="1" x14ac:dyDescent="0.2">
      <c r="A276" s="7" t="s">
        <v>656</v>
      </c>
      <c r="B276" s="7" t="s">
        <v>215</v>
      </c>
      <c r="C276" s="7" t="s">
        <v>56</v>
      </c>
      <c r="D276" s="7" t="s">
        <v>216</v>
      </c>
      <c r="E276" s="8" t="s">
        <v>58</v>
      </c>
      <c r="F276" s="20">
        <v>112.8</v>
      </c>
      <c r="G276" s="70" t="s">
        <v>1065</v>
      </c>
      <c r="H276" s="71"/>
      <c r="I276" s="71"/>
      <c r="J276" s="72"/>
    </row>
    <row r="277" spans="1:11" ht="24" customHeight="1" x14ac:dyDescent="0.2">
      <c r="A277" s="5" t="s">
        <v>657</v>
      </c>
      <c r="B277" s="5" t="s">
        <v>15</v>
      </c>
      <c r="C277" s="5"/>
      <c r="D277" s="5" t="s">
        <v>658</v>
      </c>
      <c r="E277" s="6"/>
      <c r="F277" s="19"/>
      <c r="G277" s="75"/>
      <c r="H277" s="71"/>
      <c r="I277" s="71"/>
      <c r="J277" s="72"/>
    </row>
    <row r="278" spans="1:11" ht="39" customHeight="1" x14ac:dyDescent="0.2">
      <c r="A278" s="7" t="s">
        <v>659</v>
      </c>
      <c r="B278" s="7" t="s">
        <v>660</v>
      </c>
      <c r="C278" s="7" t="s">
        <v>56</v>
      </c>
      <c r="D278" s="7" t="s">
        <v>661</v>
      </c>
      <c r="E278" s="8" t="s">
        <v>58</v>
      </c>
      <c r="F278" s="20">
        <v>450</v>
      </c>
      <c r="G278" s="70" t="s">
        <v>1073</v>
      </c>
      <c r="H278" s="73"/>
      <c r="I278" s="73"/>
      <c r="J278" s="74"/>
      <c r="K278" t="s">
        <v>2048</v>
      </c>
    </row>
    <row r="279" spans="1:11" ht="39" customHeight="1" x14ac:dyDescent="0.2">
      <c r="A279" s="7" t="s">
        <v>662</v>
      </c>
      <c r="B279" s="7" t="s">
        <v>663</v>
      </c>
      <c r="C279" s="7" t="s">
        <v>56</v>
      </c>
      <c r="D279" s="7" t="s">
        <v>664</v>
      </c>
      <c r="E279" s="8" t="s">
        <v>58</v>
      </c>
      <c r="F279" s="20">
        <v>150</v>
      </c>
      <c r="G279" s="70" t="s">
        <v>1073</v>
      </c>
      <c r="H279" s="73"/>
      <c r="I279" s="73"/>
      <c r="J279" s="74"/>
      <c r="K279" t="s">
        <v>2049</v>
      </c>
    </row>
    <row r="280" spans="1:11" ht="39" customHeight="1" x14ac:dyDescent="0.2">
      <c r="A280" s="7" t="s">
        <v>665</v>
      </c>
      <c r="B280" s="7" t="s">
        <v>232</v>
      </c>
      <c r="C280" s="7" t="s">
        <v>56</v>
      </c>
      <c r="D280" s="7" t="s">
        <v>233</v>
      </c>
      <c r="E280" s="8" t="s">
        <v>58</v>
      </c>
      <c r="F280" s="20">
        <v>590</v>
      </c>
      <c r="G280" s="70" t="s">
        <v>1073</v>
      </c>
      <c r="H280" s="73"/>
      <c r="I280" s="73"/>
      <c r="J280" s="74"/>
      <c r="K280" t="s">
        <v>2050</v>
      </c>
    </row>
    <row r="281" spans="1:11" ht="39" customHeight="1" x14ac:dyDescent="0.2">
      <c r="A281" s="7" t="s">
        <v>666</v>
      </c>
      <c r="B281" s="7" t="s">
        <v>238</v>
      </c>
      <c r="C281" s="7" t="s">
        <v>56</v>
      </c>
      <c r="D281" s="7" t="s">
        <v>239</v>
      </c>
      <c r="E281" s="8" t="s">
        <v>58</v>
      </c>
      <c r="F281" s="20">
        <v>300</v>
      </c>
      <c r="G281" s="70" t="s">
        <v>1073</v>
      </c>
      <c r="H281" s="73"/>
      <c r="I281" s="73"/>
      <c r="J281" s="74"/>
      <c r="K281" t="s">
        <v>2051</v>
      </c>
    </row>
    <row r="282" spans="1:11" ht="25.9" customHeight="1" x14ac:dyDescent="0.2">
      <c r="A282" s="7" t="s">
        <v>667</v>
      </c>
      <c r="B282" s="7" t="s">
        <v>668</v>
      </c>
      <c r="C282" s="7" t="s">
        <v>56</v>
      </c>
      <c r="D282" s="7" t="s">
        <v>669</v>
      </c>
      <c r="E282" s="8" t="s">
        <v>28</v>
      </c>
      <c r="F282" s="20">
        <v>26</v>
      </c>
      <c r="G282" s="70" t="s">
        <v>1073</v>
      </c>
      <c r="H282" s="73"/>
      <c r="I282" s="73"/>
      <c r="J282" s="74"/>
      <c r="K282" s="20">
        <v>26</v>
      </c>
    </row>
    <row r="283" spans="1:11" ht="39" customHeight="1" x14ac:dyDescent="0.2">
      <c r="A283" s="7" t="s">
        <v>670</v>
      </c>
      <c r="B283" s="7" t="s">
        <v>244</v>
      </c>
      <c r="C283" s="7" t="s">
        <v>56</v>
      </c>
      <c r="D283" s="7" t="s">
        <v>245</v>
      </c>
      <c r="E283" s="8" t="s">
        <v>28</v>
      </c>
      <c r="F283" s="20">
        <v>1</v>
      </c>
      <c r="G283" s="70" t="s">
        <v>1073</v>
      </c>
      <c r="H283" s="73"/>
      <c r="I283" s="73"/>
      <c r="J283" s="74"/>
      <c r="K283" s="20">
        <v>1</v>
      </c>
    </row>
    <row r="284" spans="1:11" ht="52.15" customHeight="1" x14ac:dyDescent="0.2">
      <c r="A284" s="7" t="s">
        <v>671</v>
      </c>
      <c r="B284" s="7" t="s">
        <v>250</v>
      </c>
      <c r="C284" s="7" t="s">
        <v>56</v>
      </c>
      <c r="D284" s="7" t="s">
        <v>251</v>
      </c>
      <c r="E284" s="8" t="s">
        <v>28</v>
      </c>
      <c r="F284" s="20">
        <v>1</v>
      </c>
      <c r="G284" s="70" t="s">
        <v>1073</v>
      </c>
      <c r="H284" s="73"/>
      <c r="I284" s="73"/>
      <c r="J284" s="74"/>
      <c r="K284" s="20">
        <v>1</v>
      </c>
    </row>
    <row r="285" spans="1:11" ht="39" customHeight="1" x14ac:dyDescent="0.2">
      <c r="A285" s="7" t="s">
        <v>672</v>
      </c>
      <c r="B285" s="7" t="s">
        <v>517</v>
      </c>
      <c r="C285" s="7" t="s">
        <v>56</v>
      </c>
      <c r="D285" s="7" t="s">
        <v>518</v>
      </c>
      <c r="E285" s="8" t="s">
        <v>28</v>
      </c>
      <c r="F285" s="20">
        <v>18</v>
      </c>
      <c r="G285" s="70" t="s">
        <v>1073</v>
      </c>
      <c r="H285" s="73"/>
      <c r="I285" s="73"/>
      <c r="J285" s="74"/>
      <c r="K285" s="20">
        <v>18</v>
      </c>
    </row>
    <row r="286" spans="1:11" ht="25.9" customHeight="1" x14ac:dyDescent="0.2">
      <c r="A286" s="7" t="s">
        <v>673</v>
      </c>
      <c r="B286" s="7" t="s">
        <v>674</v>
      </c>
      <c r="C286" s="7" t="s">
        <v>56</v>
      </c>
      <c r="D286" s="7" t="s">
        <v>675</v>
      </c>
      <c r="E286" s="8" t="s">
        <v>28</v>
      </c>
      <c r="F286" s="20">
        <v>1</v>
      </c>
      <c r="G286" s="70" t="s">
        <v>1073</v>
      </c>
      <c r="H286" s="73"/>
      <c r="I286" s="73"/>
      <c r="J286" s="74"/>
      <c r="K286" s="20">
        <v>1</v>
      </c>
    </row>
    <row r="287" spans="1:11" ht="25.9" customHeight="1" x14ac:dyDescent="0.2">
      <c r="A287" s="7" t="s">
        <v>676</v>
      </c>
      <c r="B287" s="7" t="s">
        <v>674</v>
      </c>
      <c r="C287" s="7" t="s">
        <v>56</v>
      </c>
      <c r="D287" s="7" t="s">
        <v>675</v>
      </c>
      <c r="E287" s="8" t="s">
        <v>28</v>
      </c>
      <c r="F287" s="20">
        <v>1</v>
      </c>
      <c r="G287" s="70" t="s">
        <v>1073</v>
      </c>
      <c r="H287" s="73"/>
      <c r="I287" s="73"/>
      <c r="J287" s="74"/>
      <c r="K287" s="20">
        <v>1</v>
      </c>
    </row>
    <row r="288" spans="1:11" ht="25.9" customHeight="1" x14ac:dyDescent="0.2">
      <c r="A288" s="7" t="s">
        <v>677</v>
      </c>
      <c r="B288" s="7" t="s">
        <v>674</v>
      </c>
      <c r="C288" s="7" t="s">
        <v>56</v>
      </c>
      <c r="D288" s="7" t="s">
        <v>675</v>
      </c>
      <c r="E288" s="8" t="s">
        <v>28</v>
      </c>
      <c r="F288" s="20">
        <v>3</v>
      </c>
      <c r="G288" s="70" t="s">
        <v>1073</v>
      </c>
      <c r="H288" s="73"/>
      <c r="I288" s="73"/>
      <c r="J288" s="74"/>
      <c r="K288" s="20">
        <v>3</v>
      </c>
    </row>
    <row r="289" spans="1:11" ht="25.9" customHeight="1" x14ac:dyDescent="0.2">
      <c r="A289" s="7" t="s">
        <v>678</v>
      </c>
      <c r="B289" s="7" t="s">
        <v>674</v>
      </c>
      <c r="C289" s="7" t="s">
        <v>56</v>
      </c>
      <c r="D289" s="7" t="s">
        <v>675</v>
      </c>
      <c r="E289" s="8" t="s">
        <v>28</v>
      </c>
      <c r="F289" s="20">
        <v>3</v>
      </c>
      <c r="G289" s="70" t="s">
        <v>1073</v>
      </c>
      <c r="H289" s="73"/>
      <c r="I289" s="73"/>
      <c r="J289" s="74"/>
      <c r="K289" s="20">
        <v>3</v>
      </c>
    </row>
    <row r="290" spans="1:11" ht="39" customHeight="1" x14ac:dyDescent="0.2">
      <c r="A290" s="7" t="s">
        <v>679</v>
      </c>
      <c r="B290" s="7" t="s">
        <v>680</v>
      </c>
      <c r="C290" s="7" t="s">
        <v>56</v>
      </c>
      <c r="D290" s="7" t="s">
        <v>681</v>
      </c>
      <c r="E290" s="8" t="s">
        <v>58</v>
      </c>
      <c r="F290" s="20">
        <v>30</v>
      </c>
      <c r="G290" s="70" t="s">
        <v>1073</v>
      </c>
      <c r="H290" s="73"/>
      <c r="I290" s="73"/>
      <c r="J290" s="74"/>
      <c r="K290" s="20">
        <v>30</v>
      </c>
    </row>
    <row r="291" spans="1:11" ht="39" customHeight="1" x14ac:dyDescent="0.2">
      <c r="A291" s="7" t="s">
        <v>682</v>
      </c>
      <c r="B291" s="7" t="s">
        <v>300</v>
      </c>
      <c r="C291" s="7" t="s">
        <v>56</v>
      </c>
      <c r="D291" s="7" t="s">
        <v>301</v>
      </c>
      <c r="E291" s="8" t="s">
        <v>58</v>
      </c>
      <c r="F291" s="20">
        <v>150</v>
      </c>
      <c r="G291" s="70" t="s">
        <v>1073</v>
      </c>
      <c r="H291" s="73"/>
      <c r="I291" s="73"/>
      <c r="J291" s="74"/>
      <c r="K291" s="20">
        <v>150</v>
      </c>
    </row>
    <row r="292" spans="1:11" ht="39" customHeight="1" x14ac:dyDescent="0.2">
      <c r="A292" s="7" t="s">
        <v>683</v>
      </c>
      <c r="B292" s="7" t="s">
        <v>684</v>
      </c>
      <c r="C292" s="7" t="s">
        <v>56</v>
      </c>
      <c r="D292" s="7" t="s">
        <v>685</v>
      </c>
      <c r="E292" s="8" t="s">
        <v>58</v>
      </c>
      <c r="F292" s="20">
        <v>50</v>
      </c>
      <c r="G292" s="70" t="s">
        <v>1073</v>
      </c>
      <c r="H292" s="73"/>
      <c r="I292" s="73"/>
      <c r="J292" s="74"/>
      <c r="K292" s="20">
        <v>50</v>
      </c>
    </row>
    <row r="293" spans="1:11" ht="39" customHeight="1" x14ac:dyDescent="0.2">
      <c r="A293" s="7" t="s">
        <v>686</v>
      </c>
      <c r="B293" s="7" t="s">
        <v>687</v>
      </c>
      <c r="C293" s="7" t="s">
        <v>56</v>
      </c>
      <c r="D293" s="7" t="s">
        <v>688</v>
      </c>
      <c r="E293" s="8" t="s">
        <v>28</v>
      </c>
      <c r="F293" s="20">
        <v>36</v>
      </c>
      <c r="G293" s="70" t="s">
        <v>1073</v>
      </c>
      <c r="H293" s="73"/>
      <c r="I293" s="73"/>
      <c r="J293" s="74"/>
      <c r="K293" s="20">
        <v>36</v>
      </c>
    </row>
    <row r="294" spans="1:11" ht="39" customHeight="1" x14ac:dyDescent="0.2">
      <c r="A294" s="7" t="s">
        <v>689</v>
      </c>
      <c r="B294" s="7" t="s">
        <v>690</v>
      </c>
      <c r="C294" s="7" t="s">
        <v>56</v>
      </c>
      <c r="D294" s="7" t="s">
        <v>691</v>
      </c>
      <c r="E294" s="8" t="s">
        <v>28</v>
      </c>
      <c r="F294" s="20">
        <v>5</v>
      </c>
      <c r="G294" s="70" t="s">
        <v>1073</v>
      </c>
      <c r="H294" s="73"/>
      <c r="I294" s="73"/>
      <c r="J294" s="74"/>
      <c r="K294" s="20">
        <v>5</v>
      </c>
    </row>
    <row r="295" spans="1:11" ht="39" customHeight="1" x14ac:dyDescent="0.2">
      <c r="A295" s="7" t="s">
        <v>692</v>
      </c>
      <c r="B295" s="7" t="s">
        <v>693</v>
      </c>
      <c r="C295" s="7" t="s">
        <v>56</v>
      </c>
      <c r="D295" s="7" t="s">
        <v>694</v>
      </c>
      <c r="E295" s="8" t="s">
        <v>28</v>
      </c>
      <c r="F295" s="20">
        <v>11</v>
      </c>
      <c r="G295" s="70" t="s">
        <v>1073</v>
      </c>
      <c r="H295" s="73"/>
      <c r="I295" s="73"/>
      <c r="J295" s="74"/>
      <c r="K295" s="20">
        <v>11</v>
      </c>
    </row>
    <row r="296" spans="1:11" ht="39" customHeight="1" x14ac:dyDescent="0.2">
      <c r="A296" s="7" t="s">
        <v>695</v>
      </c>
      <c r="B296" s="7" t="s">
        <v>696</v>
      </c>
      <c r="C296" s="7" t="s">
        <v>56</v>
      </c>
      <c r="D296" s="7" t="s">
        <v>697</v>
      </c>
      <c r="E296" s="8" t="s">
        <v>28</v>
      </c>
      <c r="F296" s="20">
        <v>2</v>
      </c>
      <c r="G296" s="70" t="s">
        <v>1073</v>
      </c>
      <c r="H296" s="73"/>
      <c r="I296" s="73"/>
      <c r="J296" s="74"/>
      <c r="K296" s="20">
        <v>2</v>
      </c>
    </row>
    <row r="297" spans="1:11" ht="39" customHeight="1" x14ac:dyDescent="0.2">
      <c r="A297" s="7" t="s">
        <v>698</v>
      </c>
      <c r="B297" s="7" t="s">
        <v>277</v>
      </c>
      <c r="C297" s="7" t="s">
        <v>56</v>
      </c>
      <c r="D297" s="7" t="s">
        <v>278</v>
      </c>
      <c r="E297" s="8" t="s">
        <v>28</v>
      </c>
      <c r="F297" s="20">
        <v>1</v>
      </c>
      <c r="G297" s="70" t="s">
        <v>1073</v>
      </c>
      <c r="H297" s="73"/>
      <c r="I297" s="73"/>
      <c r="J297" s="74"/>
      <c r="K297" s="20">
        <v>1</v>
      </c>
    </row>
    <row r="298" spans="1:11" ht="39" customHeight="1" x14ac:dyDescent="0.2">
      <c r="A298" s="7" t="s">
        <v>699</v>
      </c>
      <c r="B298" s="7" t="s">
        <v>229</v>
      </c>
      <c r="C298" s="7" t="s">
        <v>56</v>
      </c>
      <c r="D298" s="7" t="s">
        <v>230</v>
      </c>
      <c r="E298" s="8" t="s">
        <v>58</v>
      </c>
      <c r="F298" s="20">
        <v>260</v>
      </c>
      <c r="G298" s="70" t="s">
        <v>1073</v>
      </c>
      <c r="H298" s="73"/>
      <c r="I298" s="73"/>
      <c r="J298" s="74"/>
      <c r="K298" s="20">
        <v>260</v>
      </c>
    </row>
    <row r="299" spans="1:11" ht="24" customHeight="1" x14ac:dyDescent="0.2">
      <c r="A299" s="5" t="s">
        <v>705</v>
      </c>
      <c r="B299" s="5" t="s">
        <v>15</v>
      </c>
      <c r="C299" s="5"/>
      <c r="D299" s="5" t="s">
        <v>706</v>
      </c>
      <c r="E299" s="6"/>
      <c r="F299" s="19"/>
      <c r="G299" s="75"/>
      <c r="H299" s="71"/>
      <c r="I299" s="71"/>
      <c r="J299" s="72"/>
    </row>
    <row r="300" spans="1:11" ht="39" customHeight="1" x14ac:dyDescent="0.2">
      <c r="A300" s="7" t="s">
        <v>707</v>
      </c>
      <c r="B300" s="7" t="s">
        <v>517</v>
      </c>
      <c r="C300" s="7" t="s">
        <v>56</v>
      </c>
      <c r="D300" s="7" t="s">
        <v>518</v>
      </c>
      <c r="E300" s="8" t="s">
        <v>28</v>
      </c>
      <c r="F300" s="20">
        <v>9</v>
      </c>
      <c r="G300" s="70" t="s">
        <v>1073</v>
      </c>
      <c r="H300" s="73"/>
      <c r="I300" s="73"/>
      <c r="J300" s="74"/>
      <c r="K300">
        <v>9</v>
      </c>
    </row>
    <row r="301" spans="1:11" ht="25.9" customHeight="1" x14ac:dyDescent="0.2">
      <c r="A301" s="7" t="s">
        <v>708</v>
      </c>
      <c r="B301" s="7" t="s">
        <v>294</v>
      </c>
      <c r="C301" s="7" t="s">
        <v>56</v>
      </c>
      <c r="D301" s="7" t="s">
        <v>295</v>
      </c>
      <c r="E301" s="8" t="s">
        <v>28</v>
      </c>
      <c r="F301" s="20">
        <v>1</v>
      </c>
      <c r="G301" s="70" t="s">
        <v>1073</v>
      </c>
      <c r="H301" s="73"/>
      <c r="I301" s="73"/>
      <c r="J301" s="74"/>
      <c r="K301">
        <v>1</v>
      </c>
    </row>
    <row r="302" spans="1:11" ht="25.9" customHeight="1" x14ac:dyDescent="0.2">
      <c r="A302" s="7" t="s">
        <v>709</v>
      </c>
      <c r="B302" s="7" t="s">
        <v>710</v>
      </c>
      <c r="C302" s="7" t="s">
        <v>56</v>
      </c>
      <c r="D302" s="7" t="s">
        <v>711</v>
      </c>
      <c r="E302" s="8" t="s">
        <v>28</v>
      </c>
      <c r="F302" s="20">
        <v>1</v>
      </c>
      <c r="G302" s="70" t="s">
        <v>1073</v>
      </c>
      <c r="H302" s="73"/>
      <c r="I302" s="73"/>
      <c r="J302" s="74"/>
      <c r="K302">
        <v>1</v>
      </c>
    </row>
    <row r="303" spans="1:11" ht="52.15" customHeight="1" x14ac:dyDescent="0.2">
      <c r="A303" s="7" t="s">
        <v>712</v>
      </c>
      <c r="B303" s="7" t="s">
        <v>713</v>
      </c>
      <c r="C303" s="7" t="s">
        <v>56</v>
      </c>
      <c r="D303" s="7" t="s">
        <v>714</v>
      </c>
      <c r="E303" s="8" t="s">
        <v>58</v>
      </c>
      <c r="F303" s="20">
        <v>30</v>
      </c>
      <c r="G303" s="70" t="s">
        <v>1073</v>
      </c>
      <c r="H303" s="73"/>
      <c r="I303" s="73"/>
      <c r="J303" s="74"/>
      <c r="K303">
        <v>30</v>
      </c>
    </row>
    <row r="304" spans="1:11" ht="39" customHeight="1" x14ac:dyDescent="0.2">
      <c r="A304" s="7" t="s">
        <v>715</v>
      </c>
      <c r="B304" s="7" t="s">
        <v>300</v>
      </c>
      <c r="C304" s="7" t="s">
        <v>56</v>
      </c>
      <c r="D304" s="7" t="s">
        <v>301</v>
      </c>
      <c r="E304" s="8" t="s">
        <v>58</v>
      </c>
      <c r="F304" s="20">
        <v>50</v>
      </c>
      <c r="G304" s="70" t="s">
        <v>1073</v>
      </c>
      <c r="H304" s="73"/>
      <c r="I304" s="73"/>
      <c r="J304" s="74"/>
      <c r="K304">
        <v>50</v>
      </c>
    </row>
    <row r="305" spans="1:11" ht="52.15" customHeight="1" x14ac:dyDescent="0.2">
      <c r="A305" s="7" t="s">
        <v>716</v>
      </c>
      <c r="B305" s="7" t="s">
        <v>717</v>
      </c>
      <c r="C305" s="7" t="s">
        <v>56</v>
      </c>
      <c r="D305" s="7" t="s">
        <v>718</v>
      </c>
      <c r="E305" s="8" t="s">
        <v>58</v>
      </c>
      <c r="F305" s="20">
        <v>4</v>
      </c>
      <c r="G305" s="70" t="s">
        <v>1073</v>
      </c>
      <c r="H305" s="73"/>
      <c r="I305" s="73"/>
      <c r="J305" s="74"/>
      <c r="K305">
        <v>4</v>
      </c>
    </row>
    <row r="306" spans="1:11" ht="52.15" customHeight="1" x14ac:dyDescent="0.2">
      <c r="A306" s="7" t="s">
        <v>719</v>
      </c>
      <c r="B306" s="7" t="s">
        <v>315</v>
      </c>
      <c r="C306" s="7" t="s">
        <v>56</v>
      </c>
      <c r="D306" s="7" t="s">
        <v>316</v>
      </c>
      <c r="E306" s="8" t="s">
        <v>58</v>
      </c>
      <c r="F306" s="20">
        <v>45</v>
      </c>
      <c r="G306" s="70" t="s">
        <v>1073</v>
      </c>
      <c r="H306" s="73"/>
      <c r="I306" s="73"/>
      <c r="J306" s="74"/>
      <c r="K306">
        <v>45</v>
      </c>
    </row>
    <row r="307" spans="1:11" ht="25.9" customHeight="1" x14ac:dyDescent="0.2">
      <c r="A307" s="7" t="s">
        <v>720</v>
      </c>
      <c r="B307" s="7" t="s">
        <v>309</v>
      </c>
      <c r="C307" s="7" t="s">
        <v>56</v>
      </c>
      <c r="D307" s="7" t="s">
        <v>310</v>
      </c>
      <c r="E307" s="8" t="s">
        <v>28</v>
      </c>
      <c r="F307" s="20">
        <v>10</v>
      </c>
      <c r="G307" s="70" t="s">
        <v>1073</v>
      </c>
      <c r="H307" s="73"/>
      <c r="I307" s="73"/>
      <c r="J307" s="74"/>
      <c r="K307">
        <v>10</v>
      </c>
    </row>
    <row r="308" spans="1:11" ht="25.9" customHeight="1" x14ac:dyDescent="0.2">
      <c r="A308" s="7" t="s">
        <v>721</v>
      </c>
      <c r="B308" s="7" t="s">
        <v>722</v>
      </c>
      <c r="C308" s="7" t="s">
        <v>26</v>
      </c>
      <c r="D308" s="7" t="s">
        <v>723</v>
      </c>
      <c r="E308" s="8" t="s">
        <v>21</v>
      </c>
      <c r="F308" s="20">
        <v>15</v>
      </c>
      <c r="G308" s="70" t="s">
        <v>1073</v>
      </c>
      <c r="H308" s="73"/>
      <c r="I308" s="73"/>
      <c r="J308" s="74"/>
      <c r="K308">
        <v>15</v>
      </c>
    </row>
    <row r="309" spans="1:11" ht="25.9" customHeight="1" x14ac:dyDescent="0.2">
      <c r="A309" s="7" t="s">
        <v>724</v>
      </c>
      <c r="B309" s="7" t="s">
        <v>318</v>
      </c>
      <c r="C309" s="7" t="s">
        <v>56</v>
      </c>
      <c r="D309" s="7" t="s">
        <v>319</v>
      </c>
      <c r="E309" s="8" t="s">
        <v>58</v>
      </c>
      <c r="F309" s="20">
        <v>350</v>
      </c>
      <c r="G309" s="70" t="s">
        <v>1073</v>
      </c>
      <c r="H309" s="73"/>
      <c r="I309" s="73"/>
      <c r="J309" s="74"/>
      <c r="K309">
        <v>350</v>
      </c>
    </row>
    <row r="310" spans="1:11" ht="39" customHeight="1" x14ac:dyDescent="0.2">
      <c r="A310" s="7" t="s">
        <v>725</v>
      </c>
      <c r="B310" s="7" t="s">
        <v>321</v>
      </c>
      <c r="C310" s="7" t="s">
        <v>56</v>
      </c>
      <c r="D310" s="7" t="s">
        <v>322</v>
      </c>
      <c r="E310" s="8" t="s">
        <v>58</v>
      </c>
      <c r="F310" s="20">
        <v>280</v>
      </c>
      <c r="G310" s="70" t="s">
        <v>1073</v>
      </c>
      <c r="H310" s="73"/>
      <c r="I310" s="73"/>
      <c r="J310" s="74"/>
      <c r="K310">
        <v>280</v>
      </c>
    </row>
    <row r="311" spans="1:11" ht="24" customHeight="1" x14ac:dyDescent="0.2">
      <c r="A311" s="5" t="s">
        <v>726</v>
      </c>
      <c r="B311" s="5" t="s">
        <v>15</v>
      </c>
      <c r="C311" s="5"/>
      <c r="D311" s="5" t="s">
        <v>727</v>
      </c>
      <c r="E311" s="6"/>
      <c r="F311" s="19"/>
      <c r="G311" s="75"/>
      <c r="H311" s="71"/>
      <c r="I311" s="71"/>
      <c r="J311" s="72"/>
    </row>
    <row r="312" spans="1:11" ht="39" customHeight="1" x14ac:dyDescent="0.2">
      <c r="A312" s="7" t="s">
        <v>728</v>
      </c>
      <c r="B312" s="7" t="s">
        <v>474</v>
      </c>
      <c r="C312" s="7" t="s">
        <v>26</v>
      </c>
      <c r="D312" s="7" t="s">
        <v>475</v>
      </c>
      <c r="E312" s="8" t="s">
        <v>21</v>
      </c>
      <c r="F312" s="20">
        <v>2</v>
      </c>
      <c r="G312" s="70" t="s">
        <v>1078</v>
      </c>
      <c r="H312" s="71"/>
      <c r="I312" s="71"/>
      <c r="J312" s="72"/>
      <c r="K312">
        <v>2</v>
      </c>
    </row>
    <row r="313" spans="1:11" ht="39" customHeight="1" x14ac:dyDescent="0.2">
      <c r="A313" s="7" t="s">
        <v>729</v>
      </c>
      <c r="B313" s="7" t="s">
        <v>730</v>
      </c>
      <c r="C313" s="7" t="s">
        <v>26</v>
      </c>
      <c r="D313" s="7" t="s">
        <v>731</v>
      </c>
      <c r="E313" s="8" t="s">
        <v>21</v>
      </c>
      <c r="F313" s="20">
        <v>4</v>
      </c>
      <c r="G313" s="70" t="s">
        <v>1078</v>
      </c>
      <c r="H313" s="71"/>
      <c r="I313" s="71"/>
      <c r="J313" s="72"/>
      <c r="K313">
        <v>4</v>
      </c>
    </row>
    <row r="314" spans="1:11" ht="39" customHeight="1" x14ac:dyDescent="0.2">
      <c r="A314" s="7" t="s">
        <v>732</v>
      </c>
      <c r="B314" s="7" t="s">
        <v>477</v>
      </c>
      <c r="C314" s="7" t="s">
        <v>26</v>
      </c>
      <c r="D314" s="7" t="s">
        <v>478</v>
      </c>
      <c r="E314" s="8" t="s">
        <v>21</v>
      </c>
      <c r="F314" s="20">
        <v>12</v>
      </c>
      <c r="G314" s="70" t="s">
        <v>1078</v>
      </c>
      <c r="H314" s="71"/>
      <c r="I314" s="71"/>
      <c r="J314" s="72"/>
      <c r="K314">
        <v>12</v>
      </c>
    </row>
    <row r="315" spans="1:11" ht="39" customHeight="1" x14ac:dyDescent="0.2">
      <c r="A315" s="7" t="s">
        <v>733</v>
      </c>
      <c r="B315" s="7" t="s">
        <v>480</v>
      </c>
      <c r="C315" s="7" t="s">
        <v>56</v>
      </c>
      <c r="D315" s="7" t="s">
        <v>481</v>
      </c>
      <c r="E315" s="8" t="s">
        <v>28</v>
      </c>
      <c r="F315" s="20">
        <v>2</v>
      </c>
      <c r="G315" s="70" t="s">
        <v>1078</v>
      </c>
      <c r="H315" s="71"/>
      <c r="I315" s="71"/>
      <c r="J315" s="72"/>
      <c r="K315">
        <v>2</v>
      </c>
    </row>
    <row r="316" spans="1:11" ht="52.15" customHeight="1" x14ac:dyDescent="0.2">
      <c r="A316" s="7" t="s">
        <v>734</v>
      </c>
      <c r="B316" s="7" t="s">
        <v>486</v>
      </c>
      <c r="C316" s="7" t="s">
        <v>56</v>
      </c>
      <c r="D316" s="7" t="s">
        <v>487</v>
      </c>
      <c r="E316" s="8" t="s">
        <v>28</v>
      </c>
      <c r="F316" s="20">
        <v>2</v>
      </c>
      <c r="G316" s="70" t="s">
        <v>1078</v>
      </c>
      <c r="H316" s="71"/>
      <c r="I316" s="71"/>
      <c r="J316" s="72"/>
      <c r="K316">
        <v>2</v>
      </c>
    </row>
    <row r="317" spans="1:11" ht="64.900000000000006" customHeight="1" x14ac:dyDescent="0.2">
      <c r="A317" s="7" t="s">
        <v>735</v>
      </c>
      <c r="B317" s="7" t="s">
        <v>489</v>
      </c>
      <c r="C317" s="7" t="s">
        <v>56</v>
      </c>
      <c r="D317" s="7" t="s">
        <v>490</v>
      </c>
      <c r="E317" s="8" t="s">
        <v>28</v>
      </c>
      <c r="F317" s="20">
        <v>1</v>
      </c>
      <c r="G317" s="70" t="s">
        <v>1078</v>
      </c>
      <c r="H317" s="71"/>
      <c r="I317" s="71"/>
      <c r="J317" s="72"/>
      <c r="K317">
        <v>1</v>
      </c>
    </row>
    <row r="318" spans="1:11" ht="39" customHeight="1" x14ac:dyDescent="0.2">
      <c r="A318" s="7" t="s">
        <v>736</v>
      </c>
      <c r="B318" s="7" t="s">
        <v>492</v>
      </c>
      <c r="C318" s="7" t="s">
        <v>56</v>
      </c>
      <c r="D318" s="7" t="s">
        <v>493</v>
      </c>
      <c r="E318" s="8" t="s">
        <v>58</v>
      </c>
      <c r="F318" s="20">
        <v>15.12</v>
      </c>
      <c r="G318" s="70" t="s">
        <v>1078</v>
      </c>
      <c r="H318" s="71"/>
      <c r="I318" s="71"/>
      <c r="J318" s="72"/>
      <c r="K318">
        <f>6.85+1.46+0.6+3.45+2.76</f>
        <v>15.12</v>
      </c>
    </row>
    <row r="319" spans="1:11" ht="39" customHeight="1" x14ac:dyDescent="0.2">
      <c r="A319" s="7" t="s">
        <v>737</v>
      </c>
      <c r="B319" s="7" t="s">
        <v>495</v>
      </c>
      <c r="C319" s="7" t="s">
        <v>56</v>
      </c>
      <c r="D319" s="7" t="s">
        <v>496</v>
      </c>
      <c r="E319" s="8" t="s">
        <v>28</v>
      </c>
      <c r="F319" s="20">
        <v>2</v>
      </c>
      <c r="G319" s="70" t="s">
        <v>1078</v>
      </c>
      <c r="H319" s="71"/>
      <c r="I319" s="71"/>
      <c r="J319" s="72"/>
      <c r="K319">
        <v>2</v>
      </c>
    </row>
    <row r="320" spans="1:11" ht="39" customHeight="1" x14ac:dyDescent="0.2">
      <c r="A320" s="7" t="s">
        <v>738</v>
      </c>
      <c r="B320" s="7" t="s">
        <v>498</v>
      </c>
      <c r="C320" s="7" t="s">
        <v>56</v>
      </c>
      <c r="D320" s="7" t="s">
        <v>499</v>
      </c>
      <c r="E320" s="8" t="s">
        <v>28</v>
      </c>
      <c r="F320" s="20">
        <v>1</v>
      </c>
      <c r="G320" s="70" t="s">
        <v>1078</v>
      </c>
      <c r="H320" s="71"/>
      <c r="I320" s="71"/>
      <c r="J320" s="72"/>
      <c r="K320">
        <v>1</v>
      </c>
    </row>
    <row r="321" spans="1:11" ht="39" customHeight="1" x14ac:dyDescent="0.2">
      <c r="A321" s="7" t="s">
        <v>739</v>
      </c>
      <c r="B321" s="7" t="s">
        <v>740</v>
      </c>
      <c r="C321" s="7" t="s">
        <v>56</v>
      </c>
      <c r="D321" s="7" t="s">
        <v>741</v>
      </c>
      <c r="E321" s="8" t="s">
        <v>28</v>
      </c>
      <c r="F321" s="20">
        <v>6</v>
      </c>
      <c r="G321" s="70" t="s">
        <v>1078</v>
      </c>
      <c r="H321" s="71"/>
      <c r="I321" s="71"/>
      <c r="J321" s="72"/>
      <c r="K321">
        <v>6</v>
      </c>
    </row>
    <row r="322" spans="1:11" ht="25.9" customHeight="1" x14ac:dyDescent="0.2">
      <c r="A322" s="7" t="s">
        <v>742</v>
      </c>
      <c r="B322" s="7" t="s">
        <v>504</v>
      </c>
      <c r="C322" s="7" t="s">
        <v>26</v>
      </c>
      <c r="D322" s="7" t="s">
        <v>505</v>
      </c>
      <c r="E322" s="8" t="s">
        <v>21</v>
      </c>
      <c r="F322" s="20">
        <v>1</v>
      </c>
      <c r="G322" s="70" t="s">
        <v>1078</v>
      </c>
      <c r="H322" s="71"/>
      <c r="I322" s="71"/>
      <c r="J322" s="72"/>
      <c r="K322">
        <v>1</v>
      </c>
    </row>
    <row r="323" spans="1:11" ht="25.9" customHeight="1" x14ac:dyDescent="0.2">
      <c r="A323" s="7" t="s">
        <v>743</v>
      </c>
      <c r="B323" s="7" t="s">
        <v>507</v>
      </c>
      <c r="C323" s="7" t="s">
        <v>26</v>
      </c>
      <c r="D323" s="7" t="s">
        <v>508</v>
      </c>
      <c r="E323" s="8" t="s">
        <v>21</v>
      </c>
      <c r="F323" s="20">
        <v>1</v>
      </c>
      <c r="G323" s="70" t="s">
        <v>1078</v>
      </c>
      <c r="H323" s="71"/>
      <c r="I323" s="71"/>
      <c r="J323" s="72"/>
      <c r="K323">
        <v>1</v>
      </c>
    </row>
    <row r="324" spans="1:11" ht="25.9" customHeight="1" x14ac:dyDescent="0.2">
      <c r="A324" s="7" t="s">
        <v>744</v>
      </c>
      <c r="B324" s="7" t="s">
        <v>510</v>
      </c>
      <c r="C324" s="7" t="s">
        <v>26</v>
      </c>
      <c r="D324" s="7" t="s">
        <v>511</v>
      </c>
      <c r="E324" s="8" t="s">
        <v>512</v>
      </c>
      <c r="F324" s="20">
        <v>60</v>
      </c>
      <c r="G324" s="70" t="s">
        <v>1078</v>
      </c>
      <c r="H324" s="71"/>
      <c r="I324" s="71"/>
      <c r="J324" s="72"/>
      <c r="K324">
        <v>60</v>
      </c>
    </row>
    <row r="325" spans="1:11" ht="39" customHeight="1" x14ac:dyDescent="0.2">
      <c r="A325" s="7" t="s">
        <v>745</v>
      </c>
      <c r="B325" s="7" t="s">
        <v>514</v>
      </c>
      <c r="C325" s="7" t="s">
        <v>56</v>
      </c>
      <c r="D325" s="7" t="s">
        <v>515</v>
      </c>
      <c r="E325" s="8" t="s">
        <v>58</v>
      </c>
      <c r="F325" s="20">
        <v>24</v>
      </c>
      <c r="G325" s="70" t="s">
        <v>1078</v>
      </c>
      <c r="H325" s="71"/>
      <c r="I325" s="71"/>
      <c r="J325" s="72"/>
      <c r="K325">
        <v>24</v>
      </c>
    </row>
    <row r="326" spans="1:11" ht="39" customHeight="1" x14ac:dyDescent="0.2">
      <c r="A326" s="7" t="s">
        <v>746</v>
      </c>
      <c r="B326" s="7" t="s">
        <v>517</v>
      </c>
      <c r="C326" s="7" t="s">
        <v>56</v>
      </c>
      <c r="D326" s="7" t="s">
        <v>518</v>
      </c>
      <c r="E326" s="8" t="s">
        <v>28</v>
      </c>
      <c r="F326" s="20">
        <v>2</v>
      </c>
      <c r="G326" s="70" t="s">
        <v>1078</v>
      </c>
      <c r="H326" s="71"/>
      <c r="I326" s="71"/>
      <c r="J326" s="72"/>
      <c r="K326">
        <v>2</v>
      </c>
    </row>
    <row r="327" spans="1:11" ht="24" customHeight="1" x14ac:dyDescent="0.2">
      <c r="A327" s="5" t="s">
        <v>747</v>
      </c>
      <c r="B327" s="5" t="s">
        <v>15</v>
      </c>
      <c r="C327" s="5"/>
      <c r="D327" s="5" t="s">
        <v>532</v>
      </c>
      <c r="E327" s="6"/>
      <c r="F327" s="19"/>
      <c r="G327" s="75"/>
      <c r="H327" s="71"/>
      <c r="I327" s="71"/>
      <c r="J327" s="72"/>
    </row>
    <row r="328" spans="1:11" ht="25.9" customHeight="1" x14ac:dyDescent="0.2">
      <c r="A328" s="7" t="s">
        <v>748</v>
      </c>
      <c r="B328" s="7" t="s">
        <v>749</v>
      </c>
      <c r="C328" s="7" t="s">
        <v>56</v>
      </c>
      <c r="D328" s="7" t="s">
        <v>750</v>
      </c>
      <c r="E328" s="8" t="s">
        <v>32</v>
      </c>
      <c r="F328" s="68">
        <v>644.09</v>
      </c>
      <c r="G328" s="70" t="s">
        <v>1079</v>
      </c>
      <c r="H328" s="71"/>
      <c r="I328" s="71"/>
      <c r="J328" s="72"/>
    </row>
    <row r="329" spans="1:11" ht="25.9" customHeight="1" x14ac:dyDescent="0.2">
      <c r="A329" s="7" t="s">
        <v>2193</v>
      </c>
      <c r="B329" s="7" t="s">
        <v>543</v>
      </c>
      <c r="C329" s="7" t="s">
        <v>56</v>
      </c>
      <c r="D329" s="7" t="s">
        <v>544</v>
      </c>
      <c r="E329" s="8" t="s">
        <v>32</v>
      </c>
      <c r="F329" s="68">
        <v>644.09</v>
      </c>
      <c r="G329" s="70" t="s">
        <v>1079</v>
      </c>
      <c r="H329" s="71"/>
      <c r="I329" s="71"/>
      <c r="J329" s="72"/>
    </row>
    <row r="330" spans="1:11" ht="25.9" customHeight="1" x14ac:dyDescent="0.2">
      <c r="A330" s="7" t="s">
        <v>2194</v>
      </c>
      <c r="B330" s="7" t="s">
        <v>751</v>
      </c>
      <c r="C330" s="7" t="s">
        <v>56</v>
      </c>
      <c r="D330" s="7" t="s">
        <v>752</v>
      </c>
      <c r="E330" s="8" t="s">
        <v>32</v>
      </c>
      <c r="F330" s="68">
        <v>252.39</v>
      </c>
      <c r="G330" s="70" t="s">
        <v>1079</v>
      </c>
      <c r="H330" s="71"/>
      <c r="I330" s="71"/>
      <c r="J330" s="72"/>
    </row>
    <row r="331" spans="1:11" ht="25.9" customHeight="1" x14ac:dyDescent="0.2">
      <c r="A331" s="7" t="s">
        <v>2195</v>
      </c>
      <c r="B331" s="7" t="s">
        <v>546</v>
      </c>
      <c r="C331" s="7" t="s">
        <v>56</v>
      </c>
      <c r="D331" s="7" t="s">
        <v>547</v>
      </c>
      <c r="E331" s="8" t="s">
        <v>32</v>
      </c>
      <c r="F331" s="68">
        <v>252.39</v>
      </c>
      <c r="G331" s="70" t="s">
        <v>1079</v>
      </c>
      <c r="H331" s="71"/>
      <c r="I331" s="71"/>
      <c r="J331" s="72"/>
    </row>
    <row r="332" spans="1:11" ht="25.9" customHeight="1" x14ac:dyDescent="0.2">
      <c r="A332" s="7" t="s">
        <v>2196</v>
      </c>
      <c r="B332" s="7" t="s">
        <v>753</v>
      </c>
      <c r="C332" s="7" t="s">
        <v>56</v>
      </c>
      <c r="D332" s="7" t="s">
        <v>754</v>
      </c>
      <c r="E332" s="8" t="s">
        <v>32</v>
      </c>
      <c r="F332" s="68">
        <v>252.39</v>
      </c>
      <c r="G332" s="70" t="s">
        <v>1079</v>
      </c>
      <c r="H332" s="71"/>
      <c r="I332" s="71"/>
      <c r="J332" s="72"/>
    </row>
    <row r="333" spans="1:11" ht="51.95" customHeight="1" x14ac:dyDescent="0.2">
      <c r="A333" s="7" t="s">
        <v>2197</v>
      </c>
      <c r="B333" s="66" t="s">
        <v>2191</v>
      </c>
      <c r="C333" s="66" t="s">
        <v>26</v>
      </c>
      <c r="D333" s="66" t="s">
        <v>2192</v>
      </c>
      <c r="E333" s="67" t="s">
        <v>32</v>
      </c>
      <c r="F333" s="68">
        <v>231.32</v>
      </c>
      <c r="G333" s="70" t="s">
        <v>1079</v>
      </c>
      <c r="H333" s="71"/>
      <c r="I333" s="71"/>
      <c r="J333" s="72"/>
    </row>
    <row r="334" spans="1:11" ht="24" customHeight="1" x14ac:dyDescent="0.2">
      <c r="A334" s="5" t="s">
        <v>755</v>
      </c>
      <c r="B334" s="5" t="s">
        <v>15</v>
      </c>
      <c r="C334" s="5"/>
      <c r="D334" s="5" t="s">
        <v>566</v>
      </c>
      <c r="E334" s="6"/>
      <c r="F334" s="19"/>
      <c r="G334" s="75"/>
      <c r="H334" s="71"/>
      <c r="I334" s="71"/>
      <c r="J334" s="72"/>
    </row>
    <row r="335" spans="1:11" ht="25.9" customHeight="1" x14ac:dyDescent="0.2">
      <c r="A335" s="7" t="s">
        <v>756</v>
      </c>
      <c r="B335" s="7" t="s">
        <v>568</v>
      </c>
      <c r="C335" s="7" t="s">
        <v>56</v>
      </c>
      <c r="D335" s="7" t="s">
        <v>569</v>
      </c>
      <c r="E335" s="8" t="s">
        <v>32</v>
      </c>
      <c r="F335" s="20">
        <v>252.39</v>
      </c>
      <c r="G335" s="70" t="s">
        <v>1079</v>
      </c>
      <c r="H335" s="71"/>
      <c r="I335" s="71"/>
      <c r="J335" s="72"/>
    </row>
    <row r="336" spans="1:11" ht="24" customHeight="1" x14ac:dyDescent="0.2">
      <c r="A336" s="5" t="s">
        <v>757</v>
      </c>
      <c r="B336" s="5" t="s">
        <v>15</v>
      </c>
      <c r="C336" s="5"/>
      <c r="D336" s="5" t="s">
        <v>758</v>
      </c>
      <c r="E336" s="6"/>
      <c r="F336" s="19"/>
      <c r="G336" s="75"/>
      <c r="H336" s="71"/>
      <c r="I336" s="71"/>
      <c r="J336" s="72"/>
    </row>
    <row r="337" spans="1:15" ht="24" customHeight="1" x14ac:dyDescent="0.2">
      <c r="A337" s="5" t="s">
        <v>759</v>
      </c>
      <c r="B337" s="5" t="s">
        <v>15</v>
      </c>
      <c r="C337" s="5"/>
      <c r="D337" s="5" t="s">
        <v>53</v>
      </c>
      <c r="E337" s="6"/>
      <c r="F337" s="19"/>
      <c r="G337" s="75"/>
      <c r="H337" s="71"/>
      <c r="I337" s="71"/>
      <c r="J337" s="72"/>
    </row>
    <row r="338" spans="1:15" ht="39" customHeight="1" x14ac:dyDescent="0.2">
      <c r="A338" s="7" t="s">
        <v>760</v>
      </c>
      <c r="B338" s="7" t="s">
        <v>55</v>
      </c>
      <c r="C338" s="7" t="s">
        <v>56</v>
      </c>
      <c r="D338" s="7" t="s">
        <v>57</v>
      </c>
      <c r="E338" s="8" t="s">
        <v>58</v>
      </c>
      <c r="F338" s="20">
        <f>K338</f>
        <v>123.75999999999999</v>
      </c>
      <c r="G338" s="70" t="s">
        <v>1079</v>
      </c>
      <c r="H338" s="71"/>
      <c r="I338" s="71"/>
      <c r="J338" s="72"/>
      <c r="K338" s="75">
        <f>20.4+20.4+40+15.76+14.1+3.25+9.85</f>
        <v>123.75999999999999</v>
      </c>
      <c r="L338" s="71"/>
      <c r="M338" s="71"/>
      <c r="N338" s="72"/>
    </row>
    <row r="339" spans="1:15" ht="24" customHeight="1" x14ac:dyDescent="0.2">
      <c r="A339" s="5" t="s">
        <v>761</v>
      </c>
      <c r="B339" s="5" t="s">
        <v>15</v>
      </c>
      <c r="C339" s="5"/>
      <c r="D339" s="5" t="s">
        <v>60</v>
      </c>
      <c r="E339" s="6"/>
      <c r="F339" s="19"/>
      <c r="G339" s="70"/>
      <c r="H339" s="71"/>
      <c r="I339" s="71"/>
      <c r="J339" s="72"/>
      <c r="K339">
        <v>1</v>
      </c>
      <c r="L339">
        <v>2</v>
      </c>
      <c r="M339">
        <v>3</v>
      </c>
      <c r="N339">
        <v>4</v>
      </c>
      <c r="O339">
        <v>5</v>
      </c>
    </row>
    <row r="340" spans="1:15" ht="39" customHeight="1" x14ac:dyDescent="0.2">
      <c r="A340" s="7" t="s">
        <v>762</v>
      </c>
      <c r="B340" s="7" t="s">
        <v>576</v>
      </c>
      <c r="C340" s="7" t="s">
        <v>56</v>
      </c>
      <c r="D340" s="7" t="s">
        <v>577</v>
      </c>
      <c r="E340" s="8" t="s">
        <v>64</v>
      </c>
      <c r="F340" s="20">
        <v>132.5</v>
      </c>
      <c r="G340" s="70" t="s">
        <v>2120</v>
      </c>
      <c r="H340" s="71"/>
      <c r="I340" s="71"/>
      <c r="J340" s="72"/>
      <c r="K340" s="27"/>
    </row>
    <row r="341" spans="1:15" ht="25.9" customHeight="1" x14ac:dyDescent="0.2">
      <c r="A341" s="7" t="s">
        <v>2200</v>
      </c>
      <c r="B341" s="7" t="s">
        <v>66</v>
      </c>
      <c r="C341" s="7" t="s">
        <v>56</v>
      </c>
      <c r="D341" s="7" t="s">
        <v>67</v>
      </c>
      <c r="E341" s="8" t="s">
        <v>64</v>
      </c>
      <c r="F341" s="20">
        <v>0.8</v>
      </c>
      <c r="G341" s="70" t="s">
        <v>2121</v>
      </c>
      <c r="H341" s="71"/>
      <c r="I341" s="71"/>
      <c r="J341" s="72"/>
    </row>
    <row r="342" spans="1:15" ht="25.9" customHeight="1" x14ac:dyDescent="0.2">
      <c r="A342" s="7" t="s">
        <v>2201</v>
      </c>
      <c r="B342" s="7" t="s">
        <v>69</v>
      </c>
      <c r="C342" s="7" t="s">
        <v>56</v>
      </c>
      <c r="D342" s="7" t="s">
        <v>70</v>
      </c>
      <c r="E342" s="8" t="s">
        <v>71</v>
      </c>
      <c r="F342" s="20">
        <f>L342+N342+O342</f>
        <v>613.6</v>
      </c>
      <c r="G342" s="70" t="s">
        <v>2122</v>
      </c>
      <c r="H342" s="71"/>
      <c r="I342" s="71"/>
      <c r="J342" s="72"/>
      <c r="K342" s="27"/>
      <c r="L342">
        <f>60.4+261.8+123.1</f>
        <v>445.29999999999995</v>
      </c>
      <c r="N342">
        <v>140.19999999999999</v>
      </c>
      <c r="O342">
        <v>28.1</v>
      </c>
    </row>
    <row r="343" spans="1:15" ht="25.9" customHeight="1" x14ac:dyDescent="0.2">
      <c r="A343" s="7" t="s">
        <v>2202</v>
      </c>
      <c r="B343" s="7" t="s">
        <v>581</v>
      </c>
      <c r="C343" s="7" t="s">
        <v>56</v>
      </c>
      <c r="D343" s="7" t="s">
        <v>582</v>
      </c>
      <c r="E343" s="8" t="s">
        <v>71</v>
      </c>
      <c r="F343" s="20">
        <f t="shared" ref="F343:F346" si="3">L343+N343+O343</f>
        <v>159.5</v>
      </c>
      <c r="G343" s="70" t="s">
        <v>2123</v>
      </c>
      <c r="H343" s="71"/>
      <c r="I343" s="71"/>
      <c r="J343" s="72"/>
      <c r="K343" s="27"/>
      <c r="L343">
        <v>159.19999999999999</v>
      </c>
      <c r="N343">
        <v>0.3</v>
      </c>
    </row>
    <row r="344" spans="1:15" ht="25.9" customHeight="1" x14ac:dyDescent="0.2">
      <c r="A344" s="7" t="s">
        <v>2203</v>
      </c>
      <c r="B344" s="7" t="s">
        <v>584</v>
      </c>
      <c r="C344" s="7" t="s">
        <v>56</v>
      </c>
      <c r="D344" s="7" t="s">
        <v>585</v>
      </c>
      <c r="E344" s="8" t="s">
        <v>71</v>
      </c>
      <c r="F344" s="20">
        <f t="shared" si="3"/>
        <v>958.1</v>
      </c>
      <c r="G344" s="70" t="s">
        <v>2124</v>
      </c>
      <c r="H344" s="71"/>
      <c r="I344" s="71"/>
      <c r="J344" s="72"/>
      <c r="K344" s="27"/>
      <c r="L344">
        <f>190.1+278.1</f>
        <v>468.20000000000005</v>
      </c>
      <c r="N344">
        <v>457.3</v>
      </c>
      <c r="O344">
        <v>32.6</v>
      </c>
    </row>
    <row r="345" spans="1:15" s="27" customFormat="1" ht="39" customHeight="1" x14ac:dyDescent="0.2">
      <c r="A345" s="7" t="s">
        <v>2204</v>
      </c>
      <c r="B345" s="7" t="s">
        <v>79</v>
      </c>
      <c r="C345" s="7" t="s">
        <v>56</v>
      </c>
      <c r="D345" s="7" t="s">
        <v>80</v>
      </c>
      <c r="E345" s="8" t="s">
        <v>71</v>
      </c>
      <c r="F345" s="20">
        <f t="shared" si="3"/>
        <v>144.1</v>
      </c>
      <c r="G345" s="70" t="s">
        <v>2125</v>
      </c>
      <c r="H345" s="71"/>
      <c r="I345" s="71"/>
      <c r="J345" s="72"/>
      <c r="O345" s="27">
        <v>144.1</v>
      </c>
    </row>
    <row r="346" spans="1:15" ht="39" customHeight="1" x14ac:dyDescent="0.2">
      <c r="A346" s="7" t="s">
        <v>2205</v>
      </c>
      <c r="B346" s="7" t="s">
        <v>763</v>
      </c>
      <c r="C346" s="7" t="s">
        <v>56</v>
      </c>
      <c r="D346" s="7" t="s">
        <v>764</v>
      </c>
      <c r="E346" s="8" t="s">
        <v>32</v>
      </c>
      <c r="F346" s="20">
        <f t="shared" si="3"/>
        <v>415.92</v>
      </c>
      <c r="G346" s="70" t="s">
        <v>2052</v>
      </c>
      <c r="H346" s="71"/>
      <c r="I346" s="71"/>
      <c r="J346" s="72"/>
      <c r="L346">
        <f>52.2+134.78+62.3</f>
        <v>249.28000000000003</v>
      </c>
      <c r="N346">
        <v>138.97999999999999</v>
      </c>
      <c r="O346">
        <v>27.66</v>
      </c>
    </row>
    <row r="347" spans="1:15" ht="26.1" customHeight="1" x14ac:dyDescent="0.2">
      <c r="A347" s="7" t="s">
        <v>2206</v>
      </c>
      <c r="B347" s="66" t="s">
        <v>2198</v>
      </c>
      <c r="C347" s="66" t="s">
        <v>26</v>
      </c>
      <c r="D347" s="66" t="s">
        <v>2199</v>
      </c>
      <c r="E347" s="67" t="s">
        <v>64</v>
      </c>
      <c r="F347" s="68">
        <v>33.14</v>
      </c>
      <c r="G347" s="70" t="s">
        <v>2053</v>
      </c>
      <c r="H347" s="71"/>
      <c r="I347" s="71"/>
      <c r="J347" s="72"/>
    </row>
    <row r="348" spans="1:15" ht="26.1" customHeight="1" x14ac:dyDescent="0.2">
      <c r="A348" s="7" t="s">
        <v>2207</v>
      </c>
      <c r="B348" s="66" t="s">
        <v>2149</v>
      </c>
      <c r="C348" s="66" t="s">
        <v>2140</v>
      </c>
      <c r="D348" s="66" t="s">
        <v>2150</v>
      </c>
      <c r="E348" s="67" t="s">
        <v>2142</v>
      </c>
      <c r="F348" s="68">
        <v>18293.28</v>
      </c>
      <c r="G348" s="70" t="s">
        <v>2053</v>
      </c>
      <c r="H348" s="71"/>
      <c r="I348" s="71"/>
      <c r="J348" s="72"/>
    </row>
    <row r="349" spans="1:15" ht="25.9" customHeight="1" x14ac:dyDescent="0.2">
      <c r="A349" s="7" t="s">
        <v>2208</v>
      </c>
      <c r="B349" s="7" t="s">
        <v>91</v>
      </c>
      <c r="C349" s="7" t="s">
        <v>56</v>
      </c>
      <c r="D349" s="7" t="s">
        <v>92</v>
      </c>
      <c r="E349" s="8" t="s">
        <v>32</v>
      </c>
      <c r="F349" s="20">
        <v>141.46</v>
      </c>
      <c r="G349" s="70" t="s">
        <v>2054</v>
      </c>
      <c r="H349" s="71"/>
      <c r="I349" s="71"/>
      <c r="J349" s="72"/>
    </row>
    <row r="350" spans="1:15" ht="64.900000000000006" customHeight="1" x14ac:dyDescent="0.2">
      <c r="A350" s="7" t="s">
        <v>2209</v>
      </c>
      <c r="B350" s="7" t="s">
        <v>97</v>
      </c>
      <c r="C350" s="7" t="s">
        <v>56</v>
      </c>
      <c r="D350" s="7" t="s">
        <v>98</v>
      </c>
      <c r="E350" s="8" t="s">
        <v>64</v>
      </c>
      <c r="F350" s="20">
        <v>99.42</v>
      </c>
      <c r="G350" s="70" t="s">
        <v>2126</v>
      </c>
      <c r="H350" s="71"/>
      <c r="I350" s="71"/>
      <c r="J350" s="72"/>
    </row>
    <row r="351" spans="1:15" ht="24" customHeight="1" x14ac:dyDescent="0.2">
      <c r="A351" s="5" t="s">
        <v>765</v>
      </c>
      <c r="B351" s="5" t="s">
        <v>15</v>
      </c>
      <c r="C351" s="5"/>
      <c r="D351" s="5" t="s">
        <v>100</v>
      </c>
      <c r="E351" s="6"/>
      <c r="F351" s="19"/>
      <c r="G351" s="70"/>
      <c r="H351" s="71"/>
      <c r="I351" s="71"/>
      <c r="J351" s="72"/>
      <c r="L351">
        <v>2</v>
      </c>
      <c r="M351">
        <v>7</v>
      </c>
      <c r="N351">
        <v>8</v>
      </c>
      <c r="O351">
        <v>9</v>
      </c>
    </row>
    <row r="352" spans="1:15" ht="39" customHeight="1" x14ac:dyDescent="0.2">
      <c r="A352" s="7" t="s">
        <v>766</v>
      </c>
      <c r="B352" s="7" t="s">
        <v>763</v>
      </c>
      <c r="C352" s="7" t="s">
        <v>56</v>
      </c>
      <c r="D352" s="7" t="s">
        <v>764</v>
      </c>
      <c r="E352" s="8" t="s">
        <v>32</v>
      </c>
      <c r="F352" s="20">
        <f>L352+M352+N352+O352</f>
        <v>373.77</v>
      </c>
      <c r="G352" s="70" t="s">
        <v>2127</v>
      </c>
      <c r="H352" s="71"/>
      <c r="I352" s="71"/>
      <c r="J352" s="72"/>
      <c r="L352">
        <v>134.78</v>
      </c>
      <c r="M352">
        <v>118.19</v>
      </c>
      <c r="O352">
        <v>120.8</v>
      </c>
    </row>
    <row r="353" spans="1:15" ht="25.9" customHeight="1" x14ac:dyDescent="0.2">
      <c r="A353" s="7" t="s">
        <v>2210</v>
      </c>
      <c r="B353" s="7" t="s">
        <v>69</v>
      </c>
      <c r="C353" s="7" t="s">
        <v>56</v>
      </c>
      <c r="D353" s="7" t="s">
        <v>70</v>
      </c>
      <c r="E353" s="8" t="s">
        <v>71</v>
      </c>
      <c r="F353" s="20">
        <f t="shared" ref="F353:F356" si="4">L353+M353+N353+O353</f>
        <v>510</v>
      </c>
      <c r="G353" s="70" t="s">
        <v>2055</v>
      </c>
      <c r="H353" s="71"/>
      <c r="I353" s="71"/>
      <c r="J353" s="72"/>
      <c r="L353">
        <v>265.8</v>
      </c>
      <c r="M353">
        <v>123.2</v>
      </c>
      <c r="O353">
        <v>121</v>
      </c>
    </row>
    <row r="354" spans="1:15" ht="25.9" customHeight="1" x14ac:dyDescent="0.2">
      <c r="A354" s="7" t="s">
        <v>2211</v>
      </c>
      <c r="B354" s="7" t="s">
        <v>73</v>
      </c>
      <c r="C354" s="7" t="s">
        <v>56</v>
      </c>
      <c r="D354" s="7" t="s">
        <v>74</v>
      </c>
      <c r="E354" s="8" t="s">
        <v>71</v>
      </c>
      <c r="F354" s="20">
        <f t="shared" si="4"/>
        <v>57.6</v>
      </c>
      <c r="G354" s="70" t="s">
        <v>2128</v>
      </c>
      <c r="H354" s="71"/>
      <c r="I354" s="71"/>
      <c r="J354" s="72"/>
      <c r="M354">
        <v>57.6</v>
      </c>
    </row>
    <row r="355" spans="1:15" ht="25.9" customHeight="1" x14ac:dyDescent="0.2">
      <c r="A355" s="7" t="s">
        <v>2212</v>
      </c>
      <c r="B355" s="7" t="s">
        <v>76</v>
      </c>
      <c r="C355" s="7" t="s">
        <v>56</v>
      </c>
      <c r="D355" s="7" t="s">
        <v>77</v>
      </c>
      <c r="E355" s="8" t="s">
        <v>71</v>
      </c>
      <c r="F355" s="20">
        <f t="shared" si="4"/>
        <v>1265.7</v>
      </c>
      <c r="G355" s="70" t="s">
        <v>2129</v>
      </c>
      <c r="H355" s="71"/>
      <c r="I355" s="71"/>
      <c r="J355" s="72"/>
      <c r="L355">
        <v>648.5</v>
      </c>
      <c r="M355">
        <v>284.5</v>
      </c>
      <c r="O355">
        <v>332.7</v>
      </c>
    </row>
    <row r="356" spans="1:15" ht="39" customHeight="1" x14ac:dyDescent="0.2">
      <c r="A356" s="7" t="s">
        <v>2213</v>
      </c>
      <c r="B356" s="7" t="s">
        <v>79</v>
      </c>
      <c r="C356" s="7" t="s">
        <v>56</v>
      </c>
      <c r="D356" s="7" t="s">
        <v>80</v>
      </c>
      <c r="E356" s="8" t="s">
        <v>71</v>
      </c>
      <c r="F356" s="20">
        <f t="shared" si="4"/>
        <v>42.6</v>
      </c>
      <c r="G356" s="70" t="s">
        <v>2056</v>
      </c>
      <c r="H356" s="71"/>
      <c r="I356" s="71"/>
      <c r="J356" s="72"/>
      <c r="M356">
        <v>42.6</v>
      </c>
    </row>
    <row r="357" spans="1:15" ht="26.1" customHeight="1" x14ac:dyDescent="0.2">
      <c r="A357" s="7" t="s">
        <v>2214</v>
      </c>
      <c r="B357" s="66" t="s">
        <v>2158</v>
      </c>
      <c r="C357" s="66" t="s">
        <v>26</v>
      </c>
      <c r="D357" s="66" t="s">
        <v>2159</v>
      </c>
      <c r="E357" s="67" t="s">
        <v>64</v>
      </c>
      <c r="F357" s="68">
        <v>28.24</v>
      </c>
      <c r="G357" s="70" t="s">
        <v>2057</v>
      </c>
      <c r="H357" s="71"/>
      <c r="I357" s="71"/>
      <c r="J357" s="72"/>
    </row>
    <row r="358" spans="1:15" ht="26.1" customHeight="1" x14ac:dyDescent="0.2">
      <c r="A358" s="7" t="s">
        <v>2215</v>
      </c>
      <c r="B358" s="66" t="s">
        <v>2149</v>
      </c>
      <c r="C358" s="66" t="s">
        <v>2140</v>
      </c>
      <c r="D358" s="66" t="s">
        <v>2150</v>
      </c>
      <c r="E358" s="67" t="s">
        <v>2142</v>
      </c>
      <c r="F358" s="68">
        <v>15588.48</v>
      </c>
      <c r="G358" s="70" t="s">
        <v>2057</v>
      </c>
      <c r="H358" s="71"/>
      <c r="I358" s="71"/>
      <c r="J358" s="72"/>
    </row>
    <row r="359" spans="1:15" ht="52.15" customHeight="1" x14ac:dyDescent="0.2">
      <c r="A359" s="7" t="s">
        <v>2216</v>
      </c>
      <c r="B359" s="7" t="s">
        <v>769</v>
      </c>
      <c r="C359" s="7" t="s">
        <v>26</v>
      </c>
      <c r="D359" s="7" t="s">
        <v>770</v>
      </c>
      <c r="E359" s="8" t="s">
        <v>32</v>
      </c>
      <c r="F359" s="20">
        <v>23.54</v>
      </c>
      <c r="G359" s="70" t="s">
        <v>2059</v>
      </c>
      <c r="H359" s="71"/>
      <c r="I359" s="71"/>
      <c r="J359" s="72"/>
    </row>
    <row r="360" spans="1:15" ht="39" customHeight="1" x14ac:dyDescent="0.2">
      <c r="A360" s="7" t="s">
        <v>2217</v>
      </c>
      <c r="B360" s="7" t="s">
        <v>614</v>
      </c>
      <c r="C360" s="7" t="s">
        <v>56</v>
      </c>
      <c r="D360" s="7" t="s">
        <v>615</v>
      </c>
      <c r="E360" s="8" t="s">
        <v>71</v>
      </c>
      <c r="F360" s="20">
        <v>43</v>
      </c>
      <c r="G360" s="70" t="s">
        <v>2058</v>
      </c>
      <c r="H360" s="71"/>
      <c r="I360" s="71"/>
      <c r="J360" s="72"/>
    </row>
    <row r="361" spans="1:15" ht="26.1" customHeight="1" x14ac:dyDescent="0.2">
      <c r="A361" s="7" t="s">
        <v>2218</v>
      </c>
      <c r="B361" s="66" t="s">
        <v>2178</v>
      </c>
      <c r="C361" s="66" t="s">
        <v>26</v>
      </c>
      <c r="D361" s="66" t="s">
        <v>2179</v>
      </c>
      <c r="E361" s="67" t="s">
        <v>64</v>
      </c>
      <c r="F361" s="68">
        <v>1.88</v>
      </c>
      <c r="G361" s="70" t="s">
        <v>2060</v>
      </c>
      <c r="H361" s="71"/>
      <c r="I361" s="71"/>
      <c r="J361" s="72"/>
    </row>
    <row r="362" spans="1:15" ht="26.1" customHeight="1" x14ac:dyDescent="0.2">
      <c r="A362" s="7" t="s">
        <v>2219</v>
      </c>
      <c r="B362" s="66" t="s">
        <v>2149</v>
      </c>
      <c r="C362" s="66" t="s">
        <v>2140</v>
      </c>
      <c r="D362" s="66" t="s">
        <v>2150</v>
      </c>
      <c r="E362" s="67" t="s">
        <v>2142</v>
      </c>
      <c r="F362" s="68">
        <v>1037.76</v>
      </c>
      <c r="G362" s="70" t="s">
        <v>2060</v>
      </c>
      <c r="H362" s="71"/>
      <c r="I362" s="71"/>
      <c r="J362" s="72"/>
    </row>
    <row r="363" spans="1:15" ht="24" customHeight="1" x14ac:dyDescent="0.2">
      <c r="A363" s="5" t="s">
        <v>771</v>
      </c>
      <c r="B363" s="5" t="s">
        <v>15</v>
      </c>
      <c r="C363" s="5"/>
      <c r="D363" s="5" t="s">
        <v>121</v>
      </c>
      <c r="E363" s="6"/>
      <c r="F363" s="19"/>
      <c r="G363" s="75"/>
      <c r="H363" s="71"/>
      <c r="I363" s="71"/>
      <c r="J363" s="72"/>
    </row>
    <row r="364" spans="1:15" ht="39" customHeight="1" x14ac:dyDescent="0.2">
      <c r="A364" s="7" t="s">
        <v>772</v>
      </c>
      <c r="B364" s="7" t="s">
        <v>773</v>
      </c>
      <c r="C364" s="7" t="s">
        <v>56</v>
      </c>
      <c r="D364" s="7" t="s">
        <v>774</v>
      </c>
      <c r="E364" s="8" t="s">
        <v>32</v>
      </c>
      <c r="F364" s="20">
        <v>764.12</v>
      </c>
      <c r="G364" s="70" t="s">
        <v>1064</v>
      </c>
      <c r="H364" s="71"/>
      <c r="I364" s="71"/>
      <c r="J364" s="72"/>
    </row>
    <row r="365" spans="1:15" ht="25.9" customHeight="1" x14ac:dyDescent="0.2">
      <c r="A365" s="7" t="s">
        <v>775</v>
      </c>
      <c r="B365" s="7" t="s">
        <v>132</v>
      </c>
      <c r="C365" s="7" t="s">
        <v>56</v>
      </c>
      <c r="D365" s="7" t="s">
        <v>133</v>
      </c>
      <c r="E365" s="8" t="s">
        <v>58</v>
      </c>
      <c r="F365" s="20">
        <v>17</v>
      </c>
      <c r="G365" s="70" t="s">
        <v>1064</v>
      </c>
      <c r="H365" s="71"/>
      <c r="I365" s="71"/>
      <c r="J365" s="72"/>
      <c r="K365">
        <f>3*5.4+1*2.8+1.2+0.9+1.9</f>
        <v>23</v>
      </c>
    </row>
    <row r="366" spans="1:15" ht="24" customHeight="1" x14ac:dyDescent="0.2">
      <c r="A366" s="5" t="s">
        <v>776</v>
      </c>
      <c r="B366" s="5" t="s">
        <v>15</v>
      </c>
      <c r="C366" s="5"/>
      <c r="D366" s="5" t="s">
        <v>777</v>
      </c>
      <c r="E366" s="6"/>
      <c r="F366" s="19"/>
      <c r="G366" s="75"/>
      <c r="H366" s="71"/>
      <c r="I366" s="71"/>
      <c r="J366" s="72"/>
    </row>
    <row r="367" spans="1:15" ht="52.15" customHeight="1" x14ac:dyDescent="0.2">
      <c r="A367" s="7" t="s">
        <v>778</v>
      </c>
      <c r="B367" s="7" t="s">
        <v>623</v>
      </c>
      <c r="C367" s="7" t="s">
        <v>56</v>
      </c>
      <c r="D367" s="7" t="s">
        <v>624</v>
      </c>
      <c r="E367" s="8" t="s">
        <v>32</v>
      </c>
      <c r="F367" s="20">
        <v>743.32</v>
      </c>
      <c r="G367" s="70" t="s">
        <v>1064</v>
      </c>
      <c r="H367" s="71"/>
      <c r="I367" s="71"/>
      <c r="J367" s="72"/>
    </row>
    <row r="368" spans="1:15" ht="39" customHeight="1" x14ac:dyDescent="0.2">
      <c r="A368" s="7" t="s">
        <v>779</v>
      </c>
      <c r="B368" s="7" t="s">
        <v>780</v>
      </c>
      <c r="C368" s="7" t="s">
        <v>56</v>
      </c>
      <c r="D368" s="7" t="s">
        <v>781</v>
      </c>
      <c r="E368" s="8" t="s">
        <v>71</v>
      </c>
      <c r="F368" s="20">
        <v>4000</v>
      </c>
      <c r="G368" s="70" t="s">
        <v>1064</v>
      </c>
      <c r="H368" s="71"/>
      <c r="I368" s="71"/>
      <c r="J368" s="72"/>
    </row>
    <row r="369" spans="1:10" ht="39" customHeight="1" x14ac:dyDescent="0.2">
      <c r="A369" s="7" t="s">
        <v>782</v>
      </c>
      <c r="B369" s="7" t="s">
        <v>783</v>
      </c>
      <c r="C369" s="7" t="s">
        <v>56</v>
      </c>
      <c r="D369" s="7" t="s">
        <v>784</v>
      </c>
      <c r="E369" s="8" t="s">
        <v>32</v>
      </c>
      <c r="F369" s="20">
        <v>743.32</v>
      </c>
      <c r="G369" s="70" t="s">
        <v>1064</v>
      </c>
      <c r="H369" s="71"/>
      <c r="I369" s="71"/>
      <c r="J369" s="72"/>
    </row>
    <row r="370" spans="1:10" ht="25.9" customHeight="1" x14ac:dyDescent="0.2">
      <c r="A370" s="7" t="s">
        <v>785</v>
      </c>
      <c r="B370" s="7" t="s">
        <v>149</v>
      </c>
      <c r="C370" s="7" t="s">
        <v>56</v>
      </c>
      <c r="D370" s="7" t="s">
        <v>150</v>
      </c>
      <c r="E370" s="8" t="s">
        <v>58</v>
      </c>
      <c r="F370" s="20">
        <v>40.799999999999997</v>
      </c>
      <c r="G370" s="70" t="s">
        <v>1064</v>
      </c>
      <c r="H370" s="71"/>
      <c r="I370" s="71"/>
      <c r="J370" s="72"/>
    </row>
    <row r="371" spans="1:10" ht="39" customHeight="1" x14ac:dyDescent="0.2">
      <c r="A371" s="7" t="s">
        <v>786</v>
      </c>
      <c r="B371" s="7" t="s">
        <v>143</v>
      </c>
      <c r="C371" s="7" t="s">
        <v>56</v>
      </c>
      <c r="D371" s="7" t="s">
        <v>144</v>
      </c>
      <c r="E371" s="8" t="s">
        <v>58</v>
      </c>
      <c r="F371" s="20">
        <v>79.2</v>
      </c>
      <c r="G371" s="70" t="s">
        <v>1064</v>
      </c>
      <c r="H371" s="71"/>
      <c r="I371" s="71"/>
      <c r="J371" s="72"/>
    </row>
    <row r="372" spans="1:10" ht="64.900000000000006" customHeight="1" x14ac:dyDescent="0.2">
      <c r="A372" s="7" t="s">
        <v>787</v>
      </c>
      <c r="B372" s="7" t="s">
        <v>788</v>
      </c>
      <c r="C372" s="7" t="s">
        <v>26</v>
      </c>
      <c r="D372" s="7" t="s">
        <v>789</v>
      </c>
      <c r="E372" s="8" t="s">
        <v>32</v>
      </c>
      <c r="F372" s="20">
        <v>56.4</v>
      </c>
      <c r="G372" s="70" t="s">
        <v>1064</v>
      </c>
      <c r="H372" s="71"/>
      <c r="I372" s="71"/>
      <c r="J372" s="72"/>
    </row>
    <row r="373" spans="1:10" ht="39" customHeight="1" x14ac:dyDescent="0.2">
      <c r="A373" s="7" t="s">
        <v>790</v>
      </c>
      <c r="B373" s="7" t="s">
        <v>783</v>
      </c>
      <c r="C373" s="7" t="s">
        <v>56</v>
      </c>
      <c r="D373" s="7" t="s">
        <v>784</v>
      </c>
      <c r="E373" s="8" t="s">
        <v>32</v>
      </c>
      <c r="F373" s="20">
        <v>56.4</v>
      </c>
      <c r="G373" s="70" t="s">
        <v>1064</v>
      </c>
      <c r="H373" s="71"/>
      <c r="I373" s="71"/>
      <c r="J373" s="72"/>
    </row>
    <row r="374" spans="1:10" ht="25.9" customHeight="1" x14ac:dyDescent="0.2">
      <c r="A374" s="7" t="s">
        <v>791</v>
      </c>
      <c r="B374" s="7" t="s">
        <v>146</v>
      </c>
      <c r="C374" s="7" t="s">
        <v>56</v>
      </c>
      <c r="D374" s="7" t="s">
        <v>147</v>
      </c>
      <c r="E374" s="8" t="s">
        <v>58</v>
      </c>
      <c r="F374" s="20">
        <v>120.8</v>
      </c>
      <c r="G374" s="70" t="s">
        <v>1064</v>
      </c>
      <c r="H374" s="71"/>
      <c r="I374" s="71"/>
      <c r="J374" s="72"/>
    </row>
    <row r="375" spans="1:10" ht="24" customHeight="1" x14ac:dyDescent="0.2">
      <c r="A375" s="5" t="s">
        <v>792</v>
      </c>
      <c r="B375" s="5" t="s">
        <v>15</v>
      </c>
      <c r="C375" s="5"/>
      <c r="D375" s="5" t="s">
        <v>630</v>
      </c>
      <c r="E375" s="6"/>
      <c r="F375" s="19"/>
      <c r="G375" s="75"/>
      <c r="H375" s="71"/>
      <c r="I375" s="71"/>
      <c r="J375" s="72"/>
    </row>
    <row r="376" spans="1:10" ht="39" customHeight="1" x14ac:dyDescent="0.2">
      <c r="A376" s="7" t="s">
        <v>793</v>
      </c>
      <c r="B376" s="7" t="s">
        <v>463</v>
      </c>
      <c r="C376" s="7" t="s">
        <v>56</v>
      </c>
      <c r="D376" s="7" t="s">
        <v>464</v>
      </c>
      <c r="E376" s="8" t="s">
        <v>58</v>
      </c>
      <c r="F376" s="20">
        <v>88</v>
      </c>
      <c r="G376" s="70" t="s">
        <v>1077</v>
      </c>
      <c r="H376" s="71"/>
      <c r="I376" s="71"/>
      <c r="J376" s="72"/>
    </row>
    <row r="377" spans="1:10" ht="39" customHeight="1" x14ac:dyDescent="0.2">
      <c r="A377" s="7" t="s">
        <v>794</v>
      </c>
      <c r="B377" s="7" t="s">
        <v>466</v>
      </c>
      <c r="C377" s="7" t="s">
        <v>56</v>
      </c>
      <c r="D377" s="7" t="s">
        <v>467</v>
      </c>
      <c r="E377" s="8" t="s">
        <v>58</v>
      </c>
      <c r="F377" s="20">
        <v>88</v>
      </c>
      <c r="G377" s="70" t="s">
        <v>1077</v>
      </c>
      <c r="H377" s="71"/>
      <c r="I377" s="71"/>
      <c r="J377" s="72"/>
    </row>
    <row r="378" spans="1:10" ht="39" customHeight="1" x14ac:dyDescent="0.2">
      <c r="A378" s="7" t="s">
        <v>795</v>
      </c>
      <c r="B378" s="7" t="s">
        <v>469</v>
      </c>
      <c r="C378" s="7" t="s">
        <v>56</v>
      </c>
      <c r="D378" s="7" t="s">
        <v>470</v>
      </c>
      <c r="E378" s="8" t="s">
        <v>28</v>
      </c>
      <c r="F378" s="20">
        <v>13</v>
      </c>
      <c r="G378" s="70" t="s">
        <v>1077</v>
      </c>
      <c r="H378" s="71"/>
      <c r="I378" s="71"/>
      <c r="J378" s="72"/>
    </row>
    <row r="379" spans="1:10" ht="24" customHeight="1" x14ac:dyDescent="0.2">
      <c r="A379" s="5" t="s">
        <v>796</v>
      </c>
      <c r="B379" s="5" t="s">
        <v>15</v>
      </c>
      <c r="C379" s="5"/>
      <c r="D379" s="5" t="s">
        <v>152</v>
      </c>
      <c r="E379" s="6"/>
      <c r="F379" s="19"/>
      <c r="G379" s="75"/>
      <c r="H379" s="71"/>
      <c r="I379" s="71"/>
      <c r="J379" s="72"/>
    </row>
    <row r="380" spans="1:10" ht="39" customHeight="1" x14ac:dyDescent="0.2">
      <c r="A380" s="7" t="s">
        <v>797</v>
      </c>
      <c r="B380" s="7" t="s">
        <v>154</v>
      </c>
      <c r="C380" s="7" t="s">
        <v>56</v>
      </c>
      <c r="D380" s="7" t="s">
        <v>155</v>
      </c>
      <c r="E380" s="8" t="s">
        <v>32</v>
      </c>
      <c r="F380" s="20">
        <v>1537.71</v>
      </c>
      <c r="G380" s="70" t="s">
        <v>1064</v>
      </c>
      <c r="H380" s="71"/>
      <c r="I380" s="71"/>
      <c r="J380" s="72"/>
    </row>
    <row r="381" spans="1:10" ht="52.15" customHeight="1" x14ac:dyDescent="0.2">
      <c r="A381" s="7" t="s">
        <v>798</v>
      </c>
      <c r="B381" s="7" t="s">
        <v>160</v>
      </c>
      <c r="C381" s="7" t="s">
        <v>56</v>
      </c>
      <c r="D381" s="7" t="s">
        <v>161</v>
      </c>
      <c r="E381" s="8" t="s">
        <v>32</v>
      </c>
      <c r="F381" s="20">
        <v>1537.71</v>
      </c>
      <c r="G381" s="70" t="s">
        <v>1064</v>
      </c>
      <c r="H381" s="71"/>
      <c r="I381" s="71"/>
      <c r="J381" s="72"/>
    </row>
    <row r="382" spans="1:10" ht="24" customHeight="1" x14ac:dyDescent="0.2">
      <c r="A382" s="5" t="s">
        <v>799</v>
      </c>
      <c r="B382" s="5" t="s">
        <v>15</v>
      </c>
      <c r="C382" s="5"/>
      <c r="D382" s="5" t="s">
        <v>178</v>
      </c>
      <c r="E382" s="6"/>
      <c r="F382" s="19"/>
      <c r="G382" s="75"/>
      <c r="H382" s="71"/>
      <c r="I382" s="71"/>
      <c r="J382" s="72"/>
    </row>
    <row r="383" spans="1:10" ht="25.9" customHeight="1" x14ac:dyDescent="0.2">
      <c r="A383" s="7" t="s">
        <v>800</v>
      </c>
      <c r="B383" s="7" t="s">
        <v>180</v>
      </c>
      <c r="C383" s="7" t="s">
        <v>56</v>
      </c>
      <c r="D383" s="7" t="s">
        <v>181</v>
      </c>
      <c r="E383" s="8" t="s">
        <v>64</v>
      </c>
      <c r="F383" s="20">
        <v>6.54</v>
      </c>
      <c r="G383" s="70" t="s">
        <v>1064</v>
      </c>
      <c r="H383" s="71"/>
      <c r="I383" s="71"/>
      <c r="J383" s="72"/>
    </row>
    <row r="384" spans="1:10" ht="39" customHeight="1" x14ac:dyDescent="0.2">
      <c r="A384" s="7" t="s">
        <v>801</v>
      </c>
      <c r="B384" s="7" t="s">
        <v>643</v>
      </c>
      <c r="C384" s="7" t="s">
        <v>56</v>
      </c>
      <c r="D384" s="7" t="s">
        <v>644</v>
      </c>
      <c r="E384" s="8" t="s">
        <v>32</v>
      </c>
      <c r="F384" s="20">
        <v>10.46</v>
      </c>
      <c r="G384" s="70" t="s">
        <v>1064</v>
      </c>
      <c r="H384" s="71"/>
      <c r="I384" s="71"/>
      <c r="J384" s="72"/>
    </row>
    <row r="385" spans="1:11" ht="25.9" customHeight="1" x14ac:dyDescent="0.2">
      <c r="A385" s="7" t="s">
        <v>802</v>
      </c>
      <c r="B385" s="7" t="s">
        <v>803</v>
      </c>
      <c r="C385" s="7" t="s">
        <v>56</v>
      </c>
      <c r="D385" s="7" t="s">
        <v>804</v>
      </c>
      <c r="E385" s="8" t="s">
        <v>32</v>
      </c>
      <c r="F385" s="20">
        <v>844.17</v>
      </c>
      <c r="G385" s="70" t="s">
        <v>1064</v>
      </c>
      <c r="H385" s="71"/>
      <c r="I385" s="71"/>
      <c r="J385" s="72"/>
    </row>
    <row r="386" spans="1:11" ht="25.9" customHeight="1" x14ac:dyDescent="0.2">
      <c r="A386" s="7" t="s">
        <v>805</v>
      </c>
      <c r="B386" s="7" t="s">
        <v>189</v>
      </c>
      <c r="C386" s="7" t="s">
        <v>56</v>
      </c>
      <c r="D386" s="7" t="s">
        <v>190</v>
      </c>
      <c r="E386" s="8" t="s">
        <v>32</v>
      </c>
      <c r="F386" s="20">
        <v>844.17</v>
      </c>
      <c r="G386" s="70" t="s">
        <v>1064</v>
      </c>
      <c r="H386" s="71"/>
      <c r="I386" s="71"/>
      <c r="J386" s="72"/>
    </row>
    <row r="387" spans="1:11" ht="25.9" customHeight="1" x14ac:dyDescent="0.2">
      <c r="A387" s="7" t="s">
        <v>806</v>
      </c>
      <c r="B387" s="7" t="s">
        <v>192</v>
      </c>
      <c r="C387" s="7" t="s">
        <v>56</v>
      </c>
      <c r="D387" s="7" t="s">
        <v>193</v>
      </c>
      <c r="E387" s="8" t="s">
        <v>32</v>
      </c>
      <c r="F387" s="20">
        <v>844.17</v>
      </c>
      <c r="G387" s="70" t="s">
        <v>1064</v>
      </c>
      <c r="H387" s="71"/>
      <c r="I387" s="71"/>
      <c r="J387" s="72"/>
    </row>
    <row r="388" spans="1:11" ht="24" customHeight="1" x14ac:dyDescent="0.2">
      <c r="A388" s="5" t="s">
        <v>807</v>
      </c>
      <c r="B388" s="5" t="s">
        <v>15</v>
      </c>
      <c r="C388" s="5"/>
      <c r="D388" s="5" t="s">
        <v>195</v>
      </c>
      <c r="E388" s="6"/>
      <c r="F388" s="19"/>
      <c r="G388" s="75"/>
      <c r="H388" s="71"/>
      <c r="I388" s="71"/>
      <c r="J388" s="72"/>
    </row>
    <row r="389" spans="1:11" ht="39" customHeight="1" x14ac:dyDescent="0.2">
      <c r="A389" s="7" t="s">
        <v>808</v>
      </c>
      <c r="B389" s="7" t="s">
        <v>654</v>
      </c>
      <c r="C389" s="7" t="s">
        <v>56</v>
      </c>
      <c r="D389" s="7" t="s">
        <v>655</v>
      </c>
      <c r="E389" s="8" t="s">
        <v>32</v>
      </c>
      <c r="F389" s="20">
        <v>4.2</v>
      </c>
      <c r="G389" s="70" t="s">
        <v>1064</v>
      </c>
      <c r="H389" s="71"/>
      <c r="I389" s="71"/>
      <c r="J389" s="72"/>
      <c r="K389">
        <f>2*2.1</f>
        <v>4.2</v>
      </c>
    </row>
    <row r="390" spans="1:11" ht="25.9" customHeight="1" x14ac:dyDescent="0.2">
      <c r="A390" s="7" t="s">
        <v>809</v>
      </c>
      <c r="B390" s="7" t="s">
        <v>810</v>
      </c>
      <c r="C390" s="7" t="s">
        <v>26</v>
      </c>
      <c r="D390" s="7" t="s">
        <v>811</v>
      </c>
      <c r="E390" s="8" t="s">
        <v>32</v>
      </c>
      <c r="F390" s="20">
        <v>54</v>
      </c>
      <c r="G390" s="70" t="s">
        <v>1064</v>
      </c>
      <c r="H390" s="71"/>
      <c r="I390" s="71"/>
      <c r="J390" s="72"/>
      <c r="K390">
        <f>4*4.5*3</f>
        <v>54</v>
      </c>
    </row>
    <row r="391" spans="1:11" ht="25.9" customHeight="1" x14ac:dyDescent="0.2">
      <c r="A391" s="7" t="s">
        <v>812</v>
      </c>
      <c r="B391" s="7" t="s">
        <v>813</v>
      </c>
      <c r="C391" s="7" t="s">
        <v>26</v>
      </c>
      <c r="D391" s="7" t="s">
        <v>814</v>
      </c>
      <c r="E391" s="8" t="s">
        <v>32</v>
      </c>
      <c r="F391" s="20">
        <v>79.25</v>
      </c>
      <c r="G391" s="70" t="s">
        <v>1064</v>
      </c>
      <c r="H391" s="71"/>
      <c r="I391" s="71"/>
      <c r="J391" s="72"/>
      <c r="K391">
        <f>4.56*(3.27+14.11)</f>
        <v>79.252799999999993</v>
      </c>
    </row>
    <row r="392" spans="1:11" ht="78" customHeight="1" x14ac:dyDescent="0.2">
      <c r="A392" s="7" t="s">
        <v>815</v>
      </c>
      <c r="B392" s="7" t="s">
        <v>816</v>
      </c>
      <c r="C392" s="7" t="s">
        <v>26</v>
      </c>
      <c r="D392" s="7" t="s">
        <v>817</v>
      </c>
      <c r="E392" s="8" t="s">
        <v>21</v>
      </c>
      <c r="F392" s="20">
        <v>1</v>
      </c>
      <c r="G392" s="70" t="s">
        <v>1064</v>
      </c>
      <c r="H392" s="71"/>
      <c r="I392" s="71"/>
      <c r="J392" s="72"/>
    </row>
    <row r="393" spans="1:11" ht="24" customHeight="1" x14ac:dyDescent="0.2">
      <c r="A393" s="5" t="s">
        <v>818</v>
      </c>
      <c r="B393" s="5" t="s">
        <v>15</v>
      </c>
      <c r="C393" s="5"/>
      <c r="D393" s="5" t="s">
        <v>658</v>
      </c>
      <c r="E393" s="6"/>
      <c r="F393" s="19"/>
      <c r="G393" s="75"/>
      <c r="H393" s="71"/>
      <c r="I393" s="71"/>
      <c r="J393" s="72"/>
    </row>
    <row r="394" spans="1:11" ht="78" customHeight="1" x14ac:dyDescent="0.2">
      <c r="A394" s="7" t="s">
        <v>819</v>
      </c>
      <c r="B394" s="7" t="s">
        <v>820</v>
      </c>
      <c r="C394" s="7" t="s">
        <v>56</v>
      </c>
      <c r="D394" s="7" t="s">
        <v>821</v>
      </c>
      <c r="E394" s="8" t="s">
        <v>58</v>
      </c>
      <c r="F394" s="20">
        <v>240</v>
      </c>
      <c r="G394" s="70" t="s">
        <v>1073</v>
      </c>
      <c r="H394" s="71"/>
      <c r="I394" s="71"/>
      <c r="J394" s="72"/>
      <c r="K394" s="26">
        <v>240</v>
      </c>
    </row>
    <row r="395" spans="1:11" ht="39" customHeight="1" x14ac:dyDescent="0.2">
      <c r="A395" s="7" t="s">
        <v>822</v>
      </c>
      <c r="B395" s="7" t="s">
        <v>660</v>
      </c>
      <c r="C395" s="7" t="s">
        <v>56</v>
      </c>
      <c r="D395" s="7" t="s">
        <v>661</v>
      </c>
      <c r="E395" s="8" t="s">
        <v>58</v>
      </c>
      <c r="F395" s="20">
        <v>1300</v>
      </c>
      <c r="G395" s="70" t="s">
        <v>1073</v>
      </c>
      <c r="H395" s="71"/>
      <c r="I395" s="71"/>
      <c r="J395" s="72"/>
      <c r="K395" s="26" t="s">
        <v>2061</v>
      </c>
    </row>
    <row r="396" spans="1:11" ht="25.9" customHeight="1" x14ac:dyDescent="0.2">
      <c r="A396" s="7" t="s">
        <v>823</v>
      </c>
      <c r="B396" s="7" t="s">
        <v>824</v>
      </c>
      <c r="C396" s="7" t="s">
        <v>56</v>
      </c>
      <c r="D396" s="7" t="s">
        <v>825</v>
      </c>
      <c r="E396" s="8" t="s">
        <v>28</v>
      </c>
      <c r="F396" s="20">
        <v>12</v>
      </c>
      <c r="G396" s="70" t="s">
        <v>1073</v>
      </c>
      <c r="H396" s="71"/>
      <c r="I396" s="71"/>
      <c r="J396" s="72"/>
      <c r="K396" s="26">
        <v>12</v>
      </c>
    </row>
    <row r="397" spans="1:11" ht="52.15" customHeight="1" x14ac:dyDescent="0.2">
      <c r="A397" s="7" t="s">
        <v>826</v>
      </c>
      <c r="B397" s="7" t="s">
        <v>827</v>
      </c>
      <c r="C397" s="7" t="s">
        <v>56</v>
      </c>
      <c r="D397" s="7" t="s">
        <v>828</v>
      </c>
      <c r="E397" s="8" t="s">
        <v>28</v>
      </c>
      <c r="F397" s="20">
        <v>2</v>
      </c>
      <c r="G397" s="70" t="s">
        <v>1073</v>
      </c>
      <c r="H397" s="71"/>
      <c r="I397" s="71"/>
      <c r="J397" s="72"/>
      <c r="K397" s="26">
        <v>2</v>
      </c>
    </row>
    <row r="398" spans="1:11" ht="25.9" customHeight="1" x14ac:dyDescent="0.2">
      <c r="A398" s="7" t="s">
        <v>829</v>
      </c>
      <c r="B398" s="7" t="s">
        <v>830</v>
      </c>
      <c r="C398" s="7" t="s">
        <v>56</v>
      </c>
      <c r="D398" s="7" t="s">
        <v>831</v>
      </c>
      <c r="E398" s="8" t="s">
        <v>28</v>
      </c>
      <c r="F398" s="20">
        <v>143</v>
      </c>
      <c r="G398" s="70" t="s">
        <v>1073</v>
      </c>
      <c r="H398" s="71"/>
      <c r="I398" s="71"/>
      <c r="J398" s="72"/>
      <c r="K398" s="26">
        <v>143</v>
      </c>
    </row>
    <row r="399" spans="1:11" ht="39" customHeight="1" x14ac:dyDescent="0.2">
      <c r="A399" s="7" t="s">
        <v>832</v>
      </c>
      <c r="B399" s="7" t="s">
        <v>663</v>
      </c>
      <c r="C399" s="7" t="s">
        <v>56</v>
      </c>
      <c r="D399" s="7" t="s">
        <v>664</v>
      </c>
      <c r="E399" s="8" t="s">
        <v>58</v>
      </c>
      <c r="F399" s="20">
        <v>160</v>
      </c>
      <c r="G399" s="70" t="s">
        <v>1073</v>
      </c>
      <c r="H399" s="71"/>
      <c r="I399" s="71"/>
      <c r="J399" s="72"/>
      <c r="K399" s="26" t="s">
        <v>2062</v>
      </c>
    </row>
    <row r="400" spans="1:11" ht="39" customHeight="1" x14ac:dyDescent="0.2">
      <c r="A400" s="7" t="s">
        <v>833</v>
      </c>
      <c r="B400" s="7" t="s">
        <v>232</v>
      </c>
      <c r="C400" s="7" t="s">
        <v>56</v>
      </c>
      <c r="D400" s="7" t="s">
        <v>233</v>
      </c>
      <c r="E400" s="8" t="s">
        <v>58</v>
      </c>
      <c r="F400" s="20">
        <v>300</v>
      </c>
      <c r="G400" s="70" t="s">
        <v>1073</v>
      </c>
      <c r="H400" s="71"/>
      <c r="I400" s="71"/>
      <c r="J400" s="72"/>
      <c r="K400" s="26" t="s">
        <v>2063</v>
      </c>
    </row>
    <row r="401" spans="1:11" ht="39" customHeight="1" x14ac:dyDescent="0.2">
      <c r="A401" s="7" t="s">
        <v>834</v>
      </c>
      <c r="B401" s="7" t="s">
        <v>238</v>
      </c>
      <c r="C401" s="7" t="s">
        <v>56</v>
      </c>
      <c r="D401" s="7" t="s">
        <v>239</v>
      </c>
      <c r="E401" s="8" t="s">
        <v>58</v>
      </c>
      <c r="F401" s="20">
        <v>1170</v>
      </c>
      <c r="G401" s="70" t="s">
        <v>1073</v>
      </c>
      <c r="H401" s="71"/>
      <c r="I401" s="71"/>
      <c r="J401" s="72"/>
      <c r="K401" s="26" t="s">
        <v>2064</v>
      </c>
    </row>
    <row r="402" spans="1:11" ht="39" customHeight="1" x14ac:dyDescent="0.2">
      <c r="A402" s="7" t="s">
        <v>835</v>
      </c>
      <c r="B402" s="7" t="s">
        <v>244</v>
      </c>
      <c r="C402" s="7" t="s">
        <v>56</v>
      </c>
      <c r="D402" s="7" t="s">
        <v>245</v>
      </c>
      <c r="E402" s="8" t="s">
        <v>28</v>
      </c>
      <c r="F402" s="20">
        <v>1</v>
      </c>
      <c r="G402" s="70" t="s">
        <v>1073</v>
      </c>
      <c r="H402" s="71"/>
      <c r="I402" s="71"/>
      <c r="J402" s="72"/>
      <c r="K402" s="26">
        <v>1</v>
      </c>
    </row>
    <row r="403" spans="1:11" ht="39" customHeight="1" x14ac:dyDescent="0.2">
      <c r="A403" s="7" t="s">
        <v>836</v>
      </c>
      <c r="B403" s="7" t="s">
        <v>517</v>
      </c>
      <c r="C403" s="7" t="s">
        <v>56</v>
      </c>
      <c r="D403" s="7" t="s">
        <v>518</v>
      </c>
      <c r="E403" s="8" t="s">
        <v>28</v>
      </c>
      <c r="F403" s="20">
        <v>23</v>
      </c>
      <c r="G403" s="70" t="s">
        <v>1073</v>
      </c>
      <c r="H403" s="71"/>
      <c r="I403" s="71"/>
      <c r="J403" s="72"/>
      <c r="K403" s="26">
        <v>23</v>
      </c>
    </row>
    <row r="404" spans="1:11" ht="52.15" customHeight="1" x14ac:dyDescent="0.2">
      <c r="A404" s="7" t="s">
        <v>837</v>
      </c>
      <c r="B404" s="7" t="s">
        <v>838</v>
      </c>
      <c r="C404" s="7" t="s">
        <v>56</v>
      </c>
      <c r="D404" s="7" t="s">
        <v>839</v>
      </c>
      <c r="E404" s="8" t="s">
        <v>28</v>
      </c>
      <c r="F404" s="20">
        <v>5</v>
      </c>
      <c r="G404" s="70" t="s">
        <v>1073</v>
      </c>
      <c r="H404" s="71"/>
      <c r="I404" s="71"/>
      <c r="J404" s="72"/>
      <c r="K404" s="26">
        <v>5</v>
      </c>
    </row>
    <row r="405" spans="1:11" ht="52.15" customHeight="1" x14ac:dyDescent="0.2">
      <c r="A405" s="7" t="s">
        <v>840</v>
      </c>
      <c r="B405" s="7" t="s">
        <v>312</v>
      </c>
      <c r="C405" s="7" t="s">
        <v>56</v>
      </c>
      <c r="D405" s="7" t="s">
        <v>313</v>
      </c>
      <c r="E405" s="8" t="s">
        <v>58</v>
      </c>
      <c r="F405" s="20">
        <v>90</v>
      </c>
      <c r="G405" s="70" t="s">
        <v>1073</v>
      </c>
      <c r="H405" s="71"/>
      <c r="I405" s="71"/>
      <c r="J405" s="72"/>
      <c r="K405" s="26">
        <v>90</v>
      </c>
    </row>
    <row r="406" spans="1:11" ht="39" customHeight="1" x14ac:dyDescent="0.2">
      <c r="A406" s="7" t="s">
        <v>841</v>
      </c>
      <c r="B406" s="7" t="s">
        <v>300</v>
      </c>
      <c r="C406" s="7" t="s">
        <v>56</v>
      </c>
      <c r="D406" s="7" t="s">
        <v>301</v>
      </c>
      <c r="E406" s="8" t="s">
        <v>58</v>
      </c>
      <c r="F406" s="20">
        <v>210</v>
      </c>
      <c r="G406" s="70" t="s">
        <v>1073</v>
      </c>
      <c r="H406" s="71"/>
      <c r="I406" s="71"/>
      <c r="J406" s="72"/>
      <c r="K406" s="26">
        <v>210</v>
      </c>
    </row>
    <row r="407" spans="1:11" ht="25.9" customHeight="1" x14ac:dyDescent="0.2">
      <c r="A407" s="7" t="s">
        <v>842</v>
      </c>
      <c r="B407" s="7" t="s">
        <v>843</v>
      </c>
      <c r="C407" s="7" t="s">
        <v>56</v>
      </c>
      <c r="D407" s="7" t="s">
        <v>844</v>
      </c>
      <c r="E407" s="8" t="s">
        <v>28</v>
      </c>
      <c r="F407" s="20">
        <v>32</v>
      </c>
      <c r="G407" s="70" t="s">
        <v>1073</v>
      </c>
      <c r="H407" s="71"/>
      <c r="I407" s="71"/>
      <c r="J407" s="72"/>
      <c r="K407" s="26">
        <v>32</v>
      </c>
    </row>
    <row r="408" spans="1:11" ht="39" customHeight="1" x14ac:dyDescent="0.2">
      <c r="A408" s="7" t="s">
        <v>845</v>
      </c>
      <c r="B408" s="7" t="s">
        <v>846</v>
      </c>
      <c r="C408" s="7" t="s">
        <v>56</v>
      </c>
      <c r="D408" s="7" t="s">
        <v>847</v>
      </c>
      <c r="E408" s="8" t="s">
        <v>28</v>
      </c>
      <c r="F408" s="20">
        <v>33</v>
      </c>
      <c r="G408" s="70" t="s">
        <v>1073</v>
      </c>
      <c r="H408" s="71"/>
      <c r="I408" s="71"/>
      <c r="J408" s="72"/>
      <c r="K408" s="26">
        <v>33</v>
      </c>
    </row>
    <row r="409" spans="1:11" ht="25.9" customHeight="1" x14ac:dyDescent="0.2">
      <c r="A409" s="7" t="s">
        <v>848</v>
      </c>
      <c r="B409" s="7" t="s">
        <v>849</v>
      </c>
      <c r="C409" s="7" t="s">
        <v>56</v>
      </c>
      <c r="D409" s="7" t="s">
        <v>850</v>
      </c>
      <c r="E409" s="8" t="s">
        <v>28</v>
      </c>
      <c r="F409" s="20">
        <v>1</v>
      </c>
      <c r="G409" s="70" t="s">
        <v>1073</v>
      </c>
      <c r="H409" s="71"/>
      <c r="I409" s="71"/>
      <c r="J409" s="72"/>
      <c r="K409" s="26">
        <v>1</v>
      </c>
    </row>
    <row r="410" spans="1:11" ht="25.9" customHeight="1" x14ac:dyDescent="0.2">
      <c r="A410" s="7" t="s">
        <v>851</v>
      </c>
      <c r="B410" s="7" t="s">
        <v>852</v>
      </c>
      <c r="C410" s="7" t="s">
        <v>26</v>
      </c>
      <c r="D410" s="7" t="s">
        <v>853</v>
      </c>
      <c r="E410" s="8" t="s">
        <v>512</v>
      </c>
      <c r="F410" s="20">
        <v>180</v>
      </c>
      <c r="G410" s="70" t="s">
        <v>1073</v>
      </c>
      <c r="H410" s="71"/>
      <c r="I410" s="71"/>
      <c r="J410" s="72"/>
      <c r="K410" s="26">
        <v>180</v>
      </c>
    </row>
    <row r="411" spans="1:11" ht="25.9" customHeight="1" x14ac:dyDescent="0.2">
      <c r="A411" s="7" t="s">
        <v>854</v>
      </c>
      <c r="B411" s="7" t="s">
        <v>674</v>
      </c>
      <c r="C411" s="7" t="s">
        <v>56</v>
      </c>
      <c r="D411" s="7" t="s">
        <v>675</v>
      </c>
      <c r="E411" s="8" t="s">
        <v>28</v>
      </c>
      <c r="F411" s="20">
        <v>1</v>
      </c>
      <c r="G411" s="70" t="s">
        <v>1073</v>
      </c>
      <c r="H411" s="71"/>
      <c r="I411" s="71"/>
      <c r="J411" s="72"/>
      <c r="K411" s="26">
        <v>1</v>
      </c>
    </row>
    <row r="412" spans="1:11" ht="52.15" customHeight="1" x14ac:dyDescent="0.2">
      <c r="A412" s="7" t="s">
        <v>855</v>
      </c>
      <c r="B412" s="7" t="s">
        <v>250</v>
      </c>
      <c r="C412" s="7" t="s">
        <v>56</v>
      </c>
      <c r="D412" s="7" t="s">
        <v>251</v>
      </c>
      <c r="E412" s="8" t="s">
        <v>28</v>
      </c>
      <c r="F412" s="20">
        <v>1</v>
      </c>
      <c r="G412" s="70" t="s">
        <v>1073</v>
      </c>
      <c r="H412" s="71"/>
      <c r="I412" s="71"/>
      <c r="J412" s="72"/>
      <c r="K412" s="26">
        <v>1</v>
      </c>
    </row>
    <row r="413" spans="1:11" ht="25.9" customHeight="1" x14ac:dyDescent="0.2">
      <c r="A413" s="7" t="s">
        <v>856</v>
      </c>
      <c r="B413" s="7" t="s">
        <v>674</v>
      </c>
      <c r="C413" s="7" t="s">
        <v>56</v>
      </c>
      <c r="D413" s="7" t="s">
        <v>675</v>
      </c>
      <c r="E413" s="8" t="s">
        <v>28</v>
      </c>
      <c r="F413" s="20">
        <v>1</v>
      </c>
      <c r="G413" s="70" t="s">
        <v>1073</v>
      </c>
      <c r="H413" s="71"/>
      <c r="I413" s="71"/>
      <c r="J413" s="72"/>
      <c r="K413" s="26">
        <v>1</v>
      </c>
    </row>
    <row r="414" spans="1:11" ht="25.9" customHeight="1" x14ac:dyDescent="0.2">
      <c r="A414" s="7" t="s">
        <v>857</v>
      </c>
      <c r="B414" s="7" t="s">
        <v>674</v>
      </c>
      <c r="C414" s="7" t="s">
        <v>56</v>
      </c>
      <c r="D414" s="7" t="s">
        <v>675</v>
      </c>
      <c r="E414" s="8" t="s">
        <v>28</v>
      </c>
      <c r="F414" s="20">
        <v>6</v>
      </c>
      <c r="G414" s="70" t="s">
        <v>1073</v>
      </c>
      <c r="H414" s="71"/>
      <c r="I414" s="71"/>
      <c r="J414" s="72"/>
      <c r="K414" s="26">
        <v>6</v>
      </c>
    </row>
    <row r="415" spans="1:11" ht="39" customHeight="1" x14ac:dyDescent="0.2">
      <c r="A415" s="7" t="s">
        <v>858</v>
      </c>
      <c r="B415" s="7" t="s">
        <v>253</v>
      </c>
      <c r="C415" s="7" t="s">
        <v>56</v>
      </c>
      <c r="D415" s="7" t="s">
        <v>254</v>
      </c>
      <c r="E415" s="8" t="s">
        <v>28</v>
      </c>
      <c r="F415" s="20">
        <v>4</v>
      </c>
      <c r="G415" s="70" t="s">
        <v>1073</v>
      </c>
      <c r="H415" s="71"/>
      <c r="I415" s="71"/>
      <c r="J415" s="72"/>
      <c r="K415" s="26">
        <v>4</v>
      </c>
    </row>
    <row r="416" spans="1:11" ht="39" customHeight="1" x14ac:dyDescent="0.2">
      <c r="A416" s="7" t="s">
        <v>859</v>
      </c>
      <c r="B416" s="7" t="s">
        <v>253</v>
      </c>
      <c r="C416" s="7" t="s">
        <v>56</v>
      </c>
      <c r="D416" s="7" t="s">
        <v>254</v>
      </c>
      <c r="E416" s="8" t="s">
        <v>28</v>
      </c>
      <c r="F416" s="20">
        <v>1</v>
      </c>
      <c r="G416" s="70" t="s">
        <v>1073</v>
      </c>
      <c r="H416" s="71"/>
      <c r="I416" s="71"/>
      <c r="J416" s="72"/>
      <c r="K416" s="26">
        <v>1</v>
      </c>
    </row>
    <row r="417" spans="1:11" ht="52.15" customHeight="1" x14ac:dyDescent="0.2">
      <c r="A417" s="7" t="s">
        <v>860</v>
      </c>
      <c r="B417" s="7" t="s">
        <v>717</v>
      </c>
      <c r="C417" s="7" t="s">
        <v>56</v>
      </c>
      <c r="D417" s="7" t="s">
        <v>718</v>
      </c>
      <c r="E417" s="8" t="s">
        <v>58</v>
      </c>
      <c r="F417" s="20">
        <v>30</v>
      </c>
      <c r="G417" s="70" t="s">
        <v>1073</v>
      </c>
      <c r="H417" s="71"/>
      <c r="I417" s="71"/>
      <c r="J417" s="72"/>
      <c r="K417" s="26">
        <v>30</v>
      </c>
    </row>
    <row r="418" spans="1:11" ht="39" customHeight="1" x14ac:dyDescent="0.2">
      <c r="A418" s="7" t="s">
        <v>861</v>
      </c>
      <c r="B418" s="7" t="s">
        <v>300</v>
      </c>
      <c r="C418" s="7" t="s">
        <v>56</v>
      </c>
      <c r="D418" s="7" t="s">
        <v>301</v>
      </c>
      <c r="E418" s="8" t="s">
        <v>58</v>
      </c>
      <c r="F418" s="20">
        <v>207</v>
      </c>
      <c r="G418" s="70" t="s">
        <v>1073</v>
      </c>
      <c r="H418" s="71"/>
      <c r="I418" s="71"/>
      <c r="J418" s="72"/>
      <c r="K418" s="26">
        <v>207</v>
      </c>
    </row>
    <row r="419" spans="1:11" ht="39" customHeight="1" x14ac:dyDescent="0.2">
      <c r="A419" s="7" t="s">
        <v>862</v>
      </c>
      <c r="B419" s="7" t="s">
        <v>684</v>
      </c>
      <c r="C419" s="7" t="s">
        <v>56</v>
      </c>
      <c r="D419" s="7" t="s">
        <v>685</v>
      </c>
      <c r="E419" s="8" t="s">
        <v>58</v>
      </c>
      <c r="F419" s="20">
        <v>50</v>
      </c>
      <c r="G419" s="70" t="s">
        <v>1073</v>
      </c>
      <c r="H419" s="71"/>
      <c r="I419" s="71"/>
      <c r="J419" s="72"/>
      <c r="K419" s="26">
        <v>50</v>
      </c>
    </row>
    <row r="420" spans="1:11" ht="39" customHeight="1" x14ac:dyDescent="0.2">
      <c r="A420" s="7" t="s">
        <v>863</v>
      </c>
      <c r="B420" s="7" t="s">
        <v>690</v>
      </c>
      <c r="C420" s="7" t="s">
        <v>56</v>
      </c>
      <c r="D420" s="7" t="s">
        <v>691</v>
      </c>
      <c r="E420" s="8" t="s">
        <v>28</v>
      </c>
      <c r="F420" s="20">
        <v>9</v>
      </c>
      <c r="G420" s="70" t="s">
        <v>1073</v>
      </c>
      <c r="H420" s="71"/>
      <c r="I420" s="71"/>
      <c r="J420" s="72"/>
      <c r="K420" s="26">
        <v>9</v>
      </c>
    </row>
    <row r="421" spans="1:11" ht="39" customHeight="1" x14ac:dyDescent="0.2">
      <c r="A421" s="7" t="s">
        <v>864</v>
      </c>
      <c r="B421" s="7" t="s">
        <v>696</v>
      </c>
      <c r="C421" s="7" t="s">
        <v>56</v>
      </c>
      <c r="D421" s="7" t="s">
        <v>697</v>
      </c>
      <c r="E421" s="8" t="s">
        <v>28</v>
      </c>
      <c r="F421" s="20">
        <v>22</v>
      </c>
      <c r="G421" s="70" t="s">
        <v>1073</v>
      </c>
      <c r="H421" s="71"/>
      <c r="I421" s="71"/>
      <c r="J421" s="72"/>
      <c r="K421" s="26">
        <v>22</v>
      </c>
    </row>
    <row r="422" spans="1:11" ht="39" customHeight="1" x14ac:dyDescent="0.2">
      <c r="A422" s="7" t="s">
        <v>865</v>
      </c>
      <c r="B422" s="7" t="s">
        <v>277</v>
      </c>
      <c r="C422" s="7" t="s">
        <v>56</v>
      </c>
      <c r="D422" s="7" t="s">
        <v>278</v>
      </c>
      <c r="E422" s="8" t="s">
        <v>28</v>
      </c>
      <c r="F422" s="20">
        <v>1</v>
      </c>
      <c r="G422" s="70" t="s">
        <v>1073</v>
      </c>
      <c r="H422" s="71"/>
      <c r="I422" s="71"/>
      <c r="J422" s="72"/>
      <c r="K422" s="26">
        <v>1</v>
      </c>
    </row>
    <row r="423" spans="1:11" ht="25.9" customHeight="1" x14ac:dyDescent="0.2">
      <c r="A423" s="7" t="s">
        <v>866</v>
      </c>
      <c r="B423" s="7" t="s">
        <v>867</v>
      </c>
      <c r="C423" s="7" t="s">
        <v>56</v>
      </c>
      <c r="D423" s="7" t="s">
        <v>868</v>
      </c>
      <c r="E423" s="8" t="s">
        <v>28</v>
      </c>
      <c r="F423" s="20">
        <v>36</v>
      </c>
      <c r="G423" s="70" t="s">
        <v>1073</v>
      </c>
      <c r="H423" s="71"/>
      <c r="I423" s="71"/>
      <c r="J423" s="72"/>
      <c r="K423" s="26">
        <v>36</v>
      </c>
    </row>
    <row r="424" spans="1:11" ht="24" customHeight="1" x14ac:dyDescent="0.2">
      <c r="A424" s="5" t="s">
        <v>869</v>
      </c>
      <c r="B424" s="5" t="s">
        <v>15</v>
      </c>
      <c r="C424" s="5"/>
      <c r="D424" s="5" t="s">
        <v>289</v>
      </c>
      <c r="E424" s="6"/>
      <c r="F424" s="19"/>
      <c r="G424" s="75"/>
      <c r="H424" s="71"/>
      <c r="I424" s="71"/>
      <c r="J424" s="72"/>
    </row>
    <row r="425" spans="1:11" ht="52.15" customHeight="1" x14ac:dyDescent="0.2">
      <c r="A425" s="7" t="s">
        <v>870</v>
      </c>
      <c r="B425" s="7" t="s">
        <v>315</v>
      </c>
      <c r="C425" s="7" t="s">
        <v>56</v>
      </c>
      <c r="D425" s="7" t="s">
        <v>316</v>
      </c>
      <c r="E425" s="8" t="s">
        <v>58</v>
      </c>
      <c r="F425" s="20">
        <v>95</v>
      </c>
      <c r="G425" s="70" t="s">
        <v>1073</v>
      </c>
      <c r="H425" s="71"/>
      <c r="I425" s="71"/>
      <c r="J425" s="72"/>
      <c r="K425" s="26">
        <v>95</v>
      </c>
    </row>
    <row r="426" spans="1:11" ht="39" customHeight="1" x14ac:dyDescent="0.2">
      <c r="A426" s="7" t="s">
        <v>871</v>
      </c>
      <c r="B426" s="7" t="s">
        <v>247</v>
      </c>
      <c r="C426" s="7" t="s">
        <v>56</v>
      </c>
      <c r="D426" s="7" t="s">
        <v>248</v>
      </c>
      <c r="E426" s="8" t="s">
        <v>28</v>
      </c>
      <c r="F426" s="20">
        <v>13</v>
      </c>
      <c r="G426" s="70" t="s">
        <v>1073</v>
      </c>
      <c r="H426" s="71"/>
      <c r="I426" s="71"/>
      <c r="J426" s="72"/>
      <c r="K426" s="26">
        <v>13</v>
      </c>
    </row>
    <row r="427" spans="1:11" ht="25.9" customHeight="1" x14ac:dyDescent="0.2">
      <c r="A427" s="7" t="s">
        <v>872</v>
      </c>
      <c r="B427" s="7" t="s">
        <v>294</v>
      </c>
      <c r="C427" s="7" t="s">
        <v>56</v>
      </c>
      <c r="D427" s="7" t="s">
        <v>295</v>
      </c>
      <c r="E427" s="8" t="s">
        <v>28</v>
      </c>
      <c r="F427" s="20">
        <v>1</v>
      </c>
      <c r="G427" s="70" t="s">
        <v>1073</v>
      </c>
      <c r="H427" s="71"/>
      <c r="I427" s="71"/>
      <c r="J427" s="72"/>
      <c r="K427" s="26">
        <v>1</v>
      </c>
    </row>
    <row r="428" spans="1:11" ht="25.9" customHeight="1" x14ac:dyDescent="0.2">
      <c r="A428" s="7" t="s">
        <v>873</v>
      </c>
      <c r="B428" s="7" t="s">
        <v>324</v>
      </c>
      <c r="C428" s="7" t="s">
        <v>56</v>
      </c>
      <c r="D428" s="7" t="s">
        <v>325</v>
      </c>
      <c r="E428" s="8" t="s">
        <v>28</v>
      </c>
      <c r="F428" s="20">
        <v>1</v>
      </c>
      <c r="G428" s="70" t="s">
        <v>1073</v>
      </c>
      <c r="H428" s="71"/>
      <c r="I428" s="71"/>
      <c r="J428" s="72"/>
      <c r="K428" s="26">
        <v>1</v>
      </c>
    </row>
    <row r="429" spans="1:11" ht="25.9" customHeight="1" x14ac:dyDescent="0.2">
      <c r="A429" s="7" t="s">
        <v>874</v>
      </c>
      <c r="B429" s="7" t="s">
        <v>875</v>
      </c>
      <c r="C429" s="7" t="s">
        <v>876</v>
      </c>
      <c r="D429" s="7" t="s">
        <v>877</v>
      </c>
      <c r="E429" s="8" t="s">
        <v>58</v>
      </c>
      <c r="F429" s="20">
        <v>55</v>
      </c>
      <c r="G429" s="70" t="s">
        <v>1073</v>
      </c>
      <c r="H429" s="71"/>
      <c r="I429" s="71"/>
      <c r="J429" s="72"/>
      <c r="K429" s="26">
        <v>55</v>
      </c>
    </row>
    <row r="430" spans="1:11" ht="39" customHeight="1" x14ac:dyDescent="0.2">
      <c r="A430" s="7" t="s">
        <v>878</v>
      </c>
      <c r="B430" s="7" t="s">
        <v>300</v>
      </c>
      <c r="C430" s="7" t="s">
        <v>56</v>
      </c>
      <c r="D430" s="7" t="s">
        <v>301</v>
      </c>
      <c r="E430" s="8" t="s">
        <v>58</v>
      </c>
      <c r="F430" s="20">
        <v>95</v>
      </c>
      <c r="G430" s="70" t="s">
        <v>1073</v>
      </c>
      <c r="H430" s="71"/>
      <c r="I430" s="71"/>
      <c r="J430" s="72"/>
      <c r="K430" s="26">
        <v>95</v>
      </c>
    </row>
    <row r="431" spans="1:11" ht="25.9" customHeight="1" x14ac:dyDescent="0.2">
      <c r="A431" s="7" t="s">
        <v>879</v>
      </c>
      <c r="B431" s="7" t="s">
        <v>309</v>
      </c>
      <c r="C431" s="7" t="s">
        <v>56</v>
      </c>
      <c r="D431" s="7" t="s">
        <v>310</v>
      </c>
      <c r="E431" s="8" t="s">
        <v>28</v>
      </c>
      <c r="F431" s="20">
        <v>13</v>
      </c>
      <c r="G431" s="70" t="s">
        <v>1073</v>
      </c>
      <c r="H431" s="71"/>
      <c r="I431" s="71"/>
      <c r="J431" s="72"/>
      <c r="K431" s="26">
        <v>13</v>
      </c>
    </row>
    <row r="432" spans="1:11" ht="25.9" customHeight="1" x14ac:dyDescent="0.2">
      <c r="A432" s="7" t="s">
        <v>880</v>
      </c>
      <c r="B432" s="7" t="s">
        <v>306</v>
      </c>
      <c r="C432" s="7" t="s">
        <v>56</v>
      </c>
      <c r="D432" s="7" t="s">
        <v>307</v>
      </c>
      <c r="E432" s="8" t="s">
        <v>28</v>
      </c>
      <c r="F432" s="20">
        <v>13</v>
      </c>
      <c r="G432" s="70" t="s">
        <v>1073</v>
      </c>
      <c r="H432" s="71"/>
      <c r="I432" s="71"/>
      <c r="J432" s="72"/>
      <c r="K432" s="26">
        <v>13</v>
      </c>
    </row>
    <row r="433" spans="1:11" ht="39" customHeight="1" x14ac:dyDescent="0.2">
      <c r="A433" s="7" t="s">
        <v>881</v>
      </c>
      <c r="B433" s="7" t="s">
        <v>321</v>
      </c>
      <c r="C433" s="7" t="s">
        <v>56</v>
      </c>
      <c r="D433" s="7" t="s">
        <v>322</v>
      </c>
      <c r="E433" s="8" t="s">
        <v>58</v>
      </c>
      <c r="F433" s="20">
        <v>320</v>
      </c>
      <c r="G433" s="70" t="s">
        <v>1073</v>
      </c>
      <c r="H433" s="71"/>
      <c r="I433" s="71"/>
      <c r="J433" s="72"/>
      <c r="K433" s="26">
        <v>320</v>
      </c>
    </row>
    <row r="434" spans="1:11" ht="24" customHeight="1" x14ac:dyDescent="0.2">
      <c r="A434" s="5" t="s">
        <v>882</v>
      </c>
      <c r="B434" s="5" t="s">
        <v>15</v>
      </c>
      <c r="C434" s="5"/>
      <c r="D434" s="5" t="s">
        <v>727</v>
      </c>
      <c r="E434" s="6"/>
      <c r="F434" s="19"/>
      <c r="G434" s="75"/>
      <c r="H434" s="71"/>
      <c r="I434" s="71"/>
      <c r="J434" s="72"/>
    </row>
    <row r="435" spans="1:11" ht="39" customHeight="1" x14ac:dyDescent="0.2">
      <c r="A435" s="7" t="s">
        <v>883</v>
      </c>
      <c r="B435" s="7" t="s">
        <v>474</v>
      </c>
      <c r="C435" s="7" t="s">
        <v>26</v>
      </c>
      <c r="D435" s="7" t="s">
        <v>475</v>
      </c>
      <c r="E435" s="8" t="s">
        <v>21</v>
      </c>
      <c r="F435" s="20">
        <v>15</v>
      </c>
      <c r="G435" s="70" t="s">
        <v>1078</v>
      </c>
      <c r="H435" s="71"/>
      <c r="I435" s="71"/>
      <c r="J435" s="72"/>
      <c r="K435">
        <v>15</v>
      </c>
    </row>
    <row r="436" spans="1:11" ht="39" customHeight="1" x14ac:dyDescent="0.2">
      <c r="A436" s="7" t="s">
        <v>884</v>
      </c>
      <c r="B436" s="7" t="s">
        <v>477</v>
      </c>
      <c r="C436" s="7" t="s">
        <v>26</v>
      </c>
      <c r="D436" s="7" t="s">
        <v>478</v>
      </c>
      <c r="E436" s="8" t="s">
        <v>21</v>
      </c>
      <c r="F436" s="20">
        <v>32</v>
      </c>
      <c r="G436" s="70" t="s">
        <v>1078</v>
      </c>
      <c r="H436" s="71"/>
      <c r="I436" s="71"/>
      <c r="J436" s="72"/>
      <c r="K436">
        <v>32</v>
      </c>
    </row>
    <row r="437" spans="1:11" ht="39" customHeight="1" x14ac:dyDescent="0.2">
      <c r="A437" s="7" t="s">
        <v>885</v>
      </c>
      <c r="B437" s="7" t="s">
        <v>480</v>
      </c>
      <c r="C437" s="7" t="s">
        <v>56</v>
      </c>
      <c r="D437" s="7" t="s">
        <v>481</v>
      </c>
      <c r="E437" s="8" t="s">
        <v>28</v>
      </c>
      <c r="F437" s="20">
        <v>7</v>
      </c>
      <c r="G437" s="70" t="s">
        <v>1078</v>
      </c>
      <c r="H437" s="71"/>
      <c r="I437" s="71"/>
      <c r="J437" s="72"/>
      <c r="K437">
        <v>7</v>
      </c>
    </row>
    <row r="438" spans="1:11" ht="52.15" customHeight="1" x14ac:dyDescent="0.2">
      <c r="A438" s="7" t="s">
        <v>886</v>
      </c>
      <c r="B438" s="7" t="s">
        <v>486</v>
      </c>
      <c r="C438" s="7" t="s">
        <v>56</v>
      </c>
      <c r="D438" s="7" t="s">
        <v>487</v>
      </c>
      <c r="E438" s="8" t="s">
        <v>28</v>
      </c>
      <c r="F438" s="20">
        <v>8</v>
      </c>
      <c r="G438" s="70" t="s">
        <v>1078</v>
      </c>
      <c r="H438" s="71"/>
      <c r="I438" s="71"/>
      <c r="J438" s="72"/>
      <c r="K438">
        <v>8</v>
      </c>
    </row>
    <row r="439" spans="1:11" ht="64.900000000000006" customHeight="1" x14ac:dyDescent="0.2">
      <c r="A439" s="7" t="s">
        <v>887</v>
      </c>
      <c r="B439" s="7" t="s">
        <v>489</v>
      </c>
      <c r="C439" s="7" t="s">
        <v>56</v>
      </c>
      <c r="D439" s="7" t="s">
        <v>490</v>
      </c>
      <c r="E439" s="8" t="s">
        <v>28</v>
      </c>
      <c r="F439" s="20">
        <v>4</v>
      </c>
      <c r="G439" s="70" t="s">
        <v>1078</v>
      </c>
      <c r="H439" s="71"/>
      <c r="I439" s="71"/>
      <c r="J439" s="72"/>
      <c r="K439">
        <v>4</v>
      </c>
    </row>
    <row r="440" spans="1:11" ht="39" customHeight="1" x14ac:dyDescent="0.2">
      <c r="A440" s="7" t="s">
        <v>888</v>
      </c>
      <c r="B440" s="7" t="s">
        <v>492</v>
      </c>
      <c r="C440" s="7" t="s">
        <v>56</v>
      </c>
      <c r="D440" s="7" t="s">
        <v>493</v>
      </c>
      <c r="E440" s="8" t="s">
        <v>58</v>
      </c>
      <c r="F440" s="20">
        <v>68.45</v>
      </c>
      <c r="G440" s="70" t="s">
        <v>1078</v>
      </c>
      <c r="H440" s="71"/>
      <c r="I440" s="71"/>
      <c r="J440" s="72"/>
      <c r="K440">
        <v>68.45</v>
      </c>
    </row>
    <row r="441" spans="1:11" ht="39" customHeight="1" x14ac:dyDescent="0.2">
      <c r="A441" s="7" t="s">
        <v>889</v>
      </c>
      <c r="B441" s="7" t="s">
        <v>495</v>
      </c>
      <c r="C441" s="7" t="s">
        <v>56</v>
      </c>
      <c r="D441" s="7" t="s">
        <v>496</v>
      </c>
      <c r="E441" s="8" t="s">
        <v>28</v>
      </c>
      <c r="F441" s="20">
        <v>2</v>
      </c>
      <c r="G441" s="70" t="s">
        <v>1078</v>
      </c>
      <c r="H441" s="71"/>
      <c r="I441" s="71"/>
      <c r="J441" s="72"/>
      <c r="K441">
        <v>2</v>
      </c>
    </row>
    <row r="442" spans="1:11" ht="39" customHeight="1" x14ac:dyDescent="0.2">
      <c r="A442" s="7" t="s">
        <v>890</v>
      </c>
      <c r="B442" s="7" t="s">
        <v>498</v>
      </c>
      <c r="C442" s="7" t="s">
        <v>56</v>
      </c>
      <c r="D442" s="7" t="s">
        <v>499</v>
      </c>
      <c r="E442" s="8" t="s">
        <v>28</v>
      </c>
      <c r="F442" s="20">
        <v>4</v>
      </c>
      <c r="G442" s="70" t="s">
        <v>1078</v>
      </c>
      <c r="H442" s="71"/>
      <c r="I442" s="71"/>
      <c r="J442" s="72"/>
      <c r="K442">
        <v>4</v>
      </c>
    </row>
    <row r="443" spans="1:11" ht="39" customHeight="1" x14ac:dyDescent="0.2">
      <c r="A443" s="7" t="s">
        <v>891</v>
      </c>
      <c r="B443" s="7" t="s">
        <v>740</v>
      </c>
      <c r="C443" s="7" t="s">
        <v>56</v>
      </c>
      <c r="D443" s="7" t="s">
        <v>741</v>
      </c>
      <c r="E443" s="8" t="s">
        <v>28</v>
      </c>
      <c r="F443" s="20">
        <v>12</v>
      </c>
      <c r="G443" s="70" t="s">
        <v>1078</v>
      </c>
      <c r="H443" s="71"/>
      <c r="I443" s="71"/>
      <c r="J443" s="72"/>
      <c r="K443">
        <v>12</v>
      </c>
    </row>
    <row r="444" spans="1:11" ht="25.9" customHeight="1" x14ac:dyDescent="0.2">
      <c r="A444" s="7" t="s">
        <v>892</v>
      </c>
      <c r="B444" s="7" t="s">
        <v>504</v>
      </c>
      <c r="C444" s="7" t="s">
        <v>26</v>
      </c>
      <c r="D444" s="7" t="s">
        <v>505</v>
      </c>
      <c r="E444" s="8" t="s">
        <v>21</v>
      </c>
      <c r="F444" s="20">
        <v>4</v>
      </c>
      <c r="G444" s="70" t="s">
        <v>1078</v>
      </c>
      <c r="H444" s="71"/>
      <c r="I444" s="71"/>
      <c r="J444" s="72"/>
      <c r="K444">
        <v>4</v>
      </c>
    </row>
    <row r="445" spans="1:11" ht="25.9" customHeight="1" x14ac:dyDescent="0.2">
      <c r="A445" s="7" t="s">
        <v>893</v>
      </c>
      <c r="B445" s="7" t="s">
        <v>507</v>
      </c>
      <c r="C445" s="7" t="s">
        <v>26</v>
      </c>
      <c r="D445" s="7" t="s">
        <v>508</v>
      </c>
      <c r="E445" s="8" t="s">
        <v>21</v>
      </c>
      <c r="F445" s="20">
        <v>4</v>
      </c>
      <c r="G445" s="70" t="s">
        <v>1078</v>
      </c>
      <c r="H445" s="71"/>
      <c r="I445" s="71"/>
      <c r="J445" s="72"/>
      <c r="K445">
        <v>4</v>
      </c>
    </row>
    <row r="446" spans="1:11" ht="25.9" customHeight="1" x14ac:dyDescent="0.2">
      <c r="A446" s="7" t="s">
        <v>894</v>
      </c>
      <c r="B446" s="7" t="s">
        <v>510</v>
      </c>
      <c r="C446" s="7" t="s">
        <v>26</v>
      </c>
      <c r="D446" s="7" t="s">
        <v>511</v>
      </c>
      <c r="E446" s="8" t="s">
        <v>512</v>
      </c>
      <c r="F446" s="20">
        <v>95</v>
      </c>
      <c r="G446" s="70" t="s">
        <v>1078</v>
      </c>
      <c r="H446" s="71"/>
      <c r="I446" s="71"/>
      <c r="J446" s="72"/>
      <c r="K446">
        <v>95</v>
      </c>
    </row>
    <row r="447" spans="1:11" ht="39" customHeight="1" x14ac:dyDescent="0.2">
      <c r="A447" s="7" t="s">
        <v>895</v>
      </c>
      <c r="B447" s="7" t="s">
        <v>514</v>
      </c>
      <c r="C447" s="7" t="s">
        <v>56</v>
      </c>
      <c r="D447" s="7" t="s">
        <v>515</v>
      </c>
      <c r="E447" s="8" t="s">
        <v>58</v>
      </c>
      <c r="F447" s="20">
        <v>45</v>
      </c>
      <c r="G447" s="70" t="s">
        <v>1078</v>
      </c>
      <c r="H447" s="71"/>
      <c r="I447" s="71"/>
      <c r="J447" s="72"/>
      <c r="K447">
        <v>45</v>
      </c>
    </row>
    <row r="448" spans="1:11" ht="39" customHeight="1" x14ac:dyDescent="0.2">
      <c r="A448" s="7" t="s">
        <v>896</v>
      </c>
      <c r="B448" s="7" t="s">
        <v>517</v>
      </c>
      <c r="C448" s="7" t="s">
        <v>56</v>
      </c>
      <c r="D448" s="7" t="s">
        <v>518</v>
      </c>
      <c r="E448" s="8" t="s">
        <v>28</v>
      </c>
      <c r="F448" s="20">
        <v>8</v>
      </c>
      <c r="G448" s="70" t="s">
        <v>1078</v>
      </c>
      <c r="H448" s="71"/>
      <c r="I448" s="71"/>
      <c r="J448" s="72"/>
      <c r="K448">
        <v>8</v>
      </c>
    </row>
    <row r="449" spans="1:14" ht="24" customHeight="1" x14ac:dyDescent="0.2">
      <c r="A449" s="5" t="s">
        <v>897</v>
      </c>
      <c r="B449" s="5" t="s">
        <v>15</v>
      </c>
      <c r="C449" s="5"/>
      <c r="D449" s="5" t="s">
        <v>532</v>
      </c>
      <c r="E449" s="6"/>
      <c r="F449" s="19"/>
      <c r="G449" s="75"/>
      <c r="H449" s="71"/>
      <c r="I449" s="71"/>
      <c r="J449" s="72"/>
    </row>
    <row r="450" spans="1:14" ht="25.9" customHeight="1" x14ac:dyDescent="0.2">
      <c r="A450" s="7" t="s">
        <v>898</v>
      </c>
      <c r="B450" s="7" t="s">
        <v>899</v>
      </c>
      <c r="C450" s="7" t="s">
        <v>56</v>
      </c>
      <c r="D450" s="7" t="s">
        <v>900</v>
      </c>
      <c r="E450" s="8" t="s">
        <v>32</v>
      </c>
      <c r="F450" s="68">
        <v>1021.74</v>
      </c>
      <c r="G450" s="70" t="s">
        <v>1079</v>
      </c>
      <c r="H450" s="71"/>
      <c r="I450" s="71"/>
      <c r="J450" s="72"/>
    </row>
    <row r="451" spans="1:14" ht="25.9" customHeight="1" x14ac:dyDescent="0.2">
      <c r="A451" s="7" t="s">
        <v>901</v>
      </c>
      <c r="B451" s="7" t="s">
        <v>543</v>
      </c>
      <c r="C451" s="7" t="s">
        <v>56</v>
      </c>
      <c r="D451" s="7" t="s">
        <v>544</v>
      </c>
      <c r="E451" s="8" t="s">
        <v>32</v>
      </c>
      <c r="F451" s="68">
        <v>1021.74</v>
      </c>
      <c r="G451" s="70" t="s">
        <v>1079</v>
      </c>
      <c r="H451" s="71"/>
      <c r="I451" s="71"/>
      <c r="J451" s="72"/>
    </row>
    <row r="452" spans="1:14" ht="51.95" customHeight="1" x14ac:dyDescent="0.2">
      <c r="A452" s="66" t="s">
        <v>2220</v>
      </c>
      <c r="B452" s="66" t="s">
        <v>2191</v>
      </c>
      <c r="C452" s="66" t="s">
        <v>26</v>
      </c>
      <c r="D452" s="66" t="s">
        <v>2192</v>
      </c>
      <c r="E452" s="67" t="s">
        <v>32</v>
      </c>
      <c r="F452" s="68">
        <v>515.97</v>
      </c>
      <c r="G452" s="70" t="s">
        <v>1079</v>
      </c>
      <c r="H452" s="71"/>
      <c r="I452" s="71"/>
      <c r="J452" s="72"/>
    </row>
    <row r="453" spans="1:14" ht="24" customHeight="1" x14ac:dyDescent="0.2">
      <c r="A453" s="5" t="s">
        <v>902</v>
      </c>
      <c r="B453" s="5" t="s">
        <v>15</v>
      </c>
      <c r="C453" s="5"/>
      <c r="D453" s="5" t="s">
        <v>558</v>
      </c>
      <c r="E453" s="6"/>
      <c r="F453" s="19"/>
      <c r="G453" s="75"/>
      <c r="H453" s="71"/>
      <c r="I453" s="71"/>
      <c r="J453" s="72"/>
    </row>
    <row r="454" spans="1:14" ht="64.900000000000006" customHeight="1" x14ac:dyDescent="0.2">
      <c r="A454" s="7" t="s">
        <v>903</v>
      </c>
      <c r="B454" s="7" t="s">
        <v>904</v>
      </c>
      <c r="C454" s="7" t="s">
        <v>56</v>
      </c>
      <c r="D454" s="7" t="s">
        <v>905</v>
      </c>
      <c r="E454" s="8" t="s">
        <v>58</v>
      </c>
      <c r="F454" s="20">
        <v>19.5</v>
      </c>
      <c r="G454" s="70" t="s">
        <v>1079</v>
      </c>
      <c r="H454" s="71"/>
      <c r="I454" s="71"/>
      <c r="J454" s="72"/>
    </row>
    <row r="455" spans="1:14" ht="24" customHeight="1" x14ac:dyDescent="0.2">
      <c r="A455" s="5" t="s">
        <v>906</v>
      </c>
      <c r="B455" s="5" t="s">
        <v>15</v>
      </c>
      <c r="C455" s="5"/>
      <c r="D455" s="5" t="s">
        <v>566</v>
      </c>
      <c r="E455" s="6"/>
      <c r="F455" s="19"/>
      <c r="G455" s="75"/>
      <c r="H455" s="71"/>
      <c r="I455" s="71"/>
      <c r="J455" s="72"/>
    </row>
    <row r="456" spans="1:14" ht="25.9" customHeight="1" x14ac:dyDescent="0.2">
      <c r="A456" s="7" t="s">
        <v>907</v>
      </c>
      <c r="B456" s="7" t="s">
        <v>568</v>
      </c>
      <c r="C456" s="7" t="s">
        <v>56</v>
      </c>
      <c r="D456" s="7" t="s">
        <v>569</v>
      </c>
      <c r="E456" s="8" t="s">
        <v>32</v>
      </c>
      <c r="F456" s="20">
        <v>844.17</v>
      </c>
      <c r="G456" s="70" t="s">
        <v>1079</v>
      </c>
      <c r="H456" s="71"/>
      <c r="I456" s="71"/>
      <c r="J456" s="72"/>
    </row>
    <row r="457" spans="1:14" ht="24" customHeight="1" x14ac:dyDescent="0.2">
      <c r="A457" s="5" t="s">
        <v>908</v>
      </c>
      <c r="B457" s="5" t="s">
        <v>15</v>
      </c>
      <c r="C457" s="5"/>
      <c r="D457" s="5" t="s">
        <v>909</v>
      </c>
      <c r="E457" s="6"/>
      <c r="F457" s="19"/>
      <c r="G457" s="75"/>
      <c r="H457" s="71"/>
      <c r="I457" s="71"/>
      <c r="J457" s="72"/>
    </row>
    <row r="458" spans="1:14" ht="24" customHeight="1" x14ac:dyDescent="0.2">
      <c r="A458" s="5" t="s">
        <v>910</v>
      </c>
      <c r="B458" s="5" t="s">
        <v>15</v>
      </c>
      <c r="C458" s="5"/>
      <c r="D458" s="5" t="s">
        <v>53</v>
      </c>
      <c r="E458" s="6"/>
      <c r="F458" s="19"/>
      <c r="G458" s="75"/>
      <c r="H458" s="71"/>
      <c r="I458" s="71"/>
      <c r="J458" s="72"/>
    </row>
    <row r="459" spans="1:14" ht="39" customHeight="1" x14ac:dyDescent="0.2">
      <c r="A459" s="7" t="s">
        <v>911</v>
      </c>
      <c r="B459" s="7" t="s">
        <v>55</v>
      </c>
      <c r="C459" s="7" t="s">
        <v>56</v>
      </c>
      <c r="D459" s="7" t="s">
        <v>57</v>
      </c>
      <c r="E459" s="8" t="s">
        <v>58</v>
      </c>
      <c r="F459" s="20">
        <v>120</v>
      </c>
      <c r="G459" s="70" t="s">
        <v>1079</v>
      </c>
      <c r="H459" s="71"/>
      <c r="I459" s="71"/>
      <c r="J459" s="72"/>
      <c r="K459" s="75">
        <f>30*4</f>
        <v>120</v>
      </c>
      <c r="L459" s="71"/>
      <c r="M459" s="71"/>
      <c r="N459" s="72"/>
    </row>
    <row r="460" spans="1:14" ht="24" customHeight="1" x14ac:dyDescent="0.2">
      <c r="A460" s="5" t="s">
        <v>912</v>
      </c>
      <c r="B460" s="5" t="s">
        <v>15</v>
      </c>
      <c r="C460" s="5"/>
      <c r="D460" s="5" t="s">
        <v>60</v>
      </c>
      <c r="E460" s="6"/>
      <c r="F460" s="19"/>
      <c r="G460" s="70"/>
      <c r="H460" s="71"/>
      <c r="I460" s="71"/>
      <c r="J460" s="72"/>
      <c r="K460">
        <v>1</v>
      </c>
      <c r="L460">
        <v>2</v>
      </c>
      <c r="M460">
        <v>3</v>
      </c>
      <c r="N460">
        <v>4</v>
      </c>
    </row>
    <row r="461" spans="1:14" ht="39" customHeight="1" x14ac:dyDescent="0.2">
      <c r="A461" s="7" t="s">
        <v>913</v>
      </c>
      <c r="B461" s="7" t="s">
        <v>576</v>
      </c>
      <c r="C461" s="7" t="s">
        <v>56</v>
      </c>
      <c r="D461" s="7" t="s">
        <v>577</v>
      </c>
      <c r="E461" s="8" t="s">
        <v>64</v>
      </c>
      <c r="F461" s="20">
        <v>60</v>
      </c>
      <c r="G461" s="70" t="s">
        <v>2100</v>
      </c>
      <c r="H461" s="71"/>
      <c r="I461" s="71"/>
      <c r="J461" s="72"/>
    </row>
    <row r="462" spans="1:14" ht="25.9" customHeight="1" x14ac:dyDescent="0.2">
      <c r="A462" s="7" t="s">
        <v>2222</v>
      </c>
      <c r="B462" s="7" t="s">
        <v>66</v>
      </c>
      <c r="C462" s="7" t="s">
        <v>56</v>
      </c>
      <c r="D462" s="7" t="s">
        <v>67</v>
      </c>
      <c r="E462" s="8" t="s">
        <v>64</v>
      </c>
      <c r="F462" s="20">
        <v>1.2</v>
      </c>
      <c r="G462" s="70" t="s">
        <v>2065</v>
      </c>
      <c r="H462" s="71"/>
      <c r="I462" s="71"/>
      <c r="J462" s="72"/>
    </row>
    <row r="463" spans="1:14" ht="25.9" customHeight="1" x14ac:dyDescent="0.2">
      <c r="A463" s="7" t="s">
        <v>2223</v>
      </c>
      <c r="B463" s="7" t="s">
        <v>69</v>
      </c>
      <c r="C463" s="7" t="s">
        <v>56</v>
      </c>
      <c r="D463" s="7" t="s">
        <v>70</v>
      </c>
      <c r="E463" s="8" t="s">
        <v>71</v>
      </c>
      <c r="F463" s="68">
        <v>328.54</v>
      </c>
      <c r="G463" s="70" t="s">
        <v>2066</v>
      </c>
      <c r="H463" s="71"/>
      <c r="I463" s="71"/>
      <c r="J463" s="72"/>
      <c r="N463" s="27">
        <v>177</v>
      </c>
    </row>
    <row r="464" spans="1:14" ht="25.9" customHeight="1" x14ac:dyDescent="0.2">
      <c r="A464" s="7" t="s">
        <v>2224</v>
      </c>
      <c r="B464" s="7" t="s">
        <v>581</v>
      </c>
      <c r="C464" s="7" t="s">
        <v>56</v>
      </c>
      <c r="D464" s="7" t="s">
        <v>582</v>
      </c>
      <c r="E464" s="8" t="s">
        <v>71</v>
      </c>
      <c r="F464" s="68">
        <v>486.4</v>
      </c>
      <c r="G464" s="70" t="s">
        <v>2067</v>
      </c>
      <c r="H464" s="71"/>
      <c r="I464" s="71"/>
      <c r="J464" s="72"/>
      <c r="N464" s="27">
        <v>273.10000000000002</v>
      </c>
    </row>
    <row r="465" spans="1:14" ht="25.9" customHeight="1" x14ac:dyDescent="0.2">
      <c r="A465" s="7" t="s">
        <v>2225</v>
      </c>
      <c r="B465" s="7" t="s">
        <v>584</v>
      </c>
      <c r="C465" s="7" t="s">
        <v>56</v>
      </c>
      <c r="D465" s="7" t="s">
        <v>585</v>
      </c>
      <c r="E465" s="8" t="s">
        <v>71</v>
      </c>
      <c r="F465" s="68">
        <v>888.86</v>
      </c>
      <c r="G465" s="70" t="s">
        <v>2068</v>
      </c>
      <c r="H465" s="71"/>
      <c r="I465" s="71"/>
      <c r="J465" s="72"/>
      <c r="N465" s="27">
        <v>415</v>
      </c>
    </row>
    <row r="466" spans="1:14" ht="39" customHeight="1" x14ac:dyDescent="0.2">
      <c r="A466" s="7" t="s">
        <v>2226</v>
      </c>
      <c r="B466" s="7" t="s">
        <v>596</v>
      </c>
      <c r="C466" s="7" t="s">
        <v>56</v>
      </c>
      <c r="D466" s="7" t="s">
        <v>597</v>
      </c>
      <c r="E466" s="8" t="s">
        <v>32</v>
      </c>
      <c r="F466" s="68">
        <v>258.3</v>
      </c>
      <c r="G466" s="70" t="s">
        <v>2069</v>
      </c>
      <c r="H466" s="73"/>
      <c r="I466" s="73"/>
      <c r="J466" s="74"/>
      <c r="N466" s="27">
        <v>180</v>
      </c>
    </row>
    <row r="467" spans="1:14" ht="24.6" customHeight="1" x14ac:dyDescent="0.2">
      <c r="A467" s="7" t="s">
        <v>2227</v>
      </c>
      <c r="B467" s="66" t="s">
        <v>2198</v>
      </c>
      <c r="C467" s="66" t="s">
        <v>26</v>
      </c>
      <c r="D467" s="66" t="s">
        <v>2199</v>
      </c>
      <c r="E467" s="67" t="s">
        <v>64</v>
      </c>
      <c r="F467" s="68">
        <v>24.48</v>
      </c>
      <c r="G467" s="70" t="s">
        <v>2221</v>
      </c>
      <c r="H467" s="73"/>
      <c r="I467" s="73"/>
      <c r="J467" s="74"/>
    </row>
    <row r="468" spans="1:14" ht="26.1" customHeight="1" x14ac:dyDescent="0.2">
      <c r="A468" s="7" t="s">
        <v>2228</v>
      </c>
      <c r="B468" s="66" t="s">
        <v>2149</v>
      </c>
      <c r="C468" s="66" t="s">
        <v>2140</v>
      </c>
      <c r="D468" s="66" t="s">
        <v>2150</v>
      </c>
      <c r="E468" s="67" t="s">
        <v>2142</v>
      </c>
      <c r="F468" s="68">
        <v>13512.96</v>
      </c>
      <c r="G468" s="70" t="s">
        <v>2221</v>
      </c>
      <c r="H468" s="73"/>
      <c r="I468" s="73"/>
      <c r="J468" s="74"/>
    </row>
    <row r="469" spans="1:14" ht="25.9" customHeight="1" x14ac:dyDescent="0.2">
      <c r="A469" s="7" t="s">
        <v>2229</v>
      </c>
      <c r="B469" s="7" t="s">
        <v>91</v>
      </c>
      <c r="C469" s="7" t="s">
        <v>56</v>
      </c>
      <c r="D469" s="7" t="s">
        <v>92</v>
      </c>
      <c r="E469" s="8" t="s">
        <v>32</v>
      </c>
      <c r="F469" s="68">
        <v>51.36</v>
      </c>
      <c r="G469" s="70" t="s">
        <v>2070</v>
      </c>
      <c r="H469" s="73"/>
      <c r="I469" s="73"/>
      <c r="J469" s="74"/>
    </row>
    <row r="470" spans="1:14" ht="64.900000000000006" customHeight="1" x14ac:dyDescent="0.2">
      <c r="A470" s="7" t="s">
        <v>2230</v>
      </c>
      <c r="B470" s="7" t="s">
        <v>97</v>
      </c>
      <c r="C470" s="7" t="s">
        <v>56</v>
      </c>
      <c r="D470" s="7" t="s">
        <v>98</v>
      </c>
      <c r="E470" s="8" t="s">
        <v>64</v>
      </c>
      <c r="F470" s="68">
        <v>45</v>
      </c>
      <c r="G470" s="70" t="s">
        <v>2101</v>
      </c>
      <c r="H470" s="73"/>
      <c r="I470" s="73"/>
      <c r="J470" s="74"/>
    </row>
    <row r="471" spans="1:14" ht="24" customHeight="1" x14ac:dyDescent="0.2">
      <c r="A471" s="5" t="s">
        <v>914</v>
      </c>
      <c r="B471" s="5" t="s">
        <v>15</v>
      </c>
      <c r="C471" s="5"/>
      <c r="D471" s="5" t="s">
        <v>100</v>
      </c>
      <c r="E471" s="6"/>
      <c r="F471" s="19"/>
      <c r="G471" s="70"/>
      <c r="H471" s="71"/>
      <c r="I471" s="71"/>
      <c r="J471" s="72"/>
      <c r="K471">
        <v>5</v>
      </c>
      <c r="L471">
        <v>6</v>
      </c>
      <c r="M471">
        <v>7</v>
      </c>
      <c r="N471">
        <v>8</v>
      </c>
    </row>
    <row r="472" spans="1:14" ht="39" customHeight="1" x14ac:dyDescent="0.2">
      <c r="A472" s="7" t="s">
        <v>915</v>
      </c>
      <c r="B472" s="7" t="s">
        <v>596</v>
      </c>
      <c r="C472" s="7" t="s">
        <v>56</v>
      </c>
      <c r="D472" s="7" t="s">
        <v>597</v>
      </c>
      <c r="E472" s="8" t="s">
        <v>32</v>
      </c>
      <c r="F472" s="20">
        <f>K472+L472+M472+N472</f>
        <v>360</v>
      </c>
      <c r="G472" s="70" t="s">
        <v>2072</v>
      </c>
      <c r="H472" s="71"/>
      <c r="I472" s="71"/>
      <c r="J472" s="72"/>
      <c r="L472">
        <v>180</v>
      </c>
      <c r="N472">
        <v>180</v>
      </c>
    </row>
    <row r="473" spans="1:14" ht="25.9" customHeight="1" x14ac:dyDescent="0.2">
      <c r="A473" s="7" t="s">
        <v>2231</v>
      </c>
      <c r="B473" s="7" t="s">
        <v>69</v>
      </c>
      <c r="C473" s="7" t="s">
        <v>56</v>
      </c>
      <c r="D473" s="7" t="s">
        <v>70</v>
      </c>
      <c r="E473" s="8" t="s">
        <v>71</v>
      </c>
      <c r="F473" s="20">
        <f t="shared" ref="F473:F475" si="5">K473+L473+M473+N473</f>
        <v>354</v>
      </c>
      <c r="G473" s="70" t="s">
        <v>2073</v>
      </c>
      <c r="H473" s="71"/>
      <c r="I473" s="71"/>
      <c r="J473" s="72"/>
      <c r="L473">
        <v>177</v>
      </c>
      <c r="N473">
        <v>177</v>
      </c>
    </row>
    <row r="474" spans="1:14" ht="25.9" customHeight="1" x14ac:dyDescent="0.2">
      <c r="A474" s="7" t="s">
        <v>2232</v>
      </c>
      <c r="B474" s="7" t="s">
        <v>73</v>
      </c>
      <c r="C474" s="7" t="s">
        <v>56</v>
      </c>
      <c r="D474" s="7" t="s">
        <v>74</v>
      </c>
      <c r="E474" s="8" t="s">
        <v>71</v>
      </c>
      <c r="F474" s="20">
        <f t="shared" si="5"/>
        <v>546.20000000000005</v>
      </c>
      <c r="G474" s="70" t="s">
        <v>2074</v>
      </c>
      <c r="H474" s="71"/>
      <c r="I474" s="71"/>
      <c r="J474" s="72"/>
      <c r="L474">
        <v>273.10000000000002</v>
      </c>
      <c r="N474">
        <v>273.10000000000002</v>
      </c>
    </row>
    <row r="475" spans="1:14" ht="25.9" customHeight="1" x14ac:dyDescent="0.2">
      <c r="A475" s="7" t="s">
        <v>2233</v>
      </c>
      <c r="B475" s="7" t="s">
        <v>76</v>
      </c>
      <c r="C475" s="7" t="s">
        <v>56</v>
      </c>
      <c r="D475" s="7" t="s">
        <v>77</v>
      </c>
      <c r="E475" s="8" t="s">
        <v>71</v>
      </c>
      <c r="F475" s="20">
        <f t="shared" si="5"/>
        <v>830</v>
      </c>
      <c r="G475" s="70" t="s">
        <v>2075</v>
      </c>
      <c r="H475" s="71"/>
      <c r="I475" s="71"/>
      <c r="J475" s="72"/>
      <c r="L475">
        <v>415</v>
      </c>
      <c r="N475">
        <v>415</v>
      </c>
    </row>
    <row r="476" spans="1:14" ht="26.1" customHeight="1" x14ac:dyDescent="0.2">
      <c r="A476" s="7" t="s">
        <v>2234</v>
      </c>
      <c r="B476" s="66" t="s">
        <v>2178</v>
      </c>
      <c r="C476" s="66" t="s">
        <v>26</v>
      </c>
      <c r="D476" s="66" t="s">
        <v>2179</v>
      </c>
      <c r="E476" s="67" t="s">
        <v>64</v>
      </c>
      <c r="F476" s="68">
        <v>45</v>
      </c>
      <c r="G476" s="70" t="s">
        <v>2076</v>
      </c>
      <c r="H476" s="71"/>
      <c r="I476" s="71"/>
      <c r="J476" s="72"/>
    </row>
    <row r="477" spans="1:14" ht="26.1" customHeight="1" x14ac:dyDescent="0.2">
      <c r="A477" s="7" t="s">
        <v>2235</v>
      </c>
      <c r="B477" s="66" t="s">
        <v>2149</v>
      </c>
      <c r="C477" s="66" t="s">
        <v>2140</v>
      </c>
      <c r="D477" s="66" t="s">
        <v>2150</v>
      </c>
      <c r="E477" s="67" t="s">
        <v>2142</v>
      </c>
      <c r="F477" s="68">
        <v>24840</v>
      </c>
      <c r="G477" s="70" t="s">
        <v>2076</v>
      </c>
      <c r="H477" s="71"/>
      <c r="I477" s="71"/>
      <c r="J477" s="72"/>
    </row>
    <row r="478" spans="1:14" ht="52.15" customHeight="1" x14ac:dyDescent="0.2">
      <c r="A478" s="7" t="s">
        <v>2236</v>
      </c>
      <c r="B478" s="7" t="s">
        <v>612</v>
      </c>
      <c r="C478" s="7" t="s">
        <v>26</v>
      </c>
      <c r="D478" s="7" t="s">
        <v>613</v>
      </c>
      <c r="E478" s="8" t="s">
        <v>32</v>
      </c>
      <c r="F478" s="20">
        <v>23.54</v>
      </c>
      <c r="G478" s="70" t="s">
        <v>2071</v>
      </c>
      <c r="H478" s="71"/>
      <c r="I478" s="71"/>
      <c r="J478" s="72"/>
    </row>
    <row r="479" spans="1:14" ht="26.1" customHeight="1" x14ac:dyDescent="0.2">
      <c r="A479" s="7" t="s">
        <v>2237</v>
      </c>
      <c r="B479" s="66" t="s">
        <v>2178</v>
      </c>
      <c r="C479" s="66" t="s">
        <v>26</v>
      </c>
      <c r="D479" s="66" t="s">
        <v>2179</v>
      </c>
      <c r="E479" s="67" t="s">
        <v>64</v>
      </c>
      <c r="F479" s="68">
        <v>30</v>
      </c>
      <c r="G479" s="70" t="s">
        <v>2130</v>
      </c>
      <c r="H479" s="71"/>
      <c r="I479" s="71"/>
      <c r="J479" s="72"/>
    </row>
    <row r="480" spans="1:14" ht="26.1" customHeight="1" x14ac:dyDescent="0.2">
      <c r="A480" s="7" t="s">
        <v>2238</v>
      </c>
      <c r="B480" s="66" t="s">
        <v>2149</v>
      </c>
      <c r="C480" s="66" t="s">
        <v>2140</v>
      </c>
      <c r="D480" s="66" t="s">
        <v>2150</v>
      </c>
      <c r="E480" s="67" t="s">
        <v>2142</v>
      </c>
      <c r="F480" s="68">
        <v>16560</v>
      </c>
      <c r="G480" s="70" t="s">
        <v>2130</v>
      </c>
      <c r="H480" s="71"/>
      <c r="I480" s="71"/>
      <c r="J480" s="72"/>
    </row>
    <row r="481" spans="1:15" ht="24" customHeight="1" x14ac:dyDescent="0.2">
      <c r="A481" s="5" t="s">
        <v>916</v>
      </c>
      <c r="B481" s="5" t="s">
        <v>15</v>
      </c>
      <c r="C481" s="5"/>
      <c r="D481" s="5" t="s">
        <v>121</v>
      </c>
      <c r="E481" s="6"/>
      <c r="F481" s="19"/>
      <c r="G481" s="75"/>
      <c r="H481" s="71"/>
      <c r="I481" s="71"/>
      <c r="J481" s="72"/>
    </row>
    <row r="482" spans="1:15" ht="52.15" customHeight="1" x14ac:dyDescent="0.2">
      <c r="A482" s="7" t="s">
        <v>917</v>
      </c>
      <c r="B482" s="7" t="s">
        <v>918</v>
      </c>
      <c r="C482" s="7" t="s">
        <v>56</v>
      </c>
      <c r="D482" s="7" t="s">
        <v>919</v>
      </c>
      <c r="E482" s="8" t="s">
        <v>32</v>
      </c>
      <c r="F482" s="20">
        <v>967.88</v>
      </c>
      <c r="G482" s="70" t="s">
        <v>1064</v>
      </c>
      <c r="H482" s="71"/>
      <c r="I482" s="71"/>
      <c r="J482" s="72"/>
    </row>
    <row r="483" spans="1:15" ht="25.9" customHeight="1" x14ac:dyDescent="0.2">
      <c r="A483" s="7" t="s">
        <v>920</v>
      </c>
      <c r="B483" s="7" t="s">
        <v>132</v>
      </c>
      <c r="C483" s="7" t="s">
        <v>56</v>
      </c>
      <c r="D483" s="7" t="s">
        <v>133</v>
      </c>
      <c r="E483" s="8" t="s">
        <v>58</v>
      </c>
      <c r="F483" s="20">
        <f>K483</f>
        <v>8.9</v>
      </c>
      <c r="G483" s="70" t="s">
        <v>1064</v>
      </c>
      <c r="H483" s="71"/>
      <c r="I483" s="71"/>
      <c r="J483" s="72"/>
      <c r="K483" s="75">
        <f>4*2+0.9</f>
        <v>8.9</v>
      </c>
      <c r="L483" s="71"/>
      <c r="M483" s="71"/>
      <c r="N483" s="72"/>
      <c r="O483" s="27"/>
    </row>
    <row r="484" spans="1:15" ht="24" customHeight="1" x14ac:dyDescent="0.2">
      <c r="A484" s="5" t="s">
        <v>921</v>
      </c>
      <c r="B484" s="5" t="s">
        <v>15</v>
      </c>
      <c r="C484" s="5"/>
      <c r="D484" s="5" t="s">
        <v>777</v>
      </c>
      <c r="E484" s="6"/>
      <c r="F484" s="19"/>
      <c r="G484" s="75"/>
      <c r="H484" s="71"/>
      <c r="I484" s="71"/>
      <c r="J484" s="72"/>
    </row>
    <row r="485" spans="1:15" ht="52.15" customHeight="1" x14ac:dyDescent="0.2">
      <c r="A485" s="7" t="s">
        <v>922</v>
      </c>
      <c r="B485" s="7" t="s">
        <v>623</v>
      </c>
      <c r="C485" s="7" t="s">
        <v>56</v>
      </c>
      <c r="D485" s="7" t="s">
        <v>624</v>
      </c>
      <c r="E485" s="8" t="s">
        <v>32</v>
      </c>
      <c r="F485" s="20">
        <v>817.83</v>
      </c>
      <c r="G485" s="70" t="s">
        <v>1064</v>
      </c>
      <c r="H485" s="71"/>
      <c r="I485" s="71"/>
      <c r="J485" s="72"/>
      <c r="K485" t="s">
        <v>2081</v>
      </c>
    </row>
    <row r="486" spans="1:15" ht="39" customHeight="1" x14ac:dyDescent="0.2">
      <c r="A486" s="7" t="s">
        <v>923</v>
      </c>
      <c r="B486" s="7" t="s">
        <v>780</v>
      </c>
      <c r="C486" s="7" t="s">
        <v>56</v>
      </c>
      <c r="D486" s="7" t="s">
        <v>781</v>
      </c>
      <c r="E486" s="8" t="s">
        <v>71</v>
      </c>
      <c r="F486" s="20">
        <v>5500</v>
      </c>
      <c r="G486" s="70" t="s">
        <v>1064</v>
      </c>
      <c r="H486" s="71"/>
      <c r="I486" s="71"/>
      <c r="J486" s="72"/>
    </row>
    <row r="487" spans="1:15" ht="39" customHeight="1" x14ac:dyDescent="0.2">
      <c r="A487" s="7" t="s">
        <v>924</v>
      </c>
      <c r="B487" s="7" t="s">
        <v>143</v>
      </c>
      <c r="C487" s="7" t="s">
        <v>56</v>
      </c>
      <c r="D487" s="7" t="s">
        <v>144</v>
      </c>
      <c r="E487" s="8" t="s">
        <v>58</v>
      </c>
      <c r="F487" s="20">
        <v>88.8</v>
      </c>
      <c r="G487" s="70" t="s">
        <v>1064</v>
      </c>
      <c r="H487" s="71"/>
      <c r="I487" s="71"/>
      <c r="J487" s="72"/>
      <c r="K487" t="s">
        <v>2081</v>
      </c>
    </row>
    <row r="488" spans="1:15" ht="39" customHeight="1" x14ac:dyDescent="0.2">
      <c r="A488" s="7" t="s">
        <v>925</v>
      </c>
      <c r="B488" s="7" t="s">
        <v>783</v>
      </c>
      <c r="C488" s="7" t="s">
        <v>56</v>
      </c>
      <c r="D488" s="7" t="s">
        <v>784</v>
      </c>
      <c r="E488" s="8" t="s">
        <v>32</v>
      </c>
      <c r="F488" s="20">
        <v>817.83</v>
      </c>
      <c r="G488" s="70" t="s">
        <v>1064</v>
      </c>
      <c r="H488" s="71"/>
      <c r="I488" s="71"/>
      <c r="J488" s="72"/>
      <c r="K488" t="s">
        <v>2081</v>
      </c>
    </row>
    <row r="489" spans="1:15" ht="25.9" customHeight="1" x14ac:dyDescent="0.2">
      <c r="A489" s="7" t="s">
        <v>926</v>
      </c>
      <c r="B489" s="7" t="s">
        <v>149</v>
      </c>
      <c r="C489" s="7" t="s">
        <v>56</v>
      </c>
      <c r="D489" s="7" t="s">
        <v>150</v>
      </c>
      <c r="E489" s="8" t="s">
        <v>58</v>
      </c>
      <c r="F489" s="20">
        <v>60</v>
      </c>
      <c r="G489" s="70" t="s">
        <v>1064</v>
      </c>
      <c r="H489" s="71"/>
      <c r="I489" s="71"/>
      <c r="J489" s="72"/>
    </row>
    <row r="490" spans="1:15" ht="64.900000000000006" customHeight="1" x14ac:dyDescent="0.2">
      <c r="A490" s="7" t="s">
        <v>927</v>
      </c>
      <c r="B490" s="7" t="s">
        <v>788</v>
      </c>
      <c r="C490" s="7" t="s">
        <v>26</v>
      </c>
      <c r="D490" s="7" t="s">
        <v>928</v>
      </c>
      <c r="E490" s="8" t="s">
        <v>32</v>
      </c>
      <c r="F490" s="20">
        <v>82.8</v>
      </c>
      <c r="G490" s="70" t="s">
        <v>1064</v>
      </c>
      <c r="H490" s="71"/>
      <c r="I490" s="71"/>
      <c r="J490" s="72"/>
    </row>
    <row r="491" spans="1:15" ht="39" customHeight="1" x14ac:dyDescent="0.2">
      <c r="A491" s="7" t="s">
        <v>929</v>
      </c>
      <c r="B491" s="7" t="s">
        <v>783</v>
      </c>
      <c r="C491" s="7" t="s">
        <v>56</v>
      </c>
      <c r="D491" s="7" t="s">
        <v>784</v>
      </c>
      <c r="E491" s="8" t="s">
        <v>32</v>
      </c>
      <c r="F491" s="20">
        <v>82.8</v>
      </c>
      <c r="G491" s="70" t="s">
        <v>1064</v>
      </c>
      <c r="H491" s="71"/>
      <c r="I491" s="71"/>
      <c r="J491" s="72"/>
    </row>
    <row r="492" spans="1:15" ht="25.9" customHeight="1" x14ac:dyDescent="0.2">
      <c r="A492" s="7" t="s">
        <v>930</v>
      </c>
      <c r="B492" s="7" t="s">
        <v>146</v>
      </c>
      <c r="C492" s="7" t="s">
        <v>56</v>
      </c>
      <c r="D492" s="7" t="s">
        <v>147</v>
      </c>
      <c r="E492" s="8" t="s">
        <v>58</v>
      </c>
      <c r="F492" s="20">
        <v>120</v>
      </c>
      <c r="G492" s="70" t="s">
        <v>1064</v>
      </c>
      <c r="H492" s="71"/>
      <c r="I492" s="71"/>
      <c r="J492" s="72"/>
    </row>
    <row r="493" spans="1:15" ht="24" customHeight="1" x14ac:dyDescent="0.2">
      <c r="A493" s="5" t="s">
        <v>931</v>
      </c>
      <c r="B493" s="5" t="s">
        <v>15</v>
      </c>
      <c r="C493" s="5"/>
      <c r="D493" s="5" t="s">
        <v>630</v>
      </c>
      <c r="E493" s="6"/>
      <c r="F493" s="19"/>
      <c r="G493" s="75"/>
      <c r="H493" s="71"/>
      <c r="I493" s="71"/>
      <c r="J493" s="72"/>
    </row>
    <row r="494" spans="1:15" ht="39" customHeight="1" x14ac:dyDescent="0.2">
      <c r="A494" s="7" t="s">
        <v>932</v>
      </c>
      <c r="B494" s="7" t="s">
        <v>463</v>
      </c>
      <c r="C494" s="7" t="s">
        <v>56</v>
      </c>
      <c r="D494" s="7" t="s">
        <v>464</v>
      </c>
      <c r="E494" s="8" t="s">
        <v>58</v>
      </c>
      <c r="F494" s="20">
        <v>42</v>
      </c>
      <c r="G494" s="70" t="s">
        <v>1077</v>
      </c>
      <c r="H494" s="71"/>
      <c r="I494" s="71"/>
      <c r="J494" s="72"/>
    </row>
    <row r="495" spans="1:15" ht="39" customHeight="1" x14ac:dyDescent="0.2">
      <c r="A495" s="7" t="s">
        <v>933</v>
      </c>
      <c r="B495" s="7" t="s">
        <v>466</v>
      </c>
      <c r="C495" s="7" t="s">
        <v>56</v>
      </c>
      <c r="D495" s="7" t="s">
        <v>467</v>
      </c>
      <c r="E495" s="8" t="s">
        <v>58</v>
      </c>
      <c r="F495" s="20">
        <v>42</v>
      </c>
      <c r="G495" s="70" t="s">
        <v>1077</v>
      </c>
      <c r="H495" s="71"/>
      <c r="I495" s="71"/>
      <c r="J495" s="72"/>
    </row>
    <row r="496" spans="1:15" ht="39" customHeight="1" x14ac:dyDescent="0.2">
      <c r="A496" s="7" t="s">
        <v>934</v>
      </c>
      <c r="B496" s="7" t="s">
        <v>469</v>
      </c>
      <c r="C496" s="7" t="s">
        <v>56</v>
      </c>
      <c r="D496" s="7" t="s">
        <v>470</v>
      </c>
      <c r="E496" s="8" t="s">
        <v>28</v>
      </c>
      <c r="F496" s="20">
        <v>8</v>
      </c>
      <c r="G496" s="70" t="s">
        <v>1077</v>
      </c>
      <c r="H496" s="71"/>
      <c r="I496" s="71"/>
      <c r="J496" s="72"/>
    </row>
    <row r="497" spans="1:11" ht="24" customHeight="1" x14ac:dyDescent="0.2">
      <c r="A497" s="5" t="s">
        <v>935</v>
      </c>
      <c r="B497" s="5" t="s">
        <v>15</v>
      </c>
      <c r="C497" s="5"/>
      <c r="D497" s="5" t="s">
        <v>152</v>
      </c>
      <c r="E497" s="6"/>
      <c r="F497" s="19"/>
      <c r="G497" s="75"/>
      <c r="H497" s="71"/>
      <c r="I497" s="71"/>
      <c r="J497" s="72"/>
    </row>
    <row r="498" spans="1:11" ht="39" customHeight="1" x14ac:dyDescent="0.2">
      <c r="A498" s="7" t="s">
        <v>936</v>
      </c>
      <c r="B498" s="7" t="s">
        <v>154</v>
      </c>
      <c r="C498" s="7" t="s">
        <v>56</v>
      </c>
      <c r="D498" s="7" t="s">
        <v>155</v>
      </c>
      <c r="E498" s="8" t="s">
        <v>32</v>
      </c>
      <c r="F498" s="20">
        <v>1948.8</v>
      </c>
      <c r="G498" s="70" t="s">
        <v>1064</v>
      </c>
      <c r="H498" s="71"/>
      <c r="I498" s="71"/>
      <c r="J498" s="72"/>
    </row>
    <row r="499" spans="1:11" ht="52.15" customHeight="1" x14ac:dyDescent="0.2">
      <c r="A499" s="7" t="s">
        <v>937</v>
      </c>
      <c r="B499" s="7" t="s">
        <v>160</v>
      </c>
      <c r="C499" s="7" t="s">
        <v>56</v>
      </c>
      <c r="D499" s="7" t="s">
        <v>161</v>
      </c>
      <c r="E499" s="8" t="s">
        <v>32</v>
      </c>
      <c r="F499" s="20">
        <v>1948.8</v>
      </c>
      <c r="G499" s="70" t="s">
        <v>1064</v>
      </c>
      <c r="H499" s="71"/>
      <c r="I499" s="71"/>
      <c r="J499" s="72"/>
    </row>
    <row r="500" spans="1:11" ht="24" customHeight="1" x14ac:dyDescent="0.2">
      <c r="A500" s="5" t="s">
        <v>938</v>
      </c>
      <c r="B500" s="5" t="s">
        <v>15</v>
      </c>
      <c r="C500" s="5"/>
      <c r="D500" s="5" t="s">
        <v>178</v>
      </c>
      <c r="E500" s="6"/>
      <c r="F500" s="19"/>
      <c r="G500" s="75"/>
      <c r="H500" s="71"/>
      <c r="I500" s="71"/>
      <c r="J500" s="72"/>
    </row>
    <row r="501" spans="1:11" ht="25.9" customHeight="1" x14ac:dyDescent="0.2">
      <c r="A501" s="7" t="s">
        <v>939</v>
      </c>
      <c r="B501" s="7" t="s">
        <v>180</v>
      </c>
      <c r="C501" s="7" t="s">
        <v>56</v>
      </c>
      <c r="D501" s="7" t="s">
        <v>181</v>
      </c>
      <c r="E501" s="8" t="s">
        <v>64</v>
      </c>
      <c r="F501" s="20">
        <v>6.54</v>
      </c>
      <c r="G501" s="70" t="s">
        <v>1064</v>
      </c>
      <c r="H501" s="71"/>
      <c r="I501" s="71"/>
      <c r="J501" s="72"/>
    </row>
    <row r="502" spans="1:11" ht="39" customHeight="1" x14ac:dyDescent="0.2">
      <c r="A502" s="7" t="s">
        <v>940</v>
      </c>
      <c r="B502" s="7" t="s">
        <v>643</v>
      </c>
      <c r="C502" s="7" t="s">
        <v>56</v>
      </c>
      <c r="D502" s="7" t="s">
        <v>644</v>
      </c>
      <c r="E502" s="8" t="s">
        <v>32</v>
      </c>
      <c r="F502" s="20">
        <v>10.46</v>
      </c>
      <c r="G502" s="70" t="s">
        <v>1064</v>
      </c>
      <c r="H502" s="71"/>
      <c r="I502" s="71"/>
      <c r="J502" s="72"/>
    </row>
    <row r="503" spans="1:11" ht="25.9" customHeight="1" x14ac:dyDescent="0.2">
      <c r="A503" s="7" t="s">
        <v>941</v>
      </c>
      <c r="B503" s="7" t="s">
        <v>803</v>
      </c>
      <c r="C503" s="7" t="s">
        <v>56</v>
      </c>
      <c r="D503" s="7" t="s">
        <v>804</v>
      </c>
      <c r="E503" s="8" t="s">
        <v>32</v>
      </c>
      <c r="F503" s="20">
        <v>876</v>
      </c>
      <c r="G503" s="70" t="s">
        <v>1064</v>
      </c>
      <c r="H503" s="71"/>
      <c r="I503" s="71"/>
      <c r="J503" s="72"/>
      <c r="K503" s="42">
        <f>876.16</f>
        <v>876.16</v>
      </c>
    </row>
    <row r="504" spans="1:11" ht="25.9" customHeight="1" x14ac:dyDescent="0.2">
      <c r="A504" s="7" t="s">
        <v>942</v>
      </c>
      <c r="B504" s="7" t="s">
        <v>189</v>
      </c>
      <c r="C504" s="7" t="s">
        <v>56</v>
      </c>
      <c r="D504" s="7" t="s">
        <v>190</v>
      </c>
      <c r="E504" s="8" t="s">
        <v>32</v>
      </c>
      <c r="F504" s="20">
        <v>876.16</v>
      </c>
      <c r="G504" s="70" t="s">
        <v>1064</v>
      </c>
      <c r="H504" s="71"/>
      <c r="I504" s="71"/>
      <c r="J504" s="72"/>
      <c r="K504" s="42">
        <f>876.16</f>
        <v>876.16</v>
      </c>
    </row>
    <row r="505" spans="1:11" ht="25.9" customHeight="1" x14ac:dyDescent="0.2">
      <c r="A505" s="7" t="s">
        <v>943</v>
      </c>
      <c r="B505" s="7" t="s">
        <v>192</v>
      </c>
      <c r="C505" s="7" t="s">
        <v>56</v>
      </c>
      <c r="D505" s="7" t="s">
        <v>193</v>
      </c>
      <c r="E505" s="8" t="s">
        <v>32</v>
      </c>
      <c r="F505" s="20">
        <v>876.16</v>
      </c>
      <c r="G505" s="70" t="s">
        <v>1064</v>
      </c>
      <c r="H505" s="71"/>
      <c r="I505" s="71"/>
      <c r="J505" s="72"/>
      <c r="K505" s="42">
        <f>876.16</f>
        <v>876.16</v>
      </c>
    </row>
    <row r="506" spans="1:11" ht="24" customHeight="1" x14ac:dyDescent="0.2">
      <c r="A506" s="5" t="s">
        <v>944</v>
      </c>
      <c r="B506" s="5" t="s">
        <v>15</v>
      </c>
      <c r="C506" s="5"/>
      <c r="D506" s="5" t="s">
        <v>195</v>
      </c>
      <c r="E506" s="6"/>
      <c r="F506" s="19"/>
      <c r="G506" s="75"/>
      <c r="H506" s="71"/>
      <c r="I506" s="71"/>
      <c r="J506" s="72"/>
    </row>
    <row r="507" spans="1:11" ht="25.9" customHeight="1" x14ac:dyDescent="0.2">
      <c r="A507" s="7" t="s">
        <v>945</v>
      </c>
      <c r="B507" s="7" t="s">
        <v>810</v>
      </c>
      <c r="C507" s="7" t="s">
        <v>26</v>
      </c>
      <c r="D507" s="7" t="s">
        <v>811</v>
      </c>
      <c r="E507" s="8" t="s">
        <v>32</v>
      </c>
      <c r="F507" s="20">
        <v>36</v>
      </c>
      <c r="G507" s="70" t="s">
        <v>1064</v>
      </c>
      <c r="H507" s="71"/>
      <c r="I507" s="71"/>
      <c r="J507" s="72"/>
      <c r="K507" s="27" t="s">
        <v>2082</v>
      </c>
    </row>
    <row r="508" spans="1:11" ht="24" customHeight="1" x14ac:dyDescent="0.2">
      <c r="A508" s="5" t="s">
        <v>946</v>
      </c>
      <c r="B508" s="5" t="s">
        <v>15</v>
      </c>
      <c r="C508" s="5"/>
      <c r="D508" s="5" t="s">
        <v>947</v>
      </c>
      <c r="E508" s="6"/>
      <c r="F508" s="19"/>
      <c r="G508" s="75"/>
      <c r="H508" s="71"/>
      <c r="I508" s="71"/>
      <c r="J508" s="72"/>
    </row>
    <row r="509" spans="1:11" ht="39" customHeight="1" x14ac:dyDescent="0.2">
      <c r="A509" s="7" t="s">
        <v>948</v>
      </c>
      <c r="B509" s="7" t="s">
        <v>660</v>
      </c>
      <c r="C509" s="7" t="s">
        <v>56</v>
      </c>
      <c r="D509" s="7" t="s">
        <v>661</v>
      </c>
      <c r="E509" s="8" t="s">
        <v>58</v>
      </c>
      <c r="F509" s="20">
        <v>1910</v>
      </c>
      <c r="G509" s="70" t="s">
        <v>1073</v>
      </c>
      <c r="H509" s="71"/>
      <c r="I509" s="71"/>
      <c r="J509" s="72"/>
      <c r="K509" t="s">
        <v>2077</v>
      </c>
    </row>
    <row r="510" spans="1:11" ht="39" customHeight="1" x14ac:dyDescent="0.2">
      <c r="A510" s="7" t="s">
        <v>949</v>
      </c>
      <c r="B510" s="7" t="s">
        <v>663</v>
      </c>
      <c r="C510" s="7" t="s">
        <v>56</v>
      </c>
      <c r="D510" s="7" t="s">
        <v>664</v>
      </c>
      <c r="E510" s="8" t="s">
        <v>58</v>
      </c>
      <c r="F510" s="20">
        <v>10</v>
      </c>
      <c r="G510" s="70" t="s">
        <v>1073</v>
      </c>
      <c r="H510" s="71"/>
      <c r="I510" s="71"/>
      <c r="J510" s="72"/>
      <c r="K510" t="s">
        <v>2078</v>
      </c>
    </row>
    <row r="511" spans="1:11" ht="39" customHeight="1" x14ac:dyDescent="0.2">
      <c r="A511" s="7" t="s">
        <v>950</v>
      </c>
      <c r="B511" s="7" t="s">
        <v>232</v>
      </c>
      <c r="C511" s="7" t="s">
        <v>56</v>
      </c>
      <c r="D511" s="7" t="s">
        <v>233</v>
      </c>
      <c r="E511" s="8" t="s">
        <v>58</v>
      </c>
      <c r="F511" s="20">
        <v>380</v>
      </c>
      <c r="G511" s="70" t="s">
        <v>1073</v>
      </c>
      <c r="H511" s="71"/>
      <c r="I511" s="71"/>
      <c r="J511" s="72"/>
      <c r="K511" t="s">
        <v>2080</v>
      </c>
    </row>
    <row r="512" spans="1:11" ht="39" customHeight="1" x14ac:dyDescent="0.2">
      <c r="A512" s="7" t="s">
        <v>951</v>
      </c>
      <c r="B512" s="7" t="s">
        <v>238</v>
      </c>
      <c r="C512" s="7" t="s">
        <v>56</v>
      </c>
      <c r="D512" s="7" t="s">
        <v>239</v>
      </c>
      <c r="E512" s="8" t="s">
        <v>58</v>
      </c>
      <c r="F512" s="20">
        <v>550</v>
      </c>
      <c r="G512" s="70" t="s">
        <v>1073</v>
      </c>
      <c r="H512" s="71"/>
      <c r="I512" s="71"/>
      <c r="J512" s="72"/>
      <c r="K512" t="s">
        <v>2079</v>
      </c>
    </row>
    <row r="513" spans="1:11" ht="39" customHeight="1" x14ac:dyDescent="0.2">
      <c r="A513" s="7" t="s">
        <v>952</v>
      </c>
      <c r="B513" s="7" t="s">
        <v>244</v>
      </c>
      <c r="C513" s="7" t="s">
        <v>56</v>
      </c>
      <c r="D513" s="7" t="s">
        <v>245</v>
      </c>
      <c r="E513" s="8" t="s">
        <v>28</v>
      </c>
      <c r="F513" s="20">
        <v>1</v>
      </c>
      <c r="G513" s="70" t="s">
        <v>1073</v>
      </c>
      <c r="H513" s="71"/>
      <c r="I513" s="71"/>
      <c r="J513" s="72"/>
      <c r="K513">
        <v>1</v>
      </c>
    </row>
    <row r="514" spans="1:11" ht="39" customHeight="1" x14ac:dyDescent="0.2">
      <c r="A514" s="7" t="s">
        <v>953</v>
      </c>
      <c r="B514" s="7" t="s">
        <v>517</v>
      </c>
      <c r="C514" s="7" t="s">
        <v>56</v>
      </c>
      <c r="D514" s="7" t="s">
        <v>518</v>
      </c>
      <c r="E514" s="8" t="s">
        <v>28</v>
      </c>
      <c r="F514" s="20">
        <v>20</v>
      </c>
      <c r="G514" s="70" t="s">
        <v>1073</v>
      </c>
      <c r="H514" s="71"/>
      <c r="I514" s="71"/>
      <c r="J514" s="72"/>
      <c r="K514">
        <v>20</v>
      </c>
    </row>
    <row r="515" spans="1:11" ht="39" customHeight="1" x14ac:dyDescent="0.2">
      <c r="A515" s="7" t="s">
        <v>954</v>
      </c>
      <c r="B515" s="7" t="s">
        <v>955</v>
      </c>
      <c r="C515" s="7" t="s">
        <v>26</v>
      </c>
      <c r="D515" s="7" t="s">
        <v>956</v>
      </c>
      <c r="E515" s="8" t="s">
        <v>512</v>
      </c>
      <c r="F515" s="20">
        <v>90</v>
      </c>
      <c r="G515" s="70" t="s">
        <v>1073</v>
      </c>
      <c r="H515" s="71"/>
      <c r="I515" s="71"/>
      <c r="J515" s="72"/>
      <c r="K515">
        <v>90</v>
      </c>
    </row>
    <row r="516" spans="1:11" ht="52.15" customHeight="1" x14ac:dyDescent="0.2">
      <c r="A516" s="7" t="s">
        <v>957</v>
      </c>
      <c r="B516" s="7" t="s">
        <v>312</v>
      </c>
      <c r="C516" s="7" t="s">
        <v>56</v>
      </c>
      <c r="D516" s="7" t="s">
        <v>313</v>
      </c>
      <c r="E516" s="8" t="s">
        <v>58</v>
      </c>
      <c r="F516" s="20">
        <v>90</v>
      </c>
      <c r="G516" s="70" t="s">
        <v>1073</v>
      </c>
      <c r="H516" s="71"/>
      <c r="I516" s="71"/>
      <c r="J516" s="72"/>
      <c r="K516">
        <v>90</v>
      </c>
    </row>
    <row r="517" spans="1:11" ht="39" customHeight="1" x14ac:dyDescent="0.2">
      <c r="A517" s="7" t="s">
        <v>958</v>
      </c>
      <c r="B517" s="7" t="s">
        <v>680</v>
      </c>
      <c r="C517" s="7" t="s">
        <v>56</v>
      </c>
      <c r="D517" s="7" t="s">
        <v>681</v>
      </c>
      <c r="E517" s="8" t="s">
        <v>58</v>
      </c>
      <c r="F517" s="20">
        <v>10</v>
      </c>
      <c r="G517" s="70" t="s">
        <v>1073</v>
      </c>
      <c r="H517" s="71"/>
      <c r="I517" s="71"/>
      <c r="J517" s="72"/>
      <c r="K517">
        <v>10</v>
      </c>
    </row>
    <row r="518" spans="1:11" ht="39" customHeight="1" x14ac:dyDescent="0.2">
      <c r="A518" s="7" t="s">
        <v>959</v>
      </c>
      <c r="B518" s="7" t="s">
        <v>300</v>
      </c>
      <c r="C518" s="7" t="s">
        <v>56</v>
      </c>
      <c r="D518" s="7" t="s">
        <v>301</v>
      </c>
      <c r="E518" s="8" t="s">
        <v>58</v>
      </c>
      <c r="F518" s="20">
        <v>210</v>
      </c>
      <c r="G518" s="70" t="s">
        <v>1073</v>
      </c>
      <c r="H518" s="71"/>
      <c r="I518" s="71"/>
      <c r="J518" s="72"/>
      <c r="K518">
        <v>210</v>
      </c>
    </row>
    <row r="519" spans="1:11" ht="52.15" customHeight="1" x14ac:dyDescent="0.2">
      <c r="A519" s="7" t="s">
        <v>960</v>
      </c>
      <c r="B519" s="7" t="s">
        <v>717</v>
      </c>
      <c r="C519" s="7" t="s">
        <v>56</v>
      </c>
      <c r="D519" s="7" t="s">
        <v>718</v>
      </c>
      <c r="E519" s="8" t="s">
        <v>58</v>
      </c>
      <c r="F519" s="20">
        <v>10</v>
      </c>
      <c r="G519" s="70" t="s">
        <v>1073</v>
      </c>
      <c r="H519" s="71"/>
      <c r="I519" s="71"/>
      <c r="J519" s="72"/>
      <c r="K519">
        <v>10</v>
      </c>
    </row>
    <row r="520" spans="1:11" ht="25.9" customHeight="1" x14ac:dyDescent="0.2">
      <c r="A520" s="7" t="s">
        <v>961</v>
      </c>
      <c r="B520" s="7" t="s">
        <v>843</v>
      </c>
      <c r="C520" s="7" t="s">
        <v>56</v>
      </c>
      <c r="D520" s="7" t="s">
        <v>844</v>
      </c>
      <c r="E520" s="8" t="s">
        <v>28</v>
      </c>
      <c r="F520" s="20">
        <v>30</v>
      </c>
      <c r="G520" s="70" t="s">
        <v>1073</v>
      </c>
      <c r="H520" s="71"/>
      <c r="I520" s="71"/>
      <c r="J520" s="72"/>
      <c r="K520">
        <v>30</v>
      </c>
    </row>
    <row r="521" spans="1:11" ht="39" customHeight="1" x14ac:dyDescent="0.2">
      <c r="A521" s="7" t="s">
        <v>962</v>
      </c>
      <c r="B521" s="7" t="s">
        <v>846</v>
      </c>
      <c r="C521" s="7" t="s">
        <v>56</v>
      </c>
      <c r="D521" s="7" t="s">
        <v>847</v>
      </c>
      <c r="E521" s="8" t="s">
        <v>28</v>
      </c>
      <c r="F521" s="20">
        <v>1</v>
      </c>
      <c r="G521" s="70" t="s">
        <v>1073</v>
      </c>
      <c r="H521" s="71"/>
      <c r="I521" s="71"/>
      <c r="J521" s="72"/>
      <c r="K521">
        <v>1</v>
      </c>
    </row>
    <row r="522" spans="1:11" ht="52.15" customHeight="1" x14ac:dyDescent="0.2">
      <c r="A522" s="7" t="s">
        <v>963</v>
      </c>
      <c r="B522" s="7" t="s">
        <v>315</v>
      </c>
      <c r="C522" s="7" t="s">
        <v>56</v>
      </c>
      <c r="D522" s="7" t="s">
        <v>316</v>
      </c>
      <c r="E522" s="8" t="s">
        <v>58</v>
      </c>
      <c r="F522" s="20">
        <v>150</v>
      </c>
      <c r="G522" s="70" t="s">
        <v>1073</v>
      </c>
      <c r="H522" s="71"/>
      <c r="I522" s="71"/>
      <c r="J522" s="72"/>
      <c r="K522">
        <v>150</v>
      </c>
    </row>
    <row r="523" spans="1:11" ht="25.9" customHeight="1" x14ac:dyDescent="0.2">
      <c r="A523" s="7" t="s">
        <v>964</v>
      </c>
      <c r="B523" s="7" t="s">
        <v>722</v>
      </c>
      <c r="C523" s="7" t="s">
        <v>26</v>
      </c>
      <c r="D523" s="7" t="s">
        <v>723</v>
      </c>
      <c r="E523" s="8" t="s">
        <v>21</v>
      </c>
      <c r="F523" s="20">
        <v>50</v>
      </c>
      <c r="G523" s="70" t="s">
        <v>1073</v>
      </c>
      <c r="H523" s="71"/>
      <c r="I523" s="71"/>
      <c r="J523" s="72"/>
      <c r="K523">
        <v>50</v>
      </c>
    </row>
    <row r="524" spans="1:11" ht="25.9" customHeight="1" x14ac:dyDescent="0.2">
      <c r="A524" s="7" t="s">
        <v>965</v>
      </c>
      <c r="B524" s="7" t="s">
        <v>849</v>
      </c>
      <c r="C524" s="7" t="s">
        <v>56</v>
      </c>
      <c r="D524" s="7" t="s">
        <v>850</v>
      </c>
      <c r="E524" s="8" t="s">
        <v>28</v>
      </c>
      <c r="F524" s="20">
        <v>1</v>
      </c>
      <c r="G524" s="70" t="s">
        <v>1073</v>
      </c>
      <c r="H524" s="71"/>
      <c r="I524" s="71"/>
      <c r="J524" s="72"/>
      <c r="K524">
        <v>1</v>
      </c>
    </row>
    <row r="525" spans="1:11" ht="52.15" customHeight="1" x14ac:dyDescent="0.2">
      <c r="A525" s="7" t="s">
        <v>966</v>
      </c>
      <c r="B525" s="7" t="s">
        <v>250</v>
      </c>
      <c r="C525" s="7" t="s">
        <v>56</v>
      </c>
      <c r="D525" s="7" t="s">
        <v>251</v>
      </c>
      <c r="E525" s="8" t="s">
        <v>28</v>
      </c>
      <c r="F525" s="20">
        <v>1</v>
      </c>
      <c r="G525" s="70" t="s">
        <v>1073</v>
      </c>
      <c r="H525" s="71"/>
      <c r="I525" s="71"/>
      <c r="J525" s="72"/>
      <c r="K525">
        <v>1</v>
      </c>
    </row>
    <row r="526" spans="1:11" ht="25.9" customHeight="1" x14ac:dyDescent="0.2">
      <c r="A526" s="7" t="s">
        <v>967</v>
      </c>
      <c r="B526" s="7" t="s">
        <v>674</v>
      </c>
      <c r="C526" s="7" t="s">
        <v>56</v>
      </c>
      <c r="D526" s="7" t="s">
        <v>675</v>
      </c>
      <c r="E526" s="8" t="s">
        <v>28</v>
      </c>
      <c r="F526" s="20">
        <v>1</v>
      </c>
      <c r="G526" s="70" t="s">
        <v>1073</v>
      </c>
      <c r="H526" s="71"/>
      <c r="I526" s="71"/>
      <c r="J526" s="72"/>
      <c r="K526">
        <v>1</v>
      </c>
    </row>
    <row r="527" spans="1:11" ht="25.9" customHeight="1" x14ac:dyDescent="0.2">
      <c r="A527" s="7" t="s">
        <v>968</v>
      </c>
      <c r="B527" s="7" t="s">
        <v>674</v>
      </c>
      <c r="C527" s="7" t="s">
        <v>56</v>
      </c>
      <c r="D527" s="7" t="s">
        <v>675</v>
      </c>
      <c r="E527" s="8" t="s">
        <v>28</v>
      </c>
      <c r="F527" s="20">
        <v>6</v>
      </c>
      <c r="G527" s="70" t="s">
        <v>1073</v>
      </c>
      <c r="H527" s="71"/>
      <c r="I527" s="71"/>
      <c r="J527" s="72"/>
      <c r="K527">
        <v>6</v>
      </c>
    </row>
    <row r="528" spans="1:11" ht="25.9" customHeight="1" x14ac:dyDescent="0.2">
      <c r="A528" s="7" t="s">
        <v>969</v>
      </c>
      <c r="B528" s="7" t="s">
        <v>674</v>
      </c>
      <c r="C528" s="7" t="s">
        <v>56</v>
      </c>
      <c r="D528" s="7" t="s">
        <v>675</v>
      </c>
      <c r="E528" s="8" t="s">
        <v>28</v>
      </c>
      <c r="F528" s="20">
        <v>4</v>
      </c>
      <c r="G528" s="70" t="s">
        <v>1073</v>
      </c>
      <c r="H528" s="71"/>
      <c r="I528" s="71"/>
      <c r="J528" s="72"/>
      <c r="K528">
        <v>4</v>
      </c>
    </row>
    <row r="529" spans="1:11" ht="25.9" customHeight="1" x14ac:dyDescent="0.2">
      <c r="A529" s="7" t="s">
        <v>970</v>
      </c>
      <c r="B529" s="7" t="s">
        <v>674</v>
      </c>
      <c r="C529" s="7" t="s">
        <v>56</v>
      </c>
      <c r="D529" s="7" t="s">
        <v>675</v>
      </c>
      <c r="E529" s="8" t="s">
        <v>28</v>
      </c>
      <c r="F529" s="20">
        <v>6</v>
      </c>
      <c r="G529" s="70" t="s">
        <v>1073</v>
      </c>
      <c r="H529" s="71"/>
      <c r="I529" s="71"/>
      <c r="J529" s="72"/>
      <c r="K529">
        <v>6</v>
      </c>
    </row>
    <row r="530" spans="1:11" ht="39" customHeight="1" x14ac:dyDescent="0.2">
      <c r="A530" s="7" t="s">
        <v>971</v>
      </c>
      <c r="B530" s="7" t="s">
        <v>300</v>
      </c>
      <c r="C530" s="7" t="s">
        <v>56</v>
      </c>
      <c r="D530" s="7" t="s">
        <v>301</v>
      </c>
      <c r="E530" s="8" t="s">
        <v>58</v>
      </c>
      <c r="F530" s="20">
        <v>128</v>
      </c>
      <c r="G530" s="70" t="s">
        <v>1073</v>
      </c>
      <c r="H530" s="71"/>
      <c r="I530" s="71"/>
      <c r="J530" s="72"/>
      <c r="K530">
        <v>128</v>
      </c>
    </row>
    <row r="531" spans="1:11" ht="39" customHeight="1" x14ac:dyDescent="0.2">
      <c r="A531" s="7" t="s">
        <v>972</v>
      </c>
      <c r="B531" s="7" t="s">
        <v>684</v>
      </c>
      <c r="C531" s="7" t="s">
        <v>56</v>
      </c>
      <c r="D531" s="7" t="s">
        <v>685</v>
      </c>
      <c r="E531" s="8" t="s">
        <v>58</v>
      </c>
      <c r="F531" s="20">
        <v>50</v>
      </c>
      <c r="G531" s="70" t="s">
        <v>1073</v>
      </c>
      <c r="H531" s="71"/>
      <c r="I531" s="71"/>
      <c r="J531" s="72"/>
      <c r="K531">
        <v>50</v>
      </c>
    </row>
    <row r="532" spans="1:11" ht="39" customHeight="1" x14ac:dyDescent="0.2">
      <c r="A532" s="7" t="s">
        <v>973</v>
      </c>
      <c r="B532" s="7" t="s">
        <v>690</v>
      </c>
      <c r="C532" s="7" t="s">
        <v>56</v>
      </c>
      <c r="D532" s="7" t="s">
        <v>691</v>
      </c>
      <c r="E532" s="8" t="s">
        <v>28</v>
      </c>
      <c r="F532" s="20">
        <v>8</v>
      </c>
      <c r="G532" s="70" t="s">
        <v>1073</v>
      </c>
      <c r="H532" s="71"/>
      <c r="I532" s="71"/>
      <c r="J532" s="72"/>
      <c r="K532">
        <v>8</v>
      </c>
    </row>
    <row r="533" spans="1:11" ht="39" customHeight="1" x14ac:dyDescent="0.2">
      <c r="A533" s="7" t="s">
        <v>974</v>
      </c>
      <c r="B533" s="7" t="s">
        <v>696</v>
      </c>
      <c r="C533" s="7" t="s">
        <v>56</v>
      </c>
      <c r="D533" s="7" t="s">
        <v>697</v>
      </c>
      <c r="E533" s="8" t="s">
        <v>28</v>
      </c>
      <c r="F533" s="20">
        <v>12</v>
      </c>
      <c r="G533" s="70" t="s">
        <v>1073</v>
      </c>
      <c r="H533" s="71"/>
      <c r="I533" s="71"/>
      <c r="J533" s="72"/>
      <c r="K533">
        <v>12</v>
      </c>
    </row>
    <row r="534" spans="1:11" ht="39" customHeight="1" x14ac:dyDescent="0.2">
      <c r="A534" s="7" t="s">
        <v>975</v>
      </c>
      <c r="B534" s="7" t="s">
        <v>277</v>
      </c>
      <c r="C534" s="7" t="s">
        <v>56</v>
      </c>
      <c r="D534" s="7" t="s">
        <v>278</v>
      </c>
      <c r="E534" s="8" t="s">
        <v>28</v>
      </c>
      <c r="F534" s="20">
        <v>1</v>
      </c>
      <c r="G534" s="70" t="s">
        <v>1073</v>
      </c>
      <c r="H534" s="71"/>
      <c r="I534" s="71"/>
      <c r="J534" s="72"/>
      <c r="K534">
        <v>1</v>
      </c>
    </row>
    <row r="535" spans="1:11" ht="25.9" customHeight="1" x14ac:dyDescent="0.2">
      <c r="A535" s="7" t="s">
        <v>976</v>
      </c>
      <c r="B535" s="7" t="s">
        <v>867</v>
      </c>
      <c r="C535" s="7" t="s">
        <v>56</v>
      </c>
      <c r="D535" s="7" t="s">
        <v>868</v>
      </c>
      <c r="E535" s="8" t="s">
        <v>28</v>
      </c>
      <c r="F535" s="20">
        <v>60</v>
      </c>
      <c r="G535" s="70" t="s">
        <v>1073</v>
      </c>
      <c r="H535" s="71"/>
      <c r="I535" s="71"/>
      <c r="J535" s="72"/>
      <c r="K535">
        <v>60</v>
      </c>
    </row>
    <row r="536" spans="1:11" ht="25.9" customHeight="1" x14ac:dyDescent="0.2">
      <c r="A536" s="7" t="s">
        <v>977</v>
      </c>
      <c r="B536" s="7" t="s">
        <v>978</v>
      </c>
      <c r="C536" s="7" t="s">
        <v>26</v>
      </c>
      <c r="D536" s="7" t="s">
        <v>979</v>
      </c>
      <c r="E536" s="8" t="s">
        <v>980</v>
      </c>
      <c r="F536" s="20">
        <v>37.979999999999997</v>
      </c>
      <c r="G536" s="70" t="s">
        <v>1073</v>
      </c>
      <c r="H536" s="71"/>
      <c r="I536" s="71"/>
      <c r="J536" s="72"/>
      <c r="K536">
        <v>37.979999999999997</v>
      </c>
    </row>
    <row r="537" spans="1:11" ht="24" customHeight="1" x14ac:dyDescent="0.2">
      <c r="A537" s="7" t="s">
        <v>981</v>
      </c>
      <c r="B537" s="7" t="s">
        <v>982</v>
      </c>
      <c r="C537" s="7" t="s">
        <v>26</v>
      </c>
      <c r="D537" s="7" t="s">
        <v>983</v>
      </c>
      <c r="E537" s="8" t="s">
        <v>980</v>
      </c>
      <c r="F537" s="20">
        <v>180</v>
      </c>
      <c r="G537" s="70" t="s">
        <v>1073</v>
      </c>
      <c r="H537" s="71"/>
      <c r="I537" s="71"/>
      <c r="J537" s="72"/>
      <c r="K537">
        <v>180</v>
      </c>
    </row>
    <row r="538" spans="1:11" ht="25.9" customHeight="1" x14ac:dyDescent="0.2">
      <c r="A538" s="7" t="s">
        <v>984</v>
      </c>
      <c r="B538" s="7" t="s">
        <v>985</v>
      </c>
      <c r="C538" s="7" t="s">
        <v>56</v>
      </c>
      <c r="D538" s="7" t="s">
        <v>986</v>
      </c>
      <c r="E538" s="8" t="s">
        <v>28</v>
      </c>
      <c r="F538" s="20">
        <v>8</v>
      </c>
      <c r="G538" s="70" t="s">
        <v>1073</v>
      </c>
      <c r="H538" s="71"/>
      <c r="I538" s="71"/>
      <c r="J538" s="72"/>
      <c r="K538">
        <v>8</v>
      </c>
    </row>
    <row r="539" spans="1:11" ht="25.9" customHeight="1" x14ac:dyDescent="0.2">
      <c r="A539" s="7" t="s">
        <v>987</v>
      </c>
      <c r="B539" s="7" t="s">
        <v>988</v>
      </c>
      <c r="C539" s="7" t="s">
        <v>26</v>
      </c>
      <c r="D539" s="7" t="s">
        <v>989</v>
      </c>
      <c r="E539" s="8" t="s">
        <v>21</v>
      </c>
      <c r="F539" s="20">
        <v>8</v>
      </c>
      <c r="G539" s="70" t="s">
        <v>1073</v>
      </c>
      <c r="H539" s="71"/>
      <c r="I539" s="71"/>
      <c r="J539" s="72"/>
      <c r="K539">
        <v>8</v>
      </c>
    </row>
    <row r="540" spans="1:11" ht="52.15" customHeight="1" x14ac:dyDescent="0.2">
      <c r="A540" s="7" t="s">
        <v>990</v>
      </c>
      <c r="B540" s="7" t="s">
        <v>991</v>
      </c>
      <c r="C540" s="7" t="s">
        <v>56</v>
      </c>
      <c r="D540" s="7" t="s">
        <v>992</v>
      </c>
      <c r="E540" s="8" t="s">
        <v>28</v>
      </c>
      <c r="F540" s="20">
        <v>16</v>
      </c>
      <c r="G540" s="70" t="s">
        <v>1073</v>
      </c>
      <c r="H540" s="71"/>
      <c r="I540" s="71"/>
      <c r="J540" s="72"/>
      <c r="K540">
        <v>16</v>
      </c>
    </row>
    <row r="541" spans="1:11" ht="24" customHeight="1" x14ac:dyDescent="0.2">
      <c r="A541" s="5" t="s">
        <v>993</v>
      </c>
      <c r="B541" s="5" t="s">
        <v>15</v>
      </c>
      <c r="C541" s="5"/>
      <c r="D541" s="5" t="s">
        <v>289</v>
      </c>
      <c r="E541" s="6"/>
      <c r="F541" s="19"/>
      <c r="G541" s="75"/>
      <c r="H541" s="71"/>
      <c r="I541" s="71"/>
      <c r="J541" s="72"/>
    </row>
    <row r="542" spans="1:11" ht="39" customHeight="1" x14ac:dyDescent="0.2">
      <c r="A542" s="7" t="s">
        <v>994</v>
      </c>
      <c r="B542" s="7" t="s">
        <v>247</v>
      </c>
      <c r="C542" s="7" t="s">
        <v>56</v>
      </c>
      <c r="D542" s="7" t="s">
        <v>248</v>
      </c>
      <c r="E542" s="8" t="s">
        <v>28</v>
      </c>
      <c r="F542" s="20">
        <v>10</v>
      </c>
      <c r="G542" s="70" t="s">
        <v>1073</v>
      </c>
      <c r="H542" s="71"/>
      <c r="I542" s="71"/>
      <c r="J542" s="72"/>
      <c r="K542">
        <v>10</v>
      </c>
    </row>
    <row r="543" spans="1:11" ht="39" customHeight="1" x14ac:dyDescent="0.2">
      <c r="A543" s="7" t="s">
        <v>995</v>
      </c>
      <c r="B543" s="7" t="s">
        <v>244</v>
      </c>
      <c r="C543" s="7" t="s">
        <v>56</v>
      </c>
      <c r="D543" s="7" t="s">
        <v>245</v>
      </c>
      <c r="E543" s="8" t="s">
        <v>28</v>
      </c>
      <c r="F543" s="20">
        <v>4</v>
      </c>
      <c r="G543" s="70" t="s">
        <v>1073</v>
      </c>
      <c r="H543" s="71"/>
      <c r="I543" s="71"/>
      <c r="J543" s="72"/>
      <c r="K543">
        <v>4</v>
      </c>
    </row>
    <row r="544" spans="1:11" ht="25.9" customHeight="1" x14ac:dyDescent="0.2">
      <c r="A544" s="7" t="s">
        <v>996</v>
      </c>
      <c r="B544" s="7" t="s">
        <v>710</v>
      </c>
      <c r="C544" s="7" t="s">
        <v>56</v>
      </c>
      <c r="D544" s="7" t="s">
        <v>711</v>
      </c>
      <c r="E544" s="8" t="s">
        <v>28</v>
      </c>
      <c r="F544" s="20">
        <v>1</v>
      </c>
      <c r="G544" s="70" t="s">
        <v>1073</v>
      </c>
      <c r="H544" s="71"/>
      <c r="I544" s="71"/>
      <c r="J544" s="72"/>
      <c r="K544">
        <v>1</v>
      </c>
    </row>
    <row r="545" spans="1:11" ht="25.9" customHeight="1" x14ac:dyDescent="0.2">
      <c r="A545" s="7" t="s">
        <v>997</v>
      </c>
      <c r="B545" s="7" t="s">
        <v>722</v>
      </c>
      <c r="C545" s="7" t="s">
        <v>26</v>
      </c>
      <c r="D545" s="7" t="s">
        <v>723</v>
      </c>
      <c r="E545" s="8" t="s">
        <v>21</v>
      </c>
      <c r="F545" s="20">
        <v>22</v>
      </c>
      <c r="G545" s="70" t="s">
        <v>1073</v>
      </c>
      <c r="H545" s="71"/>
      <c r="I545" s="71"/>
      <c r="J545" s="72"/>
      <c r="K545">
        <v>22</v>
      </c>
    </row>
    <row r="546" spans="1:11" ht="39" customHeight="1" x14ac:dyDescent="0.2">
      <c r="A546" s="7" t="s">
        <v>998</v>
      </c>
      <c r="B546" s="7" t="s">
        <v>300</v>
      </c>
      <c r="C546" s="7" t="s">
        <v>56</v>
      </c>
      <c r="D546" s="7" t="s">
        <v>301</v>
      </c>
      <c r="E546" s="8" t="s">
        <v>58</v>
      </c>
      <c r="F546" s="20">
        <v>60</v>
      </c>
      <c r="G546" s="70" t="s">
        <v>1073</v>
      </c>
      <c r="H546" s="71"/>
      <c r="I546" s="71"/>
      <c r="J546" s="72"/>
      <c r="K546">
        <v>60</v>
      </c>
    </row>
    <row r="547" spans="1:11" ht="25.9" customHeight="1" x14ac:dyDescent="0.2">
      <c r="A547" s="7" t="s">
        <v>999</v>
      </c>
      <c r="B547" s="7" t="s">
        <v>309</v>
      </c>
      <c r="C547" s="7" t="s">
        <v>56</v>
      </c>
      <c r="D547" s="7" t="s">
        <v>310</v>
      </c>
      <c r="E547" s="8" t="s">
        <v>28</v>
      </c>
      <c r="F547" s="20">
        <v>13</v>
      </c>
      <c r="G547" s="70" t="s">
        <v>1073</v>
      </c>
      <c r="H547" s="71"/>
      <c r="I547" s="71"/>
      <c r="J547" s="72"/>
      <c r="K547">
        <v>13</v>
      </c>
    </row>
    <row r="548" spans="1:11" ht="52.15" customHeight="1" x14ac:dyDescent="0.2">
      <c r="A548" s="7" t="s">
        <v>1000</v>
      </c>
      <c r="B548" s="7" t="s">
        <v>315</v>
      </c>
      <c r="C548" s="7" t="s">
        <v>56</v>
      </c>
      <c r="D548" s="7" t="s">
        <v>316</v>
      </c>
      <c r="E548" s="8" t="s">
        <v>58</v>
      </c>
      <c r="F548" s="20">
        <v>87</v>
      </c>
      <c r="G548" s="70" t="s">
        <v>1073</v>
      </c>
      <c r="H548" s="71"/>
      <c r="I548" s="71"/>
      <c r="J548" s="72"/>
      <c r="K548">
        <v>87</v>
      </c>
    </row>
    <row r="549" spans="1:11" ht="52.15" customHeight="1" x14ac:dyDescent="0.2">
      <c r="A549" s="7" t="s">
        <v>1001</v>
      </c>
      <c r="B549" s="7" t="s">
        <v>1002</v>
      </c>
      <c r="C549" s="7" t="s">
        <v>56</v>
      </c>
      <c r="D549" s="7" t="s">
        <v>1003</v>
      </c>
      <c r="E549" s="8" t="s">
        <v>58</v>
      </c>
      <c r="F549" s="20">
        <v>30</v>
      </c>
      <c r="G549" s="70" t="s">
        <v>1073</v>
      </c>
      <c r="H549" s="71"/>
      <c r="I549" s="71"/>
      <c r="J549" s="72"/>
      <c r="K549">
        <v>30</v>
      </c>
    </row>
    <row r="550" spans="1:11" ht="25.9" customHeight="1" x14ac:dyDescent="0.2">
      <c r="A550" s="7" t="s">
        <v>1004</v>
      </c>
      <c r="B550" s="7" t="s">
        <v>318</v>
      </c>
      <c r="C550" s="7" t="s">
        <v>56</v>
      </c>
      <c r="D550" s="7" t="s">
        <v>319</v>
      </c>
      <c r="E550" s="8" t="s">
        <v>58</v>
      </c>
      <c r="F550" s="20">
        <v>150</v>
      </c>
      <c r="G550" s="70" t="s">
        <v>1073</v>
      </c>
      <c r="H550" s="71"/>
      <c r="I550" s="71"/>
      <c r="J550" s="72"/>
      <c r="K550">
        <v>150</v>
      </c>
    </row>
    <row r="551" spans="1:11" ht="39" customHeight="1" x14ac:dyDescent="0.2">
      <c r="A551" s="7" t="s">
        <v>1005</v>
      </c>
      <c r="B551" s="7" t="s">
        <v>321</v>
      </c>
      <c r="C551" s="7" t="s">
        <v>56</v>
      </c>
      <c r="D551" s="7" t="s">
        <v>322</v>
      </c>
      <c r="E551" s="8" t="s">
        <v>58</v>
      </c>
      <c r="F551" s="20">
        <v>350</v>
      </c>
      <c r="G551" s="70" t="s">
        <v>1073</v>
      </c>
      <c r="H551" s="71"/>
      <c r="I551" s="71"/>
      <c r="J551" s="72"/>
      <c r="K551">
        <v>350</v>
      </c>
    </row>
    <row r="552" spans="1:11" ht="24" customHeight="1" x14ac:dyDescent="0.2">
      <c r="A552" s="5" t="s">
        <v>1006</v>
      </c>
      <c r="B552" s="5" t="s">
        <v>15</v>
      </c>
      <c r="C552" s="5"/>
      <c r="D552" s="5" t="s">
        <v>727</v>
      </c>
      <c r="E552" s="6"/>
      <c r="F552" s="19"/>
      <c r="G552" s="75"/>
      <c r="H552" s="71"/>
      <c r="I552" s="71"/>
      <c r="J552" s="72"/>
    </row>
    <row r="553" spans="1:11" ht="39" customHeight="1" x14ac:dyDescent="0.2">
      <c r="A553" s="7" t="s">
        <v>1007</v>
      </c>
      <c r="B553" s="7" t="s">
        <v>474</v>
      </c>
      <c r="C553" s="7" t="s">
        <v>26</v>
      </c>
      <c r="D553" s="7" t="s">
        <v>475</v>
      </c>
      <c r="E553" s="8" t="s">
        <v>21</v>
      </c>
      <c r="F553" s="20">
        <v>10</v>
      </c>
      <c r="G553" s="70" t="s">
        <v>1078</v>
      </c>
      <c r="H553" s="71"/>
      <c r="I553" s="71"/>
      <c r="J553" s="72"/>
      <c r="K553">
        <v>10</v>
      </c>
    </row>
    <row r="554" spans="1:11" ht="39" customHeight="1" x14ac:dyDescent="0.2">
      <c r="A554" s="7" t="s">
        <v>1008</v>
      </c>
      <c r="B554" s="7" t="s">
        <v>477</v>
      </c>
      <c r="C554" s="7" t="s">
        <v>26</v>
      </c>
      <c r="D554" s="7" t="s">
        <v>478</v>
      </c>
      <c r="E554" s="8" t="s">
        <v>21</v>
      </c>
      <c r="F554" s="20">
        <v>28</v>
      </c>
      <c r="G554" s="70" t="s">
        <v>1078</v>
      </c>
      <c r="H554" s="71"/>
      <c r="I554" s="71"/>
      <c r="J554" s="72"/>
      <c r="K554">
        <v>28</v>
      </c>
    </row>
    <row r="555" spans="1:11" ht="39" customHeight="1" x14ac:dyDescent="0.2">
      <c r="A555" s="7" t="s">
        <v>1009</v>
      </c>
      <c r="B555" s="7" t="s">
        <v>480</v>
      </c>
      <c r="C555" s="7" t="s">
        <v>56</v>
      </c>
      <c r="D555" s="7" t="s">
        <v>481</v>
      </c>
      <c r="E555" s="8" t="s">
        <v>28</v>
      </c>
      <c r="F555" s="20">
        <v>4</v>
      </c>
      <c r="G555" s="70" t="s">
        <v>1078</v>
      </c>
      <c r="H555" s="71"/>
      <c r="I555" s="71"/>
      <c r="J555" s="72"/>
      <c r="K555">
        <v>4</v>
      </c>
    </row>
    <row r="556" spans="1:11" ht="52.15" customHeight="1" x14ac:dyDescent="0.2">
      <c r="A556" s="7" t="s">
        <v>1010</v>
      </c>
      <c r="B556" s="7" t="s">
        <v>483</v>
      </c>
      <c r="C556" s="7" t="s">
        <v>26</v>
      </c>
      <c r="D556" s="7" t="s">
        <v>484</v>
      </c>
      <c r="E556" s="8" t="s">
        <v>21</v>
      </c>
      <c r="F556" s="20">
        <v>1</v>
      </c>
      <c r="G556" s="70" t="s">
        <v>1078</v>
      </c>
      <c r="H556" s="71"/>
      <c r="I556" s="71"/>
      <c r="J556" s="72"/>
      <c r="K556">
        <v>1</v>
      </c>
    </row>
    <row r="557" spans="1:11" ht="52.15" customHeight="1" x14ac:dyDescent="0.2">
      <c r="A557" s="7" t="s">
        <v>1011</v>
      </c>
      <c r="B557" s="7" t="s">
        <v>486</v>
      </c>
      <c r="C557" s="7" t="s">
        <v>56</v>
      </c>
      <c r="D557" s="7" t="s">
        <v>487</v>
      </c>
      <c r="E557" s="8" t="s">
        <v>28</v>
      </c>
      <c r="F557" s="20">
        <v>4</v>
      </c>
      <c r="G557" s="70" t="s">
        <v>1078</v>
      </c>
      <c r="H557" s="71"/>
      <c r="I557" s="71"/>
      <c r="J557" s="72"/>
      <c r="K557">
        <v>4</v>
      </c>
    </row>
    <row r="558" spans="1:11" ht="64.900000000000006" customHeight="1" x14ac:dyDescent="0.2">
      <c r="A558" s="7" t="s">
        <v>1012</v>
      </c>
      <c r="B558" s="7" t="s">
        <v>489</v>
      </c>
      <c r="C558" s="7" t="s">
        <v>56</v>
      </c>
      <c r="D558" s="7" t="s">
        <v>490</v>
      </c>
      <c r="E558" s="8" t="s">
        <v>28</v>
      </c>
      <c r="F558" s="20">
        <v>2</v>
      </c>
      <c r="G558" s="70" t="s">
        <v>1078</v>
      </c>
      <c r="H558" s="71"/>
      <c r="I558" s="71"/>
      <c r="J558" s="72"/>
      <c r="K558">
        <v>2</v>
      </c>
    </row>
    <row r="559" spans="1:11" ht="39" customHeight="1" x14ac:dyDescent="0.2">
      <c r="A559" s="7" t="s">
        <v>1013</v>
      </c>
      <c r="B559" s="7" t="s">
        <v>492</v>
      </c>
      <c r="C559" s="7" t="s">
        <v>56</v>
      </c>
      <c r="D559" s="7" t="s">
        <v>493</v>
      </c>
      <c r="E559" s="8" t="s">
        <v>58</v>
      </c>
      <c r="F559" s="20">
        <v>71.040000000000006</v>
      </c>
      <c r="G559" s="70" t="s">
        <v>1078</v>
      </c>
      <c r="H559" s="71"/>
      <c r="I559" s="71"/>
      <c r="J559" s="72"/>
      <c r="K559" s="27" t="s">
        <v>2083</v>
      </c>
    </row>
    <row r="560" spans="1:11" ht="39" customHeight="1" x14ac:dyDescent="0.2">
      <c r="A560" s="7" t="s">
        <v>1014</v>
      </c>
      <c r="B560" s="7" t="s">
        <v>495</v>
      </c>
      <c r="C560" s="7" t="s">
        <v>56</v>
      </c>
      <c r="D560" s="7" t="s">
        <v>496</v>
      </c>
      <c r="E560" s="8" t="s">
        <v>28</v>
      </c>
      <c r="F560" s="20">
        <v>8</v>
      </c>
      <c r="G560" s="70" t="s">
        <v>1078</v>
      </c>
      <c r="H560" s="71"/>
      <c r="I560" s="71"/>
      <c r="J560" s="72"/>
      <c r="K560">
        <v>8</v>
      </c>
    </row>
    <row r="561" spans="1:11" ht="39" customHeight="1" x14ac:dyDescent="0.2">
      <c r="A561" s="7" t="s">
        <v>1015</v>
      </c>
      <c r="B561" s="7" t="s">
        <v>498</v>
      </c>
      <c r="C561" s="7" t="s">
        <v>56</v>
      </c>
      <c r="D561" s="7" t="s">
        <v>499</v>
      </c>
      <c r="E561" s="8" t="s">
        <v>28</v>
      </c>
      <c r="F561" s="20">
        <v>8</v>
      </c>
      <c r="G561" s="70" t="s">
        <v>1078</v>
      </c>
      <c r="H561" s="71"/>
      <c r="I561" s="71"/>
      <c r="J561" s="72"/>
      <c r="K561">
        <v>8</v>
      </c>
    </row>
    <row r="562" spans="1:11" ht="39" customHeight="1" x14ac:dyDescent="0.2">
      <c r="A562" s="7" t="s">
        <v>1016</v>
      </c>
      <c r="B562" s="7" t="s">
        <v>740</v>
      </c>
      <c r="C562" s="7" t="s">
        <v>56</v>
      </c>
      <c r="D562" s="7" t="s">
        <v>741</v>
      </c>
      <c r="E562" s="8" t="s">
        <v>28</v>
      </c>
      <c r="F562" s="20">
        <v>10</v>
      </c>
      <c r="G562" s="70" t="s">
        <v>1078</v>
      </c>
      <c r="H562" s="71"/>
      <c r="I562" s="71"/>
      <c r="J562" s="72"/>
      <c r="K562">
        <v>10</v>
      </c>
    </row>
    <row r="563" spans="1:11" ht="39" customHeight="1" x14ac:dyDescent="0.2">
      <c r="A563" s="7" t="s">
        <v>1017</v>
      </c>
      <c r="B563" s="7" t="s">
        <v>1018</v>
      </c>
      <c r="C563" s="7" t="s">
        <v>56</v>
      </c>
      <c r="D563" s="7" t="s">
        <v>1019</v>
      </c>
      <c r="E563" s="8" t="s">
        <v>28</v>
      </c>
      <c r="F563" s="20">
        <v>8</v>
      </c>
      <c r="G563" s="70" t="s">
        <v>1078</v>
      </c>
      <c r="H563" s="71"/>
      <c r="I563" s="71"/>
      <c r="J563" s="72"/>
      <c r="K563">
        <v>8</v>
      </c>
    </row>
    <row r="564" spans="1:11" ht="25.9" customHeight="1" x14ac:dyDescent="0.2">
      <c r="A564" s="7" t="s">
        <v>1020</v>
      </c>
      <c r="B564" s="7" t="s">
        <v>529</v>
      </c>
      <c r="C564" s="7" t="s">
        <v>26</v>
      </c>
      <c r="D564" s="7" t="s">
        <v>530</v>
      </c>
      <c r="E564" s="8" t="s">
        <v>21</v>
      </c>
      <c r="F564" s="20">
        <v>1</v>
      </c>
      <c r="G564" s="70" t="s">
        <v>1078</v>
      </c>
      <c r="H564" s="71"/>
      <c r="I564" s="71"/>
      <c r="J564" s="72"/>
      <c r="K564">
        <v>1</v>
      </c>
    </row>
    <row r="565" spans="1:11" ht="24" customHeight="1" x14ac:dyDescent="0.2">
      <c r="A565" s="7" t="s">
        <v>1021</v>
      </c>
      <c r="B565" s="7" t="s">
        <v>526</v>
      </c>
      <c r="C565" s="7" t="s">
        <v>26</v>
      </c>
      <c r="D565" s="7" t="s">
        <v>527</v>
      </c>
      <c r="E565" s="8" t="s">
        <v>21</v>
      </c>
      <c r="F565" s="20">
        <v>1</v>
      </c>
      <c r="G565" s="70" t="s">
        <v>1078</v>
      </c>
      <c r="H565" s="71"/>
      <c r="I565" s="71"/>
      <c r="J565" s="72"/>
      <c r="K565">
        <v>1</v>
      </c>
    </row>
    <row r="566" spans="1:11" ht="39" customHeight="1" x14ac:dyDescent="0.2">
      <c r="A566" s="7" t="s">
        <v>1022</v>
      </c>
      <c r="B566" s="7" t="s">
        <v>523</v>
      </c>
      <c r="C566" s="7" t="s">
        <v>56</v>
      </c>
      <c r="D566" s="7" t="s">
        <v>524</v>
      </c>
      <c r="E566" s="8" t="s">
        <v>28</v>
      </c>
      <c r="F566" s="20">
        <v>1</v>
      </c>
      <c r="G566" s="70" t="s">
        <v>1078</v>
      </c>
      <c r="H566" s="71"/>
      <c r="I566" s="71"/>
      <c r="J566" s="72"/>
      <c r="K566">
        <v>1</v>
      </c>
    </row>
    <row r="567" spans="1:11" ht="39" customHeight="1" x14ac:dyDescent="0.2">
      <c r="A567" s="7" t="s">
        <v>1023</v>
      </c>
      <c r="B567" s="7" t="s">
        <v>520</v>
      </c>
      <c r="C567" s="7" t="s">
        <v>56</v>
      </c>
      <c r="D567" s="7" t="s">
        <v>521</v>
      </c>
      <c r="E567" s="8" t="s">
        <v>28</v>
      </c>
      <c r="F567" s="20">
        <v>2</v>
      </c>
      <c r="G567" s="70" t="s">
        <v>1078</v>
      </c>
      <c r="H567" s="71"/>
      <c r="I567" s="71"/>
      <c r="J567" s="72"/>
      <c r="K567">
        <v>2</v>
      </c>
    </row>
    <row r="568" spans="1:11" ht="25.9" customHeight="1" x14ac:dyDescent="0.2">
      <c r="A568" s="7" t="s">
        <v>1024</v>
      </c>
      <c r="B568" s="7" t="s">
        <v>1025</v>
      </c>
      <c r="C568" s="7" t="s">
        <v>56</v>
      </c>
      <c r="D568" s="7" t="s">
        <v>1026</v>
      </c>
      <c r="E568" s="8" t="s">
        <v>28</v>
      </c>
      <c r="F568" s="20">
        <v>1</v>
      </c>
      <c r="G568" s="70" t="s">
        <v>1078</v>
      </c>
      <c r="H568" s="71"/>
      <c r="I568" s="71"/>
      <c r="J568" s="72"/>
      <c r="K568">
        <v>1</v>
      </c>
    </row>
    <row r="569" spans="1:11" ht="39" customHeight="1" x14ac:dyDescent="0.2">
      <c r="A569" s="7" t="s">
        <v>1027</v>
      </c>
      <c r="B569" s="7" t="s">
        <v>501</v>
      </c>
      <c r="C569" s="7" t="s">
        <v>26</v>
      </c>
      <c r="D569" s="7" t="s">
        <v>502</v>
      </c>
      <c r="E569" s="8" t="s">
        <v>21</v>
      </c>
      <c r="F569" s="20">
        <v>1</v>
      </c>
      <c r="G569" s="70" t="s">
        <v>1078</v>
      </c>
      <c r="H569" s="71"/>
      <c r="I569" s="71"/>
      <c r="J569" s="72"/>
      <c r="K569">
        <v>1</v>
      </c>
    </row>
    <row r="570" spans="1:11" ht="25.9" customHeight="1" x14ac:dyDescent="0.2">
      <c r="A570" s="7" t="s">
        <v>1028</v>
      </c>
      <c r="B570" s="7" t="s">
        <v>504</v>
      </c>
      <c r="C570" s="7" t="s">
        <v>26</v>
      </c>
      <c r="D570" s="7" t="s">
        <v>505</v>
      </c>
      <c r="E570" s="8" t="s">
        <v>21</v>
      </c>
      <c r="F570" s="20">
        <v>4</v>
      </c>
      <c r="G570" s="70" t="s">
        <v>1078</v>
      </c>
      <c r="H570" s="71"/>
      <c r="I570" s="71"/>
      <c r="J570" s="72"/>
      <c r="K570">
        <v>4</v>
      </c>
    </row>
    <row r="571" spans="1:11" ht="25.9" customHeight="1" x14ac:dyDescent="0.2">
      <c r="A571" s="7" t="s">
        <v>1029</v>
      </c>
      <c r="B571" s="7" t="s">
        <v>507</v>
      </c>
      <c r="C571" s="7" t="s">
        <v>26</v>
      </c>
      <c r="D571" s="7" t="s">
        <v>508</v>
      </c>
      <c r="E571" s="8" t="s">
        <v>21</v>
      </c>
      <c r="F571" s="20">
        <v>4</v>
      </c>
      <c r="G571" s="70" t="s">
        <v>1078</v>
      </c>
      <c r="H571" s="71"/>
      <c r="I571" s="71"/>
      <c r="J571" s="72"/>
      <c r="K571">
        <v>4</v>
      </c>
    </row>
    <row r="572" spans="1:11" ht="25.9" customHeight="1" x14ac:dyDescent="0.2">
      <c r="A572" s="7" t="s">
        <v>1030</v>
      </c>
      <c r="B572" s="7" t="s">
        <v>510</v>
      </c>
      <c r="C572" s="7" t="s">
        <v>26</v>
      </c>
      <c r="D572" s="7" t="s">
        <v>511</v>
      </c>
      <c r="E572" s="8" t="s">
        <v>512</v>
      </c>
      <c r="F572" s="20">
        <v>125</v>
      </c>
      <c r="G572" s="70" t="s">
        <v>1078</v>
      </c>
      <c r="H572" s="71"/>
      <c r="I572" s="71"/>
      <c r="J572" s="72"/>
      <c r="K572">
        <v>125</v>
      </c>
    </row>
    <row r="573" spans="1:11" ht="39" customHeight="1" x14ac:dyDescent="0.2">
      <c r="A573" s="7" t="s">
        <v>1031</v>
      </c>
      <c r="B573" s="7" t="s">
        <v>514</v>
      </c>
      <c r="C573" s="7" t="s">
        <v>56</v>
      </c>
      <c r="D573" s="7" t="s">
        <v>515</v>
      </c>
      <c r="E573" s="8" t="s">
        <v>58</v>
      </c>
      <c r="F573" s="20">
        <v>45</v>
      </c>
      <c r="G573" s="70" t="s">
        <v>1078</v>
      </c>
      <c r="H573" s="71"/>
      <c r="I573" s="71"/>
      <c r="J573" s="72"/>
      <c r="K573">
        <v>45</v>
      </c>
    </row>
    <row r="574" spans="1:11" ht="39" customHeight="1" x14ac:dyDescent="0.2">
      <c r="A574" s="7" t="s">
        <v>1032</v>
      </c>
      <c r="B574" s="7" t="s">
        <v>517</v>
      </c>
      <c r="C574" s="7" t="s">
        <v>56</v>
      </c>
      <c r="D574" s="7" t="s">
        <v>518</v>
      </c>
      <c r="E574" s="8" t="s">
        <v>28</v>
      </c>
      <c r="F574" s="20">
        <v>12</v>
      </c>
      <c r="G574" s="70" t="s">
        <v>1078</v>
      </c>
      <c r="H574" s="71"/>
      <c r="I574" s="71"/>
      <c r="J574" s="72"/>
      <c r="K574">
        <v>12</v>
      </c>
    </row>
    <row r="575" spans="1:11" ht="24" customHeight="1" x14ac:dyDescent="0.2">
      <c r="A575" s="5" t="s">
        <v>1033</v>
      </c>
      <c r="B575" s="5" t="s">
        <v>15</v>
      </c>
      <c r="C575" s="5"/>
      <c r="D575" s="5" t="s">
        <v>532</v>
      </c>
      <c r="E575" s="6"/>
      <c r="F575" s="19"/>
      <c r="G575" s="75"/>
      <c r="H575" s="71"/>
      <c r="I575" s="71"/>
      <c r="J575" s="72"/>
    </row>
    <row r="576" spans="1:11" ht="25.9" customHeight="1" x14ac:dyDescent="0.2">
      <c r="A576" s="7" t="s">
        <v>1034</v>
      </c>
      <c r="B576" s="7" t="s">
        <v>749</v>
      </c>
      <c r="C576" s="7" t="s">
        <v>56</v>
      </c>
      <c r="D576" s="7" t="s">
        <v>750</v>
      </c>
      <c r="E576" s="8" t="s">
        <v>32</v>
      </c>
      <c r="F576" s="68">
        <v>1197.25</v>
      </c>
      <c r="G576" s="70" t="s">
        <v>1079</v>
      </c>
      <c r="H576" s="73"/>
      <c r="I576" s="73"/>
      <c r="J576" s="74"/>
    </row>
    <row r="577" spans="1:10" ht="25.9" customHeight="1" x14ac:dyDescent="0.2">
      <c r="A577" s="7" t="s">
        <v>1035</v>
      </c>
      <c r="B577" s="7" t="s">
        <v>543</v>
      </c>
      <c r="C577" s="7" t="s">
        <v>56</v>
      </c>
      <c r="D577" s="7" t="s">
        <v>544</v>
      </c>
      <c r="E577" s="8" t="s">
        <v>32</v>
      </c>
      <c r="F577" s="68">
        <v>1197.25</v>
      </c>
      <c r="G577" s="70" t="s">
        <v>1079</v>
      </c>
      <c r="H577" s="73"/>
      <c r="I577" s="73"/>
      <c r="J577" s="74"/>
    </row>
    <row r="578" spans="1:10" ht="51.95" customHeight="1" x14ac:dyDescent="0.2">
      <c r="A578" s="66" t="s">
        <v>2239</v>
      </c>
      <c r="B578" s="66" t="s">
        <v>2191</v>
      </c>
      <c r="C578" s="66" t="s">
        <v>26</v>
      </c>
      <c r="D578" s="66" t="s">
        <v>2192</v>
      </c>
      <c r="E578" s="67" t="s">
        <v>32</v>
      </c>
      <c r="F578" s="68">
        <v>748.54</v>
      </c>
      <c r="G578" s="70" t="s">
        <v>1079</v>
      </c>
      <c r="H578" s="73"/>
      <c r="I578" s="73"/>
      <c r="J578" s="74"/>
    </row>
    <row r="579" spans="1:10" ht="24" customHeight="1" x14ac:dyDescent="0.2">
      <c r="A579" s="5" t="s">
        <v>1036</v>
      </c>
      <c r="B579" s="5" t="s">
        <v>15</v>
      </c>
      <c r="C579" s="5"/>
      <c r="D579" s="5" t="s">
        <v>566</v>
      </c>
      <c r="E579" s="6"/>
      <c r="F579" s="19"/>
      <c r="G579" s="75"/>
      <c r="H579" s="71"/>
      <c r="I579" s="71"/>
      <c r="J579" s="72"/>
    </row>
    <row r="580" spans="1:10" ht="25.9" customHeight="1" x14ac:dyDescent="0.2">
      <c r="A580" s="7" t="s">
        <v>1037</v>
      </c>
      <c r="B580" s="7" t="s">
        <v>568</v>
      </c>
      <c r="C580" s="7" t="s">
        <v>56</v>
      </c>
      <c r="D580" s="7" t="s">
        <v>569</v>
      </c>
      <c r="E580" s="8" t="s">
        <v>32</v>
      </c>
      <c r="F580" s="20">
        <v>876.16</v>
      </c>
      <c r="G580" s="70" t="s">
        <v>1079</v>
      </c>
      <c r="H580" s="73"/>
      <c r="I580" s="73"/>
      <c r="J580" s="74"/>
    </row>
    <row r="581" spans="1:10" x14ac:dyDescent="0.2">
      <c r="A581" s="13"/>
      <c r="B581" s="13"/>
      <c r="C581" s="13"/>
      <c r="D581" s="13"/>
      <c r="E581" s="13"/>
      <c r="F581" s="21"/>
      <c r="G581" s="15"/>
      <c r="H581" s="13"/>
      <c r="I581" s="13"/>
      <c r="J581" s="13"/>
    </row>
    <row r="582" spans="1:10" x14ac:dyDescent="0.2">
      <c r="A582" s="76"/>
      <c r="B582" s="76"/>
      <c r="C582" s="76"/>
      <c r="D582" s="12"/>
      <c r="E582" s="11"/>
      <c r="F582" s="77"/>
      <c r="G582" s="76"/>
      <c r="H582" s="78"/>
      <c r="I582" s="76"/>
      <c r="J582" s="76"/>
    </row>
    <row r="583" spans="1:10" x14ac:dyDescent="0.2">
      <c r="A583" s="76"/>
      <c r="B583" s="76"/>
      <c r="C583" s="76"/>
      <c r="D583" s="12"/>
      <c r="E583" s="11"/>
      <c r="F583" s="77"/>
      <c r="G583" s="76"/>
      <c r="H583" s="78"/>
      <c r="I583" s="76"/>
      <c r="J583" s="76"/>
    </row>
    <row r="584" spans="1:10" x14ac:dyDescent="0.2">
      <c r="A584" s="76"/>
      <c r="B584" s="76"/>
      <c r="C584" s="76"/>
      <c r="D584" s="12"/>
      <c r="E584" s="11"/>
      <c r="F584" s="77"/>
      <c r="G584" s="76"/>
      <c r="H584" s="78"/>
      <c r="I584" s="76"/>
      <c r="J584" s="76"/>
    </row>
    <row r="585" spans="1:10" ht="60" customHeight="1" x14ac:dyDescent="0.2">
      <c r="A585" s="10"/>
      <c r="B585" s="10"/>
      <c r="C585" s="10"/>
      <c r="D585" s="10"/>
      <c r="E585" s="10"/>
      <c r="F585" s="22"/>
      <c r="G585" s="16"/>
      <c r="H585" s="10"/>
      <c r="I585" s="10"/>
      <c r="J585" s="10"/>
    </row>
    <row r="586" spans="1:10" ht="70.150000000000006" customHeight="1" x14ac:dyDescent="0.2">
      <c r="A586" s="79" t="s">
        <v>2240</v>
      </c>
      <c r="B586" s="80"/>
      <c r="C586" s="80"/>
      <c r="D586" s="80"/>
      <c r="E586" s="80"/>
      <c r="F586" s="80"/>
      <c r="G586" s="80"/>
      <c r="H586" s="80"/>
      <c r="I586" s="80"/>
      <c r="J586" s="80"/>
    </row>
  </sheetData>
  <mergeCells count="627">
    <mergeCell ref="K209:N209"/>
    <mergeCell ref="K249:N249"/>
    <mergeCell ref="K338:N338"/>
    <mergeCell ref="K459:N459"/>
    <mergeCell ref="K483:N483"/>
    <mergeCell ref="K76:N76"/>
    <mergeCell ref="K80:N80"/>
    <mergeCell ref="K81:N81"/>
    <mergeCell ref="K82:N82"/>
    <mergeCell ref="K83:N83"/>
    <mergeCell ref="K84:N84"/>
    <mergeCell ref="K85:N85"/>
    <mergeCell ref="K86:N86"/>
    <mergeCell ref="K49:N49"/>
    <mergeCell ref="G59:J59"/>
    <mergeCell ref="G60:J60"/>
    <mergeCell ref="G61:J61"/>
    <mergeCell ref="G62:J62"/>
    <mergeCell ref="K64:N64"/>
    <mergeCell ref="K65:N65"/>
    <mergeCell ref="K66:N66"/>
    <mergeCell ref="G37:J37"/>
    <mergeCell ref="G38:J38"/>
    <mergeCell ref="G51:J51"/>
    <mergeCell ref="G52:J52"/>
    <mergeCell ref="G53:J53"/>
    <mergeCell ref="G54:J54"/>
    <mergeCell ref="K23:N23"/>
    <mergeCell ref="K35:N35"/>
    <mergeCell ref="K21:N21"/>
    <mergeCell ref="A3:J3"/>
    <mergeCell ref="G4:J4"/>
    <mergeCell ref="G5:J5"/>
    <mergeCell ref="G6:J6"/>
    <mergeCell ref="G7:J7"/>
    <mergeCell ref="G8:J8"/>
    <mergeCell ref="G9:J9"/>
    <mergeCell ref="G10:J10"/>
    <mergeCell ref="G11:J11"/>
    <mergeCell ref="G12:J12"/>
    <mergeCell ref="G14:J14"/>
    <mergeCell ref="G15:J15"/>
    <mergeCell ref="G16:J16"/>
    <mergeCell ref="G17:J17"/>
    <mergeCell ref="G18:J18"/>
    <mergeCell ref="G13:J13"/>
    <mergeCell ref="G28:J28"/>
    <mergeCell ref="G29:J29"/>
    <mergeCell ref="G30:J30"/>
    <mergeCell ref="G31:J31"/>
    <mergeCell ref="G32:J32"/>
    <mergeCell ref="G33:J33"/>
    <mergeCell ref="G35:J35"/>
    <mergeCell ref="G36:J36"/>
    <mergeCell ref="E1:F1"/>
    <mergeCell ref="G1:H1"/>
    <mergeCell ref="I1:J1"/>
    <mergeCell ref="E2:F2"/>
    <mergeCell ref="G2:H2"/>
    <mergeCell ref="I2:J2"/>
    <mergeCell ref="G19:J19"/>
    <mergeCell ref="G20:J20"/>
    <mergeCell ref="G21:J21"/>
    <mergeCell ref="G22:J22"/>
    <mergeCell ref="G23:J23"/>
    <mergeCell ref="G24:J24"/>
    <mergeCell ref="G25:J25"/>
    <mergeCell ref="G26:J26"/>
    <mergeCell ref="G27:J27"/>
    <mergeCell ref="A586:J586"/>
    <mergeCell ref="G39:J39"/>
    <mergeCell ref="G40:J40"/>
    <mergeCell ref="G41:J41"/>
    <mergeCell ref="G42:J42"/>
    <mergeCell ref="G43:J43"/>
    <mergeCell ref="G55:J55"/>
    <mergeCell ref="G71:J71"/>
    <mergeCell ref="G72:J72"/>
    <mergeCell ref="G73:J73"/>
    <mergeCell ref="G74:J74"/>
    <mergeCell ref="G75:J75"/>
    <mergeCell ref="G66:J66"/>
    <mergeCell ref="G67:J67"/>
    <mergeCell ref="G68:J68"/>
    <mergeCell ref="G69:J69"/>
    <mergeCell ref="G70:J70"/>
    <mergeCell ref="G82:J82"/>
    <mergeCell ref="G83:J83"/>
    <mergeCell ref="G84:J84"/>
    <mergeCell ref="G85:J85"/>
    <mergeCell ref="A582:C582"/>
    <mergeCell ref="F582:G582"/>
    <mergeCell ref="H582:J582"/>
    <mergeCell ref="G44:J44"/>
    <mergeCell ref="G45:J45"/>
    <mergeCell ref="G47:J47"/>
    <mergeCell ref="G48:J48"/>
    <mergeCell ref="K61:N61"/>
    <mergeCell ref="K62:N62"/>
    <mergeCell ref="G63:J63"/>
    <mergeCell ref="G64:J64"/>
    <mergeCell ref="A584:C584"/>
    <mergeCell ref="F584:G584"/>
    <mergeCell ref="H584:J584"/>
    <mergeCell ref="A583:C583"/>
    <mergeCell ref="F583:G583"/>
    <mergeCell ref="H583:J583"/>
    <mergeCell ref="G345:J345"/>
    <mergeCell ref="K67:N67"/>
    <mergeCell ref="K68:N68"/>
    <mergeCell ref="K69:N69"/>
    <mergeCell ref="K70:N70"/>
    <mergeCell ref="K71:N71"/>
    <mergeCell ref="K73:N73"/>
    <mergeCell ref="K74:N74"/>
    <mergeCell ref="K75:N75"/>
    <mergeCell ref="K48:N48"/>
    <mergeCell ref="G65:J65"/>
    <mergeCell ref="G56:J56"/>
    <mergeCell ref="G57:J57"/>
    <mergeCell ref="G58:J58"/>
    <mergeCell ref="K59:N59"/>
    <mergeCell ref="K60:N60"/>
    <mergeCell ref="G86:J86"/>
    <mergeCell ref="G76:J76"/>
    <mergeCell ref="G79:J79"/>
    <mergeCell ref="G80:J80"/>
    <mergeCell ref="G81:J81"/>
    <mergeCell ref="G92:J92"/>
    <mergeCell ref="G93:J93"/>
    <mergeCell ref="G94:J94"/>
    <mergeCell ref="G112:J112"/>
    <mergeCell ref="G95:J95"/>
    <mergeCell ref="G96:J96"/>
    <mergeCell ref="G87:J87"/>
    <mergeCell ref="G88:J88"/>
    <mergeCell ref="G89:J89"/>
    <mergeCell ref="G90:J90"/>
    <mergeCell ref="G91:J91"/>
    <mergeCell ref="G102:J102"/>
    <mergeCell ref="G103:J103"/>
    <mergeCell ref="G107:J107"/>
    <mergeCell ref="G108:J108"/>
    <mergeCell ref="G109:J109"/>
    <mergeCell ref="G110:J110"/>
    <mergeCell ref="G111:J111"/>
    <mergeCell ref="G104:J104"/>
    <mergeCell ref="G105:J105"/>
    <mergeCell ref="G106:J106"/>
    <mergeCell ref="G97:J97"/>
    <mergeCell ref="G98:J98"/>
    <mergeCell ref="G99:J99"/>
    <mergeCell ref="G122:J122"/>
    <mergeCell ref="G123:J123"/>
    <mergeCell ref="G124:J124"/>
    <mergeCell ref="G125:J125"/>
    <mergeCell ref="G126:J126"/>
    <mergeCell ref="G100:J100"/>
    <mergeCell ref="G101:J101"/>
    <mergeCell ref="G117:J117"/>
    <mergeCell ref="G118:J118"/>
    <mergeCell ref="G119:J119"/>
    <mergeCell ref="G120:J120"/>
    <mergeCell ref="G121:J121"/>
    <mergeCell ref="G113:J113"/>
    <mergeCell ref="G114:J114"/>
    <mergeCell ref="G115:J115"/>
    <mergeCell ref="G116:J116"/>
    <mergeCell ref="G132:J132"/>
    <mergeCell ref="G133:J133"/>
    <mergeCell ref="G134:J134"/>
    <mergeCell ref="G135:J135"/>
    <mergeCell ref="G136:J136"/>
    <mergeCell ref="G127:J127"/>
    <mergeCell ref="G128:J128"/>
    <mergeCell ref="G129:J129"/>
    <mergeCell ref="G130:J130"/>
    <mergeCell ref="G131:J131"/>
    <mergeCell ref="G142:J142"/>
    <mergeCell ref="G143:J143"/>
    <mergeCell ref="G144:J144"/>
    <mergeCell ref="G145:J145"/>
    <mergeCell ref="G146:J146"/>
    <mergeCell ref="G137:J137"/>
    <mergeCell ref="G138:J138"/>
    <mergeCell ref="G139:J139"/>
    <mergeCell ref="G140:J140"/>
    <mergeCell ref="G141:J141"/>
    <mergeCell ref="G152:J152"/>
    <mergeCell ref="G153:J153"/>
    <mergeCell ref="G154:J154"/>
    <mergeCell ref="G155:J155"/>
    <mergeCell ref="G156:J156"/>
    <mergeCell ref="G147:J147"/>
    <mergeCell ref="G148:J148"/>
    <mergeCell ref="G149:J149"/>
    <mergeCell ref="G150:J150"/>
    <mergeCell ref="G151:J151"/>
    <mergeCell ref="G162:J162"/>
    <mergeCell ref="G163:J163"/>
    <mergeCell ref="G164:J164"/>
    <mergeCell ref="G165:J165"/>
    <mergeCell ref="G166:J166"/>
    <mergeCell ref="G157:J157"/>
    <mergeCell ref="G158:J158"/>
    <mergeCell ref="G159:J159"/>
    <mergeCell ref="G160:J160"/>
    <mergeCell ref="G161:J161"/>
    <mergeCell ref="G172:J172"/>
    <mergeCell ref="G173:J173"/>
    <mergeCell ref="G174:J174"/>
    <mergeCell ref="G175:J175"/>
    <mergeCell ref="G176:J176"/>
    <mergeCell ref="G167:J167"/>
    <mergeCell ref="G168:J168"/>
    <mergeCell ref="G169:J169"/>
    <mergeCell ref="G170:J170"/>
    <mergeCell ref="G171:J171"/>
    <mergeCell ref="G182:J182"/>
    <mergeCell ref="G183:J183"/>
    <mergeCell ref="G184:J184"/>
    <mergeCell ref="G185:J185"/>
    <mergeCell ref="G186:J186"/>
    <mergeCell ref="G177:J177"/>
    <mergeCell ref="G178:J178"/>
    <mergeCell ref="G179:J179"/>
    <mergeCell ref="G180:J180"/>
    <mergeCell ref="G181:J181"/>
    <mergeCell ref="G192:J192"/>
    <mergeCell ref="G193:J193"/>
    <mergeCell ref="G194:J194"/>
    <mergeCell ref="G195:J195"/>
    <mergeCell ref="G196:J196"/>
    <mergeCell ref="G187:J187"/>
    <mergeCell ref="G188:J188"/>
    <mergeCell ref="G189:J189"/>
    <mergeCell ref="G190:J190"/>
    <mergeCell ref="G191:J191"/>
    <mergeCell ref="G202:J202"/>
    <mergeCell ref="G203:J203"/>
    <mergeCell ref="G204:J204"/>
    <mergeCell ref="G205:J205"/>
    <mergeCell ref="G206:J206"/>
    <mergeCell ref="G197:J197"/>
    <mergeCell ref="G198:J198"/>
    <mergeCell ref="G199:J199"/>
    <mergeCell ref="G200:J200"/>
    <mergeCell ref="G201:J201"/>
    <mergeCell ref="G229:J229"/>
    <mergeCell ref="G230:J230"/>
    <mergeCell ref="G231:J231"/>
    <mergeCell ref="G232:J232"/>
    <mergeCell ref="G233:J233"/>
    <mergeCell ref="G223:J223"/>
    <mergeCell ref="G224:J224"/>
    <mergeCell ref="G225:J225"/>
    <mergeCell ref="G226:J226"/>
    <mergeCell ref="G239:J239"/>
    <mergeCell ref="G242:J242"/>
    <mergeCell ref="G243:J243"/>
    <mergeCell ref="G234:J234"/>
    <mergeCell ref="G235:J235"/>
    <mergeCell ref="G236:J236"/>
    <mergeCell ref="G237:J237"/>
    <mergeCell ref="G238:J238"/>
    <mergeCell ref="G240:J240"/>
    <mergeCell ref="G241:J241"/>
    <mergeCell ref="G251:J251"/>
    <mergeCell ref="G252:J252"/>
    <mergeCell ref="G253:J253"/>
    <mergeCell ref="G254:J254"/>
    <mergeCell ref="G255:J255"/>
    <mergeCell ref="G246:J246"/>
    <mergeCell ref="G247:J247"/>
    <mergeCell ref="G248:J248"/>
    <mergeCell ref="G249:J249"/>
    <mergeCell ref="G250:J250"/>
    <mergeCell ref="G261:J261"/>
    <mergeCell ref="G262:J262"/>
    <mergeCell ref="G263:J263"/>
    <mergeCell ref="G264:J264"/>
    <mergeCell ref="G265:J265"/>
    <mergeCell ref="G256:J256"/>
    <mergeCell ref="G257:J257"/>
    <mergeCell ref="G258:J258"/>
    <mergeCell ref="G259:J259"/>
    <mergeCell ref="G260:J260"/>
    <mergeCell ref="G271:J271"/>
    <mergeCell ref="G272:J272"/>
    <mergeCell ref="G273:J273"/>
    <mergeCell ref="G274:J274"/>
    <mergeCell ref="G275:J275"/>
    <mergeCell ref="G266:J266"/>
    <mergeCell ref="G267:J267"/>
    <mergeCell ref="G268:J268"/>
    <mergeCell ref="G269:J269"/>
    <mergeCell ref="G270:J270"/>
    <mergeCell ref="G281:J281"/>
    <mergeCell ref="G282:J282"/>
    <mergeCell ref="G283:J283"/>
    <mergeCell ref="G284:J284"/>
    <mergeCell ref="G285:J285"/>
    <mergeCell ref="G276:J276"/>
    <mergeCell ref="G277:J277"/>
    <mergeCell ref="G278:J278"/>
    <mergeCell ref="G279:J279"/>
    <mergeCell ref="G280:J280"/>
    <mergeCell ref="G296:J296"/>
    <mergeCell ref="G297:J297"/>
    <mergeCell ref="G298:J298"/>
    <mergeCell ref="G291:J291"/>
    <mergeCell ref="G292:J292"/>
    <mergeCell ref="G293:J293"/>
    <mergeCell ref="G294:J294"/>
    <mergeCell ref="G295:J295"/>
    <mergeCell ref="G286:J286"/>
    <mergeCell ref="G287:J287"/>
    <mergeCell ref="G288:J288"/>
    <mergeCell ref="G289:J289"/>
    <mergeCell ref="G290:J290"/>
    <mergeCell ref="G304:J304"/>
    <mergeCell ref="G305:J305"/>
    <mergeCell ref="G306:J306"/>
    <mergeCell ref="G307:J307"/>
    <mergeCell ref="G308:J308"/>
    <mergeCell ref="G299:J299"/>
    <mergeCell ref="G300:J300"/>
    <mergeCell ref="G301:J301"/>
    <mergeCell ref="G302:J302"/>
    <mergeCell ref="G303:J303"/>
    <mergeCell ref="G314:J314"/>
    <mergeCell ref="G315:J315"/>
    <mergeCell ref="G316:J316"/>
    <mergeCell ref="G317:J317"/>
    <mergeCell ref="G318:J318"/>
    <mergeCell ref="G309:J309"/>
    <mergeCell ref="G310:J310"/>
    <mergeCell ref="G311:J311"/>
    <mergeCell ref="G312:J312"/>
    <mergeCell ref="G313:J313"/>
    <mergeCell ref="G332:J332"/>
    <mergeCell ref="G334:J334"/>
    <mergeCell ref="G324:J324"/>
    <mergeCell ref="G325:J325"/>
    <mergeCell ref="G326:J326"/>
    <mergeCell ref="G327:J327"/>
    <mergeCell ref="G328:J328"/>
    <mergeCell ref="G319:J319"/>
    <mergeCell ref="G320:J320"/>
    <mergeCell ref="G321:J321"/>
    <mergeCell ref="G322:J322"/>
    <mergeCell ref="G323:J323"/>
    <mergeCell ref="G363:J363"/>
    <mergeCell ref="G352:J352"/>
    <mergeCell ref="G353:J353"/>
    <mergeCell ref="G354:J354"/>
    <mergeCell ref="G355:J355"/>
    <mergeCell ref="G356:J356"/>
    <mergeCell ref="G346:J346"/>
    <mergeCell ref="G349:J349"/>
    <mergeCell ref="G350:J350"/>
    <mergeCell ref="G351:J351"/>
    <mergeCell ref="G369:J369"/>
    <mergeCell ref="G370:J370"/>
    <mergeCell ref="G371:J371"/>
    <mergeCell ref="G372:J372"/>
    <mergeCell ref="G373:J373"/>
    <mergeCell ref="G364:J364"/>
    <mergeCell ref="G365:J365"/>
    <mergeCell ref="G366:J366"/>
    <mergeCell ref="G367:J367"/>
    <mergeCell ref="G368:J368"/>
    <mergeCell ref="G379:J379"/>
    <mergeCell ref="G380:J380"/>
    <mergeCell ref="G381:J381"/>
    <mergeCell ref="G382:J382"/>
    <mergeCell ref="G383:J383"/>
    <mergeCell ref="G374:J374"/>
    <mergeCell ref="G375:J375"/>
    <mergeCell ref="G376:J376"/>
    <mergeCell ref="G377:J377"/>
    <mergeCell ref="G378:J378"/>
    <mergeCell ref="G389:J389"/>
    <mergeCell ref="G390:J390"/>
    <mergeCell ref="G391:J391"/>
    <mergeCell ref="G392:J392"/>
    <mergeCell ref="G393:J393"/>
    <mergeCell ref="G384:J384"/>
    <mergeCell ref="G385:J385"/>
    <mergeCell ref="G386:J386"/>
    <mergeCell ref="G387:J387"/>
    <mergeCell ref="G388:J388"/>
    <mergeCell ref="G399:J399"/>
    <mergeCell ref="G400:J400"/>
    <mergeCell ref="G401:J401"/>
    <mergeCell ref="G402:J402"/>
    <mergeCell ref="G403:J403"/>
    <mergeCell ref="G394:J394"/>
    <mergeCell ref="G395:J395"/>
    <mergeCell ref="G396:J396"/>
    <mergeCell ref="G397:J397"/>
    <mergeCell ref="G398:J398"/>
    <mergeCell ref="G409:J409"/>
    <mergeCell ref="G410:J410"/>
    <mergeCell ref="G411:J411"/>
    <mergeCell ref="G412:J412"/>
    <mergeCell ref="G413:J413"/>
    <mergeCell ref="G404:J404"/>
    <mergeCell ref="G405:J405"/>
    <mergeCell ref="G406:J406"/>
    <mergeCell ref="G407:J407"/>
    <mergeCell ref="G408:J408"/>
    <mergeCell ref="G419:J419"/>
    <mergeCell ref="G420:J420"/>
    <mergeCell ref="G421:J421"/>
    <mergeCell ref="G422:J422"/>
    <mergeCell ref="G423:J423"/>
    <mergeCell ref="G414:J414"/>
    <mergeCell ref="G415:J415"/>
    <mergeCell ref="G416:J416"/>
    <mergeCell ref="G417:J417"/>
    <mergeCell ref="G418:J418"/>
    <mergeCell ref="G429:J429"/>
    <mergeCell ref="G430:J430"/>
    <mergeCell ref="G431:J431"/>
    <mergeCell ref="G432:J432"/>
    <mergeCell ref="G433:J433"/>
    <mergeCell ref="G424:J424"/>
    <mergeCell ref="G425:J425"/>
    <mergeCell ref="G426:J426"/>
    <mergeCell ref="G427:J427"/>
    <mergeCell ref="G428:J428"/>
    <mergeCell ref="G439:J439"/>
    <mergeCell ref="G440:J440"/>
    <mergeCell ref="G441:J441"/>
    <mergeCell ref="G442:J442"/>
    <mergeCell ref="G443:J443"/>
    <mergeCell ref="G434:J434"/>
    <mergeCell ref="G435:J435"/>
    <mergeCell ref="G436:J436"/>
    <mergeCell ref="G437:J437"/>
    <mergeCell ref="G438:J438"/>
    <mergeCell ref="G449:J449"/>
    <mergeCell ref="G450:J450"/>
    <mergeCell ref="G451:J451"/>
    <mergeCell ref="G453:J453"/>
    <mergeCell ref="G454:J454"/>
    <mergeCell ref="G444:J444"/>
    <mergeCell ref="G445:J445"/>
    <mergeCell ref="G446:J446"/>
    <mergeCell ref="G447:J447"/>
    <mergeCell ref="G448:J448"/>
    <mergeCell ref="G452:J452"/>
    <mergeCell ref="G460:J460"/>
    <mergeCell ref="G461:J461"/>
    <mergeCell ref="G462:J462"/>
    <mergeCell ref="G463:J463"/>
    <mergeCell ref="G464:J464"/>
    <mergeCell ref="G455:J455"/>
    <mergeCell ref="G456:J456"/>
    <mergeCell ref="G457:J457"/>
    <mergeCell ref="G458:J458"/>
    <mergeCell ref="G459:J459"/>
    <mergeCell ref="G471:J471"/>
    <mergeCell ref="G472:J472"/>
    <mergeCell ref="G473:J473"/>
    <mergeCell ref="G474:J474"/>
    <mergeCell ref="G475:J475"/>
    <mergeCell ref="G465:J465"/>
    <mergeCell ref="G466:J466"/>
    <mergeCell ref="G469:J469"/>
    <mergeCell ref="G470:J470"/>
    <mergeCell ref="G467:J467"/>
    <mergeCell ref="G468:J468"/>
    <mergeCell ref="G482:J482"/>
    <mergeCell ref="G483:J483"/>
    <mergeCell ref="G484:J484"/>
    <mergeCell ref="G485:J485"/>
    <mergeCell ref="G486:J486"/>
    <mergeCell ref="G478:J478"/>
    <mergeCell ref="G481:J481"/>
    <mergeCell ref="G476:J476"/>
    <mergeCell ref="G477:J477"/>
    <mergeCell ref="G479:J479"/>
    <mergeCell ref="G480:J480"/>
    <mergeCell ref="G492:J492"/>
    <mergeCell ref="G493:J493"/>
    <mergeCell ref="G494:J494"/>
    <mergeCell ref="G495:J495"/>
    <mergeCell ref="G496:J496"/>
    <mergeCell ref="G487:J487"/>
    <mergeCell ref="G488:J488"/>
    <mergeCell ref="G489:J489"/>
    <mergeCell ref="G490:J490"/>
    <mergeCell ref="G491:J491"/>
    <mergeCell ref="G502:J502"/>
    <mergeCell ref="G503:J503"/>
    <mergeCell ref="G504:J504"/>
    <mergeCell ref="G505:J505"/>
    <mergeCell ref="G506:J506"/>
    <mergeCell ref="G497:J497"/>
    <mergeCell ref="G498:J498"/>
    <mergeCell ref="G499:J499"/>
    <mergeCell ref="G500:J500"/>
    <mergeCell ref="G501:J501"/>
    <mergeCell ref="G512:J512"/>
    <mergeCell ref="G513:J513"/>
    <mergeCell ref="G514:J514"/>
    <mergeCell ref="G515:J515"/>
    <mergeCell ref="G516:J516"/>
    <mergeCell ref="G507:J507"/>
    <mergeCell ref="G508:J508"/>
    <mergeCell ref="G509:J509"/>
    <mergeCell ref="G510:J510"/>
    <mergeCell ref="G511:J511"/>
    <mergeCell ref="G522:J522"/>
    <mergeCell ref="G523:J523"/>
    <mergeCell ref="G524:J524"/>
    <mergeCell ref="G525:J525"/>
    <mergeCell ref="G526:J526"/>
    <mergeCell ref="G517:J517"/>
    <mergeCell ref="G518:J518"/>
    <mergeCell ref="G519:J519"/>
    <mergeCell ref="G520:J520"/>
    <mergeCell ref="G521:J521"/>
    <mergeCell ref="G532:J532"/>
    <mergeCell ref="G533:J533"/>
    <mergeCell ref="G534:J534"/>
    <mergeCell ref="G535:J535"/>
    <mergeCell ref="G536:J536"/>
    <mergeCell ref="G527:J527"/>
    <mergeCell ref="G528:J528"/>
    <mergeCell ref="G529:J529"/>
    <mergeCell ref="G530:J530"/>
    <mergeCell ref="G531:J531"/>
    <mergeCell ref="G542:J542"/>
    <mergeCell ref="G543:J543"/>
    <mergeCell ref="G544:J544"/>
    <mergeCell ref="G545:J545"/>
    <mergeCell ref="G546:J546"/>
    <mergeCell ref="G537:J537"/>
    <mergeCell ref="G538:J538"/>
    <mergeCell ref="G539:J539"/>
    <mergeCell ref="G540:J540"/>
    <mergeCell ref="G541:J541"/>
    <mergeCell ref="G552:J552"/>
    <mergeCell ref="G553:J553"/>
    <mergeCell ref="G554:J554"/>
    <mergeCell ref="G555:J555"/>
    <mergeCell ref="G556:J556"/>
    <mergeCell ref="G547:J547"/>
    <mergeCell ref="G548:J548"/>
    <mergeCell ref="G549:J549"/>
    <mergeCell ref="G550:J550"/>
    <mergeCell ref="G551:J551"/>
    <mergeCell ref="G562:J562"/>
    <mergeCell ref="G563:J563"/>
    <mergeCell ref="G564:J564"/>
    <mergeCell ref="G565:J565"/>
    <mergeCell ref="G566:J566"/>
    <mergeCell ref="G557:J557"/>
    <mergeCell ref="G558:J558"/>
    <mergeCell ref="G559:J559"/>
    <mergeCell ref="G560:J560"/>
    <mergeCell ref="G561:J561"/>
    <mergeCell ref="G577:J577"/>
    <mergeCell ref="G579:J579"/>
    <mergeCell ref="G580:J580"/>
    <mergeCell ref="G572:J572"/>
    <mergeCell ref="G573:J573"/>
    <mergeCell ref="G574:J574"/>
    <mergeCell ref="G575:J575"/>
    <mergeCell ref="G576:J576"/>
    <mergeCell ref="G567:J567"/>
    <mergeCell ref="G568:J568"/>
    <mergeCell ref="G569:J569"/>
    <mergeCell ref="G570:J570"/>
    <mergeCell ref="G571:J571"/>
    <mergeCell ref="G578:J578"/>
    <mergeCell ref="G34:J34"/>
    <mergeCell ref="G46:J46"/>
    <mergeCell ref="G49:J49"/>
    <mergeCell ref="G50:J50"/>
    <mergeCell ref="G77:J77"/>
    <mergeCell ref="G78:J78"/>
    <mergeCell ref="G220:J220"/>
    <mergeCell ref="G228:J228"/>
    <mergeCell ref="G227:J227"/>
    <mergeCell ref="G221:J221"/>
    <mergeCell ref="G217:J217"/>
    <mergeCell ref="G218:J218"/>
    <mergeCell ref="G219:J219"/>
    <mergeCell ref="G222:J222"/>
    <mergeCell ref="G212:J212"/>
    <mergeCell ref="G213:J213"/>
    <mergeCell ref="G214:J214"/>
    <mergeCell ref="G215:J215"/>
    <mergeCell ref="G216:J216"/>
    <mergeCell ref="G207:J207"/>
    <mergeCell ref="G208:J208"/>
    <mergeCell ref="G209:J209"/>
    <mergeCell ref="G210:J210"/>
    <mergeCell ref="G211:J211"/>
    <mergeCell ref="G244:J244"/>
    <mergeCell ref="G245:J245"/>
    <mergeCell ref="G333:J333"/>
    <mergeCell ref="G347:J347"/>
    <mergeCell ref="G348:J348"/>
    <mergeCell ref="G357:J357"/>
    <mergeCell ref="G358:J358"/>
    <mergeCell ref="G361:J361"/>
    <mergeCell ref="G362:J362"/>
    <mergeCell ref="G359:J359"/>
    <mergeCell ref="G360:J360"/>
    <mergeCell ref="G340:J340"/>
    <mergeCell ref="G341:J341"/>
    <mergeCell ref="G342:J342"/>
    <mergeCell ref="G343:J343"/>
    <mergeCell ref="G344:J344"/>
    <mergeCell ref="G335:J335"/>
    <mergeCell ref="G336:J336"/>
    <mergeCell ref="G337:J337"/>
    <mergeCell ref="G338:J338"/>
    <mergeCell ref="G339:J339"/>
    <mergeCell ref="G329:J329"/>
    <mergeCell ref="G330:J330"/>
    <mergeCell ref="G331:J331"/>
  </mergeCells>
  <phoneticPr fontId="20" type="noConversion"/>
  <pageMargins left="0.5" right="0.5" top="1" bottom="1" header="0.5" footer="0.5"/>
  <pageSetup paperSize="9" scale="75" fitToHeight="0" orientation="landscape" r:id="rId1"/>
  <headerFooter>
    <oddHeader>&amp;L &amp;C &amp;R</oddHeader>
    <oddFooter>&amp;L &amp;C 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55"/>
  <sheetViews>
    <sheetView topLeftCell="A30" zoomScale="50" zoomScaleNormal="50" workbookViewId="0">
      <selection activeCell="Q46" sqref="Q46"/>
    </sheetView>
  </sheetViews>
  <sheetFormatPr defaultRowHeight="14.25" x14ac:dyDescent="0.2"/>
  <cols>
    <col min="1" max="2" width="10" bestFit="1" customWidth="1"/>
    <col min="3" max="3" width="60" bestFit="1" customWidth="1"/>
    <col min="4" max="4" width="30" bestFit="1" customWidth="1"/>
    <col min="5" max="5" width="10" bestFit="1" customWidth="1"/>
    <col min="6" max="6" width="10" hidden="1" customWidth="1"/>
    <col min="7" max="7" width="12.75" customWidth="1"/>
    <col min="8" max="10" width="10" customWidth="1"/>
    <col min="11" max="13" width="10" hidden="1" customWidth="1"/>
    <col min="14" max="14" width="15" hidden="1" customWidth="1"/>
    <col min="15" max="16" width="15" bestFit="1" customWidth="1"/>
  </cols>
  <sheetData>
    <row r="1" spans="1:14" ht="15" x14ac:dyDescent="0.2">
      <c r="A1" s="32"/>
      <c r="B1" s="32"/>
      <c r="C1" s="32" t="s">
        <v>0</v>
      </c>
      <c r="D1" s="32" t="s">
        <v>1</v>
      </c>
      <c r="E1" s="92" t="s">
        <v>2</v>
      </c>
      <c r="F1" s="92"/>
      <c r="G1" s="92"/>
      <c r="H1" s="92"/>
      <c r="I1" s="92"/>
      <c r="J1" s="92"/>
      <c r="K1" s="92"/>
      <c r="L1" s="92" t="s">
        <v>3</v>
      </c>
      <c r="M1" s="92"/>
      <c r="N1" s="80"/>
    </row>
    <row r="2" spans="1:14" ht="79.900000000000006" customHeight="1" x14ac:dyDescent="0.2">
      <c r="A2" s="33"/>
      <c r="B2" s="33"/>
      <c r="C2" s="33" t="s">
        <v>4</v>
      </c>
      <c r="D2" s="33" t="s">
        <v>5</v>
      </c>
      <c r="E2" s="90" t="s">
        <v>6</v>
      </c>
      <c r="F2" s="90"/>
      <c r="G2" s="90"/>
      <c r="H2" s="90"/>
      <c r="I2" s="90"/>
      <c r="J2" s="90"/>
      <c r="K2" s="90"/>
      <c r="L2" s="90" t="s">
        <v>7</v>
      </c>
      <c r="M2" s="90"/>
      <c r="N2" s="80"/>
    </row>
    <row r="3" spans="1:14" ht="15" x14ac:dyDescent="0.25">
      <c r="A3" s="93" t="s">
        <v>1080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</row>
    <row r="4" spans="1:14" ht="60" x14ac:dyDescent="0.2">
      <c r="A4" s="34" t="s">
        <v>9</v>
      </c>
      <c r="B4" s="35" t="s">
        <v>10</v>
      </c>
      <c r="C4" s="35" t="s">
        <v>11</v>
      </c>
      <c r="D4" s="35" t="s">
        <v>1081</v>
      </c>
      <c r="E4" s="36" t="s">
        <v>12</v>
      </c>
      <c r="F4" s="34" t="s">
        <v>13</v>
      </c>
      <c r="G4" s="34" t="s">
        <v>1082</v>
      </c>
      <c r="H4" s="34" t="s">
        <v>1083</v>
      </c>
      <c r="I4" s="34" t="s">
        <v>1084</v>
      </c>
      <c r="J4" s="34" t="s">
        <v>1085</v>
      </c>
      <c r="K4" s="34" t="s">
        <v>1086</v>
      </c>
      <c r="L4" s="34" t="s">
        <v>1087</v>
      </c>
      <c r="M4" s="34" t="s">
        <v>1088</v>
      </c>
      <c r="N4" s="34" t="s">
        <v>1089</v>
      </c>
    </row>
    <row r="5" spans="1:14" ht="25.9" customHeight="1" x14ac:dyDescent="0.2">
      <c r="A5" s="37" t="s">
        <v>18</v>
      </c>
      <c r="B5" s="38" t="s">
        <v>19</v>
      </c>
      <c r="C5" s="38" t="s">
        <v>20</v>
      </c>
      <c r="D5" s="38" t="s">
        <v>1090</v>
      </c>
      <c r="E5" s="39" t="s">
        <v>21</v>
      </c>
      <c r="F5" s="37" t="s">
        <v>1091</v>
      </c>
      <c r="G5" s="37"/>
      <c r="H5" s="37"/>
      <c r="I5" s="37"/>
      <c r="J5" s="37"/>
      <c r="K5" s="37" t="s">
        <v>1092</v>
      </c>
      <c r="L5" s="37" t="s">
        <v>1093</v>
      </c>
      <c r="M5" s="37" t="s">
        <v>1094</v>
      </c>
      <c r="N5" s="37" t="s">
        <v>1094</v>
      </c>
    </row>
    <row r="6" spans="1:14" ht="39" customHeight="1" x14ac:dyDescent="0.2">
      <c r="A6" s="37" t="s">
        <v>783</v>
      </c>
      <c r="B6" s="38" t="s">
        <v>56</v>
      </c>
      <c r="C6" s="40" t="s">
        <v>784</v>
      </c>
      <c r="D6" s="38" t="s">
        <v>1095</v>
      </c>
      <c r="E6" s="39" t="s">
        <v>32</v>
      </c>
      <c r="F6" s="37" t="s">
        <v>1096</v>
      </c>
      <c r="G6" s="41"/>
      <c r="H6" s="41"/>
      <c r="I6" s="41">
        <f>371.66+371.66</f>
        <v>743.32</v>
      </c>
      <c r="J6" s="41">
        <f>204.59+204.62+204.59+204.03</f>
        <v>817.83</v>
      </c>
      <c r="K6" s="37" t="s">
        <v>1097</v>
      </c>
      <c r="L6" s="37" t="s">
        <v>1098</v>
      </c>
      <c r="M6" s="37" t="s">
        <v>1099</v>
      </c>
      <c r="N6" s="37" t="s">
        <v>1100</v>
      </c>
    </row>
    <row r="7" spans="1:14" ht="39" customHeight="1" x14ac:dyDescent="0.2">
      <c r="A7" s="37" t="s">
        <v>1101</v>
      </c>
      <c r="B7" s="38" t="s">
        <v>56</v>
      </c>
      <c r="C7" s="38" t="s">
        <v>1102</v>
      </c>
      <c r="D7" s="38" t="s">
        <v>1103</v>
      </c>
      <c r="E7" s="39" t="s">
        <v>32</v>
      </c>
      <c r="F7" s="37" t="s">
        <v>1104</v>
      </c>
      <c r="G7" s="37"/>
      <c r="H7" s="37"/>
      <c r="I7" s="37"/>
      <c r="J7" s="37"/>
      <c r="K7" s="37" t="s">
        <v>1105</v>
      </c>
      <c r="L7" s="37" t="s">
        <v>1106</v>
      </c>
      <c r="M7" s="37" t="s">
        <v>1107</v>
      </c>
      <c r="N7" s="37" t="s">
        <v>1108</v>
      </c>
    </row>
    <row r="8" spans="1:14" ht="52.15" customHeight="1" x14ac:dyDescent="0.2">
      <c r="A8" s="37" t="s">
        <v>118</v>
      </c>
      <c r="B8" s="38" t="s">
        <v>26</v>
      </c>
      <c r="C8" s="38" t="s">
        <v>119</v>
      </c>
      <c r="D8" s="38" t="s">
        <v>1109</v>
      </c>
      <c r="E8" s="39" t="s">
        <v>32</v>
      </c>
      <c r="F8" s="37" t="s">
        <v>1110</v>
      </c>
      <c r="G8" s="42">
        <f>378.52+21.74+3.96+7.02+0.9+0.92+0.93+1.02+0.99+0.93+25.22+14.67+2.03+29.95+5.3+3.08+13.05+3.08+21.22+30.8+254.16</f>
        <v>819.4899999999999</v>
      </c>
      <c r="H8" s="42">
        <f>10.35+195.88+10.29+35.87</f>
        <v>252.39</v>
      </c>
      <c r="I8" s="42">
        <f>838.97+29.07</f>
        <v>868.04000000000008</v>
      </c>
      <c r="J8" s="42">
        <f>876.16</f>
        <v>876.16</v>
      </c>
      <c r="K8" s="37" t="s">
        <v>1111</v>
      </c>
      <c r="L8" s="37" t="s">
        <v>1112</v>
      </c>
      <c r="M8" s="37" t="s">
        <v>1113</v>
      </c>
      <c r="N8" s="37" t="s">
        <v>1114</v>
      </c>
    </row>
    <row r="9" spans="1:14" ht="52.15" customHeight="1" x14ac:dyDescent="0.2">
      <c r="A9" s="37" t="s">
        <v>118</v>
      </c>
      <c r="B9" s="38" t="s">
        <v>26</v>
      </c>
      <c r="C9" s="38" t="s">
        <v>1115</v>
      </c>
      <c r="D9" s="38" t="s">
        <v>1109</v>
      </c>
      <c r="E9" s="39" t="s">
        <v>32</v>
      </c>
      <c r="F9" s="37" t="s">
        <v>1110</v>
      </c>
      <c r="G9" s="42">
        <f>566.62+148.76+243.62</f>
        <v>959</v>
      </c>
      <c r="H9" s="42">
        <f>39.37+304.41</f>
        <v>343.78000000000003</v>
      </c>
      <c r="I9" s="42">
        <v>22.97</v>
      </c>
      <c r="J9" s="42"/>
      <c r="K9" s="37" t="s">
        <v>1111</v>
      </c>
      <c r="L9" s="37" t="s">
        <v>1112</v>
      </c>
      <c r="M9" s="37" t="s">
        <v>1113</v>
      </c>
      <c r="N9" s="37" t="s">
        <v>1114</v>
      </c>
    </row>
    <row r="10" spans="1:14" ht="39" customHeight="1" x14ac:dyDescent="0.2">
      <c r="A10" s="37" t="s">
        <v>88</v>
      </c>
      <c r="B10" s="38" t="s">
        <v>56</v>
      </c>
      <c r="C10" s="38" t="s">
        <v>89</v>
      </c>
      <c r="D10" s="38" t="s">
        <v>1103</v>
      </c>
      <c r="E10" s="39" t="s">
        <v>32</v>
      </c>
      <c r="F10" s="37" t="s">
        <v>1116</v>
      </c>
      <c r="G10" s="37"/>
      <c r="H10" s="37"/>
      <c r="I10" s="37"/>
      <c r="J10" s="37"/>
      <c r="K10" s="37" t="s">
        <v>1117</v>
      </c>
      <c r="L10" s="37" t="s">
        <v>1118</v>
      </c>
      <c r="M10" s="37" t="s">
        <v>1119</v>
      </c>
      <c r="N10" s="37" t="s">
        <v>1120</v>
      </c>
    </row>
    <row r="11" spans="1:14" ht="52.15" customHeight="1" x14ac:dyDescent="0.2">
      <c r="A11" s="37" t="s">
        <v>160</v>
      </c>
      <c r="B11" s="38" t="s">
        <v>56</v>
      </c>
      <c r="C11" s="38" t="s">
        <v>161</v>
      </c>
      <c r="D11" s="38" t="s">
        <v>1121</v>
      </c>
      <c r="E11" s="39" t="s">
        <v>32</v>
      </c>
      <c r="F11" s="37" t="s">
        <v>1122</v>
      </c>
      <c r="G11" s="37"/>
      <c r="H11" s="37"/>
      <c r="I11" s="37"/>
      <c r="J11" s="37"/>
      <c r="K11" s="37" t="s">
        <v>1123</v>
      </c>
      <c r="L11" s="37" t="s">
        <v>1124</v>
      </c>
      <c r="M11" s="37" t="s">
        <v>1125</v>
      </c>
      <c r="N11" s="37" t="s">
        <v>1126</v>
      </c>
    </row>
    <row r="12" spans="1:14" ht="52.15" customHeight="1" x14ac:dyDescent="0.2">
      <c r="A12" s="37" t="s">
        <v>137</v>
      </c>
      <c r="B12" s="38" t="s">
        <v>56</v>
      </c>
      <c r="C12" s="38" t="s">
        <v>138</v>
      </c>
      <c r="D12" s="38" t="s">
        <v>1095</v>
      </c>
      <c r="E12" s="39" t="s">
        <v>71</v>
      </c>
      <c r="F12" s="37" t="s">
        <v>1127</v>
      </c>
      <c r="G12" s="37"/>
      <c r="H12" s="37"/>
      <c r="I12" s="37"/>
      <c r="J12" s="37"/>
      <c r="K12" s="37" t="s">
        <v>1128</v>
      </c>
      <c r="L12" s="37" t="s">
        <v>1129</v>
      </c>
      <c r="M12" s="37" t="s">
        <v>1130</v>
      </c>
      <c r="N12" s="37" t="s">
        <v>1131</v>
      </c>
    </row>
    <row r="13" spans="1:14" ht="39" customHeight="1" x14ac:dyDescent="0.2">
      <c r="A13" s="37" t="s">
        <v>115</v>
      </c>
      <c r="B13" s="38" t="s">
        <v>56</v>
      </c>
      <c r="C13" s="38" t="s">
        <v>116</v>
      </c>
      <c r="D13" s="38" t="s">
        <v>1103</v>
      </c>
      <c r="E13" s="39" t="s">
        <v>64</v>
      </c>
      <c r="F13" s="37" t="s">
        <v>1132</v>
      </c>
      <c r="G13" s="37"/>
      <c r="H13" s="37"/>
      <c r="I13" s="37"/>
      <c r="J13" s="37"/>
      <c r="K13" s="37" t="s">
        <v>1133</v>
      </c>
      <c r="L13" s="37" t="s">
        <v>1134</v>
      </c>
      <c r="M13" s="37" t="s">
        <v>1135</v>
      </c>
      <c r="N13" s="37" t="s">
        <v>1136</v>
      </c>
    </row>
    <row r="14" spans="1:14" ht="25.9" customHeight="1" x14ac:dyDescent="0.2">
      <c r="A14" s="37" t="s">
        <v>813</v>
      </c>
      <c r="B14" s="38" t="s">
        <v>26</v>
      </c>
      <c r="C14" s="38" t="s">
        <v>814</v>
      </c>
      <c r="D14" s="38" t="s">
        <v>1137</v>
      </c>
      <c r="E14" s="39" t="s">
        <v>32</v>
      </c>
      <c r="F14" s="37" t="s">
        <v>1138</v>
      </c>
      <c r="G14" s="37"/>
      <c r="H14" s="37"/>
      <c r="I14" s="43">
        <f>4.56*(3.27+14.11)</f>
        <v>79.252799999999993</v>
      </c>
      <c r="J14" s="37"/>
      <c r="K14" s="37" t="s">
        <v>1139</v>
      </c>
      <c r="L14" s="37" t="s">
        <v>1140</v>
      </c>
      <c r="M14" s="37" t="s">
        <v>1141</v>
      </c>
      <c r="N14" s="37" t="s">
        <v>1142</v>
      </c>
    </row>
    <row r="15" spans="1:14" ht="52.15" customHeight="1" x14ac:dyDescent="0.2">
      <c r="A15" s="37" t="s">
        <v>126</v>
      </c>
      <c r="B15" s="38" t="s">
        <v>56</v>
      </c>
      <c r="C15" s="44" t="s">
        <v>1143</v>
      </c>
      <c r="D15" s="38" t="s">
        <v>1144</v>
      </c>
      <c r="E15" s="39" t="s">
        <v>32</v>
      </c>
      <c r="F15" s="37" t="s">
        <v>1145</v>
      </c>
      <c r="G15" s="24">
        <v>47.8</v>
      </c>
      <c r="H15" s="24"/>
      <c r="I15" s="24"/>
      <c r="J15" s="24"/>
      <c r="K15" s="37" t="s">
        <v>1146</v>
      </c>
      <c r="L15" s="37" t="s">
        <v>1147</v>
      </c>
      <c r="M15" s="37" t="s">
        <v>1148</v>
      </c>
      <c r="N15" s="37" t="s">
        <v>1149</v>
      </c>
    </row>
    <row r="16" spans="1:14" ht="52.15" customHeight="1" x14ac:dyDescent="0.2">
      <c r="A16" s="37" t="s">
        <v>126</v>
      </c>
      <c r="B16" s="38" t="s">
        <v>56</v>
      </c>
      <c r="C16" s="44" t="s">
        <v>127</v>
      </c>
      <c r="D16" s="38" t="s">
        <v>1144</v>
      </c>
      <c r="E16" s="39" t="s">
        <v>32</v>
      </c>
      <c r="F16" s="37" t="s">
        <v>1145</v>
      </c>
      <c r="G16" s="24">
        <v>1147.74</v>
      </c>
      <c r="H16" s="24">
        <v>418.84</v>
      </c>
      <c r="I16" s="24"/>
      <c r="J16" s="24"/>
      <c r="K16" s="37" t="s">
        <v>1146</v>
      </c>
      <c r="L16" s="37" t="s">
        <v>1147</v>
      </c>
      <c r="M16" s="37" t="s">
        <v>1148</v>
      </c>
      <c r="N16" s="37" t="s">
        <v>1149</v>
      </c>
    </row>
    <row r="17" spans="1:14" ht="52.15" customHeight="1" x14ac:dyDescent="0.2">
      <c r="A17" s="45" t="s">
        <v>918</v>
      </c>
      <c r="B17" s="46" t="s">
        <v>56</v>
      </c>
      <c r="C17" s="46" t="s">
        <v>1150</v>
      </c>
      <c r="D17" s="38" t="s">
        <v>1144</v>
      </c>
      <c r="E17" s="39" t="s">
        <v>32</v>
      </c>
      <c r="F17" s="37" t="s">
        <v>1151</v>
      </c>
      <c r="G17" s="45">
        <f>1134.58+46.27</f>
        <v>1180.8499999999999</v>
      </c>
      <c r="H17" s="45">
        <v>411.27</v>
      </c>
      <c r="I17" s="45"/>
      <c r="J17" s="45"/>
      <c r="K17" s="37" t="s">
        <v>1152</v>
      </c>
      <c r="L17" s="37" t="s">
        <v>1153</v>
      </c>
      <c r="M17" s="37" t="s">
        <v>1154</v>
      </c>
      <c r="N17" s="37" t="s">
        <v>1155</v>
      </c>
    </row>
    <row r="18" spans="1:14" ht="52.15" customHeight="1" x14ac:dyDescent="0.2">
      <c r="A18" s="45" t="s">
        <v>918</v>
      </c>
      <c r="B18" s="46" t="s">
        <v>56</v>
      </c>
      <c r="C18" s="46" t="s">
        <v>1156</v>
      </c>
      <c r="D18" s="38" t="s">
        <v>1144</v>
      </c>
      <c r="E18" s="39" t="s">
        <v>32</v>
      </c>
      <c r="F18" s="37" t="s">
        <v>1151</v>
      </c>
      <c r="G18" s="45">
        <f>47.35+1127.13</f>
        <v>1174.48</v>
      </c>
      <c r="H18" s="45">
        <v>419.73</v>
      </c>
      <c r="I18" s="45"/>
      <c r="J18" s="45"/>
      <c r="K18" s="37" t="s">
        <v>1152</v>
      </c>
      <c r="L18" s="37" t="s">
        <v>1153</v>
      </c>
      <c r="M18" s="37" t="s">
        <v>1154</v>
      </c>
      <c r="N18" s="37" t="s">
        <v>1155</v>
      </c>
    </row>
    <row r="19" spans="1:14" ht="39" customHeight="1" x14ac:dyDescent="0.2">
      <c r="A19" s="37" t="s">
        <v>94</v>
      </c>
      <c r="B19" s="38" t="s">
        <v>56</v>
      </c>
      <c r="C19" s="38" t="s">
        <v>95</v>
      </c>
      <c r="D19" s="38" t="s">
        <v>1103</v>
      </c>
      <c r="E19" s="39" t="s">
        <v>64</v>
      </c>
      <c r="F19" s="37" t="s">
        <v>1157</v>
      </c>
      <c r="G19" s="37"/>
      <c r="H19" s="37"/>
      <c r="I19" s="37"/>
      <c r="J19" s="37"/>
      <c r="K19" s="37" t="s">
        <v>1158</v>
      </c>
      <c r="L19" s="37" t="s">
        <v>1159</v>
      </c>
      <c r="M19" s="37" t="s">
        <v>1160</v>
      </c>
      <c r="N19" s="37" t="s">
        <v>1161</v>
      </c>
    </row>
    <row r="20" spans="1:14" ht="25.9" customHeight="1" x14ac:dyDescent="0.2">
      <c r="A20" s="37" t="s">
        <v>192</v>
      </c>
      <c r="B20" s="38" t="s">
        <v>56</v>
      </c>
      <c r="C20" s="38" t="s">
        <v>193</v>
      </c>
      <c r="D20" s="38" t="s">
        <v>1162</v>
      </c>
      <c r="E20" s="39" t="s">
        <v>32</v>
      </c>
      <c r="F20" s="37" t="s">
        <v>1163</v>
      </c>
      <c r="G20" s="42">
        <f>378.52+21.74+3.96+7.02+0.9+0.92+0.93+1.02+0.99+0.93+25.22+14.67+2.03+29.95+5.3+3.08+13.05+3.08+21.22+30.8+254.16</f>
        <v>819.4899999999999</v>
      </c>
      <c r="H20" s="42">
        <f>10.35+195.88+10.29+35.87</f>
        <v>252.39</v>
      </c>
      <c r="I20" s="42">
        <f>26.31+817.86</f>
        <v>844.17</v>
      </c>
      <c r="J20" s="42">
        <f>876.16</f>
        <v>876.16</v>
      </c>
      <c r="K20" s="37" t="s">
        <v>1164</v>
      </c>
      <c r="L20" s="37" t="s">
        <v>1165</v>
      </c>
      <c r="M20" s="37" t="s">
        <v>1166</v>
      </c>
      <c r="N20" s="37" t="s">
        <v>1167</v>
      </c>
    </row>
    <row r="21" spans="1:14" ht="39" customHeight="1" x14ac:dyDescent="0.2">
      <c r="A21" s="37" t="s">
        <v>780</v>
      </c>
      <c r="B21" s="38" t="s">
        <v>56</v>
      </c>
      <c r="C21" s="38" t="s">
        <v>781</v>
      </c>
      <c r="D21" s="38" t="s">
        <v>1095</v>
      </c>
      <c r="E21" s="39" t="s">
        <v>71</v>
      </c>
      <c r="F21" s="37" t="s">
        <v>1168</v>
      </c>
      <c r="G21" s="37"/>
      <c r="H21" s="37"/>
      <c r="I21" s="37"/>
      <c r="J21" s="37"/>
      <c r="K21" s="37" t="s">
        <v>1169</v>
      </c>
      <c r="L21" s="37" t="s">
        <v>1170</v>
      </c>
      <c r="M21" s="37" t="s">
        <v>1171</v>
      </c>
      <c r="N21" s="37" t="s">
        <v>1172</v>
      </c>
    </row>
    <row r="22" spans="1:14" ht="39" customHeight="1" x14ac:dyDescent="0.2">
      <c r="A22" s="37" t="s">
        <v>212</v>
      </c>
      <c r="B22" s="38" t="s">
        <v>56</v>
      </c>
      <c r="C22" s="38" t="s">
        <v>213</v>
      </c>
      <c r="D22" s="38" t="s">
        <v>1173</v>
      </c>
      <c r="E22" s="39" t="s">
        <v>32</v>
      </c>
      <c r="F22" s="37" t="s">
        <v>1174</v>
      </c>
      <c r="G22" s="47">
        <f>0.8*0.5+1.1*2.5*2+1.8*2.5*2+5*3.15*2.5+1*3.15*2.5+5.4*2.5*8+0.9*1.5*2+1.2*0.5*1+3.8*2.5*1+3.2*0.5*1+3.65*0.5*3.9*3.3*1</f>
        <v>208.03774999999999</v>
      </c>
      <c r="H22" s="47">
        <f>3*5.4*2.5+2.8*1</f>
        <v>43.300000000000004</v>
      </c>
      <c r="I22" s="47"/>
      <c r="J22" s="47"/>
      <c r="K22" s="37" t="s">
        <v>1175</v>
      </c>
      <c r="L22" s="37" t="s">
        <v>1176</v>
      </c>
      <c r="M22" s="37" t="s">
        <v>1177</v>
      </c>
      <c r="N22" s="37" t="s">
        <v>1178</v>
      </c>
    </row>
    <row r="23" spans="1:14" ht="52.15" customHeight="1" x14ac:dyDescent="0.2">
      <c r="A23" s="37" t="s">
        <v>612</v>
      </c>
      <c r="B23" s="38" t="s">
        <v>26</v>
      </c>
      <c r="C23" s="38" t="s">
        <v>613</v>
      </c>
      <c r="D23" s="38" t="s">
        <v>1109</v>
      </c>
      <c r="E23" s="39" t="s">
        <v>32</v>
      </c>
      <c r="F23" s="37" t="s">
        <v>1179</v>
      </c>
      <c r="G23" s="37"/>
      <c r="H23" s="37"/>
      <c r="I23" s="37"/>
      <c r="J23" s="37"/>
      <c r="K23" s="37" t="s">
        <v>1180</v>
      </c>
      <c r="L23" s="37" t="s">
        <v>1181</v>
      </c>
      <c r="M23" s="37" t="s">
        <v>1177</v>
      </c>
      <c r="N23" s="37" t="s">
        <v>1182</v>
      </c>
    </row>
    <row r="24" spans="1:14" ht="39" customHeight="1" x14ac:dyDescent="0.2">
      <c r="A24" s="37" t="s">
        <v>1183</v>
      </c>
      <c r="B24" s="38" t="s">
        <v>26</v>
      </c>
      <c r="C24" s="38" t="s">
        <v>1184</v>
      </c>
      <c r="D24" s="38" t="s">
        <v>1185</v>
      </c>
      <c r="E24" s="39" t="s">
        <v>32</v>
      </c>
      <c r="F24" s="37" t="s">
        <v>1186</v>
      </c>
      <c r="G24" s="37"/>
      <c r="H24" s="37"/>
      <c r="I24" s="37"/>
      <c r="J24" s="37"/>
      <c r="K24" s="37" t="s">
        <v>1187</v>
      </c>
      <c r="L24" s="37" t="s">
        <v>1188</v>
      </c>
      <c r="M24" s="37" t="s">
        <v>1189</v>
      </c>
      <c r="N24" s="37" t="s">
        <v>1190</v>
      </c>
    </row>
    <row r="25" spans="1:14" ht="39" customHeight="1" x14ac:dyDescent="0.2">
      <c r="A25" s="37" t="s">
        <v>1191</v>
      </c>
      <c r="B25" s="38" t="s">
        <v>56</v>
      </c>
      <c r="C25" s="38" t="s">
        <v>1192</v>
      </c>
      <c r="D25" s="38" t="s">
        <v>1162</v>
      </c>
      <c r="E25" s="39" t="s">
        <v>32</v>
      </c>
      <c r="F25" s="37" t="s">
        <v>1193</v>
      </c>
      <c r="G25" s="37"/>
      <c r="H25" s="37"/>
      <c r="I25" s="37"/>
      <c r="J25" s="37"/>
      <c r="K25" s="37" t="s">
        <v>1194</v>
      </c>
      <c r="L25" s="37" t="s">
        <v>1195</v>
      </c>
      <c r="M25" s="37" t="s">
        <v>1196</v>
      </c>
      <c r="N25" s="37" t="s">
        <v>1197</v>
      </c>
    </row>
    <row r="26" spans="1:14" ht="52.15" customHeight="1" x14ac:dyDescent="0.2">
      <c r="A26" s="37" t="s">
        <v>623</v>
      </c>
      <c r="B26" s="38" t="s">
        <v>56</v>
      </c>
      <c r="C26" s="38" t="s">
        <v>624</v>
      </c>
      <c r="D26" s="38" t="s">
        <v>1095</v>
      </c>
      <c r="E26" s="39" t="s">
        <v>32</v>
      </c>
      <c r="F26" s="37" t="s">
        <v>1198</v>
      </c>
      <c r="G26" s="37"/>
      <c r="H26" s="37"/>
      <c r="I26" s="37"/>
      <c r="J26" s="37"/>
      <c r="K26" s="37" t="s">
        <v>1199</v>
      </c>
      <c r="L26" s="37" t="s">
        <v>1200</v>
      </c>
      <c r="M26" s="37" t="s">
        <v>1201</v>
      </c>
      <c r="N26" s="37" t="s">
        <v>1202</v>
      </c>
    </row>
    <row r="27" spans="1:14" ht="25.9" customHeight="1" x14ac:dyDescent="0.2">
      <c r="A27" s="37" t="s">
        <v>189</v>
      </c>
      <c r="B27" s="38" t="s">
        <v>56</v>
      </c>
      <c r="C27" s="38" t="s">
        <v>190</v>
      </c>
      <c r="D27" s="38" t="s">
        <v>1103</v>
      </c>
      <c r="E27" s="39" t="s">
        <v>32</v>
      </c>
      <c r="F27" s="37" t="s">
        <v>1203</v>
      </c>
      <c r="G27" s="37"/>
      <c r="H27" s="37"/>
      <c r="I27" s="37"/>
      <c r="J27" s="37"/>
      <c r="K27" s="37" t="s">
        <v>1204</v>
      </c>
      <c r="L27" s="37" t="s">
        <v>1205</v>
      </c>
      <c r="M27" s="37" t="s">
        <v>1206</v>
      </c>
      <c r="N27" s="37" t="s">
        <v>1207</v>
      </c>
    </row>
    <row r="28" spans="1:14" ht="52.15" customHeight="1" x14ac:dyDescent="0.2">
      <c r="A28" s="45" t="s">
        <v>918</v>
      </c>
      <c r="B28" s="46" t="s">
        <v>56</v>
      </c>
      <c r="C28" s="46" t="s">
        <v>919</v>
      </c>
      <c r="D28" s="38" t="s">
        <v>1144</v>
      </c>
      <c r="E28" s="39" t="s">
        <v>32</v>
      </c>
      <c r="F28" s="37" t="s">
        <v>1151</v>
      </c>
      <c r="G28" s="45">
        <v>567.38</v>
      </c>
      <c r="H28" s="45">
        <v>22.51</v>
      </c>
      <c r="I28" s="45">
        <v>764.12</v>
      </c>
      <c r="J28" s="45">
        <v>967.88</v>
      </c>
      <c r="K28" s="37" t="s">
        <v>1152</v>
      </c>
      <c r="L28" s="37" t="s">
        <v>1153</v>
      </c>
      <c r="M28" s="37" t="s">
        <v>1154</v>
      </c>
      <c r="N28" s="37" t="s">
        <v>1155</v>
      </c>
    </row>
    <row r="29" spans="1:14" ht="52.15" customHeight="1" x14ac:dyDescent="0.2">
      <c r="A29" s="45" t="s">
        <v>918</v>
      </c>
      <c r="B29" s="46" t="s">
        <v>56</v>
      </c>
      <c r="C29" s="46" t="s">
        <v>1150</v>
      </c>
      <c r="D29" s="38" t="s">
        <v>1144</v>
      </c>
      <c r="E29" s="39" t="s">
        <v>32</v>
      </c>
      <c r="F29" s="37" t="s">
        <v>1151</v>
      </c>
      <c r="G29" s="45">
        <v>573.66999999999996</v>
      </c>
      <c r="H29" s="45">
        <v>22.51</v>
      </c>
      <c r="I29" s="45">
        <v>774.5</v>
      </c>
      <c r="J29" s="45">
        <v>972.38</v>
      </c>
      <c r="K29" s="37" t="s">
        <v>1152</v>
      </c>
      <c r="L29" s="37" t="s">
        <v>1153</v>
      </c>
      <c r="M29" s="37" t="s">
        <v>1154</v>
      </c>
      <c r="N29" s="37" t="s">
        <v>1155</v>
      </c>
    </row>
    <row r="30" spans="1:14" ht="52.15" customHeight="1" x14ac:dyDescent="0.2">
      <c r="A30" s="45" t="s">
        <v>918</v>
      </c>
      <c r="B30" s="46" t="s">
        <v>56</v>
      </c>
      <c r="C30" s="46" t="s">
        <v>1156</v>
      </c>
      <c r="D30" s="38" t="s">
        <v>1144</v>
      </c>
      <c r="E30" s="39" t="s">
        <v>32</v>
      </c>
      <c r="F30" s="37" t="s">
        <v>1151</v>
      </c>
      <c r="G30" s="45">
        <v>580.02</v>
      </c>
      <c r="H30" s="45">
        <v>22.51</v>
      </c>
      <c r="I30" s="45">
        <v>763.21</v>
      </c>
      <c r="J30" s="45">
        <v>973.41</v>
      </c>
      <c r="K30" s="37" t="s">
        <v>1152</v>
      </c>
      <c r="L30" s="37" t="s">
        <v>1153</v>
      </c>
      <c r="M30" s="37" t="s">
        <v>1154</v>
      </c>
      <c r="N30" s="37" t="s">
        <v>1155</v>
      </c>
    </row>
    <row r="31" spans="1:14" ht="25.9" customHeight="1" x14ac:dyDescent="0.2">
      <c r="A31" s="37" t="s">
        <v>183</v>
      </c>
      <c r="B31" s="38" t="s">
        <v>56</v>
      </c>
      <c r="C31" s="38" t="s">
        <v>184</v>
      </c>
      <c r="D31" s="38" t="s">
        <v>1208</v>
      </c>
      <c r="E31" s="39" t="s">
        <v>32</v>
      </c>
      <c r="F31" s="37" t="s">
        <v>1209</v>
      </c>
      <c r="G31" s="37"/>
      <c r="H31" s="37"/>
      <c r="I31" s="37"/>
      <c r="J31" s="37">
        <v>1859.54</v>
      </c>
      <c r="K31" s="37" t="s">
        <v>1210</v>
      </c>
      <c r="L31" s="37" t="s">
        <v>1211</v>
      </c>
      <c r="M31" s="37" t="s">
        <v>1212</v>
      </c>
      <c r="N31" s="37" t="s">
        <v>1213</v>
      </c>
    </row>
    <row r="32" spans="1:14" ht="52.15" customHeight="1" x14ac:dyDescent="0.2">
      <c r="A32" s="37" t="s">
        <v>129</v>
      </c>
      <c r="B32" s="38" t="s">
        <v>56</v>
      </c>
      <c r="C32" s="38" t="s">
        <v>130</v>
      </c>
      <c r="D32" s="38" t="s">
        <v>1144</v>
      </c>
      <c r="E32" s="39" t="s">
        <v>32</v>
      </c>
      <c r="F32" s="37" t="s">
        <v>1214</v>
      </c>
      <c r="G32" s="42"/>
      <c r="H32" s="42"/>
      <c r="I32" s="42"/>
      <c r="J32" s="42"/>
      <c r="K32" s="37" t="s">
        <v>1215</v>
      </c>
      <c r="L32" s="37" t="s">
        <v>1216</v>
      </c>
      <c r="M32" s="37" t="s">
        <v>1217</v>
      </c>
      <c r="N32" s="37" t="s">
        <v>1218</v>
      </c>
    </row>
    <row r="33" spans="1:14" ht="39" customHeight="1" x14ac:dyDescent="0.2">
      <c r="A33" s="37" t="s">
        <v>610</v>
      </c>
      <c r="B33" s="38" t="s">
        <v>56</v>
      </c>
      <c r="C33" s="38" t="s">
        <v>611</v>
      </c>
      <c r="D33" s="38" t="s">
        <v>1103</v>
      </c>
      <c r="E33" s="39" t="s">
        <v>64</v>
      </c>
      <c r="F33" s="37" t="s">
        <v>1219</v>
      </c>
      <c r="G33" s="37"/>
      <c r="H33" s="37"/>
      <c r="I33" s="37"/>
      <c r="J33" s="37"/>
      <c r="K33" s="37" t="s">
        <v>1220</v>
      </c>
      <c r="L33" s="37" t="s">
        <v>1221</v>
      </c>
      <c r="M33" s="37" t="s">
        <v>1217</v>
      </c>
      <c r="N33" s="37" t="s">
        <v>1222</v>
      </c>
    </row>
    <row r="34" spans="1:14" ht="39" customHeight="1" x14ac:dyDescent="0.2">
      <c r="A34" s="37" t="s">
        <v>763</v>
      </c>
      <c r="B34" s="38" t="s">
        <v>56</v>
      </c>
      <c r="C34" s="38" t="s">
        <v>764</v>
      </c>
      <c r="D34" s="38" t="s">
        <v>1103</v>
      </c>
      <c r="E34" s="39" t="s">
        <v>32</v>
      </c>
      <c r="F34" s="37" t="s">
        <v>1223</v>
      </c>
      <c r="G34" s="37"/>
      <c r="H34" s="37"/>
      <c r="I34" s="37"/>
      <c r="J34" s="37"/>
      <c r="K34" s="37" t="s">
        <v>1224</v>
      </c>
      <c r="L34" s="37" t="s">
        <v>1225</v>
      </c>
      <c r="M34" s="37" t="s">
        <v>1226</v>
      </c>
      <c r="N34" s="37" t="s">
        <v>1227</v>
      </c>
    </row>
    <row r="35" spans="1:14" ht="25.9" customHeight="1" x14ac:dyDescent="0.2">
      <c r="A35" s="37" t="s">
        <v>76</v>
      </c>
      <c r="B35" s="38" t="s">
        <v>56</v>
      </c>
      <c r="C35" s="38" t="s">
        <v>77</v>
      </c>
      <c r="D35" s="38" t="s">
        <v>1103</v>
      </c>
      <c r="E35" s="39" t="s">
        <v>71</v>
      </c>
      <c r="F35" s="37" t="s">
        <v>1228</v>
      </c>
      <c r="G35" s="37"/>
      <c r="H35" s="37"/>
      <c r="I35" s="37"/>
      <c r="J35" s="37"/>
      <c r="K35" s="37" t="s">
        <v>1229</v>
      </c>
      <c r="L35" s="37" t="s">
        <v>1230</v>
      </c>
      <c r="M35" s="37" t="s">
        <v>1231</v>
      </c>
      <c r="N35" s="37" t="s">
        <v>1232</v>
      </c>
    </row>
    <row r="36" spans="1:14" ht="25.9" customHeight="1" x14ac:dyDescent="0.2">
      <c r="A36" s="37" t="s">
        <v>140</v>
      </c>
      <c r="B36" s="38" t="s">
        <v>56</v>
      </c>
      <c r="C36" s="40" t="s">
        <v>141</v>
      </c>
      <c r="D36" s="38" t="s">
        <v>1095</v>
      </c>
      <c r="E36" s="39" t="s">
        <v>32</v>
      </c>
      <c r="F36" s="37" t="s">
        <v>1233</v>
      </c>
      <c r="G36" s="41">
        <f>506.94+114.61+117.69+30.6</f>
        <v>769.84</v>
      </c>
      <c r="H36" s="41">
        <f>(163.32+121.6)</f>
        <v>284.91999999999996</v>
      </c>
      <c r="I36" s="41"/>
      <c r="J36" s="41"/>
      <c r="K36" s="37" t="s">
        <v>1234</v>
      </c>
      <c r="L36" s="37" t="s">
        <v>1235</v>
      </c>
      <c r="M36" s="37" t="s">
        <v>1236</v>
      </c>
      <c r="N36" s="37" t="s">
        <v>1237</v>
      </c>
    </row>
    <row r="37" spans="1:14" ht="25.9" customHeight="1" x14ac:dyDescent="0.2">
      <c r="A37" s="37" t="s">
        <v>103</v>
      </c>
      <c r="B37" s="38" t="s">
        <v>56</v>
      </c>
      <c r="C37" s="38" t="s">
        <v>104</v>
      </c>
      <c r="D37" s="38" t="s">
        <v>1103</v>
      </c>
      <c r="E37" s="39" t="s">
        <v>58</v>
      </c>
      <c r="F37" s="37" t="s">
        <v>1238</v>
      </c>
      <c r="G37" s="37"/>
      <c r="H37" s="37"/>
      <c r="I37" s="37"/>
      <c r="J37" s="37"/>
      <c r="K37" s="37" t="s">
        <v>1239</v>
      </c>
      <c r="L37" s="37" t="s">
        <v>1240</v>
      </c>
      <c r="M37" s="37" t="s">
        <v>1241</v>
      </c>
      <c r="N37" s="37" t="s">
        <v>1242</v>
      </c>
    </row>
    <row r="38" spans="1:14" ht="39" customHeight="1" x14ac:dyDescent="0.2">
      <c r="A38" s="37" t="s">
        <v>163</v>
      </c>
      <c r="B38" s="38" t="s">
        <v>56</v>
      </c>
      <c r="C38" s="38" t="s">
        <v>164</v>
      </c>
      <c r="D38" s="38" t="s">
        <v>1121</v>
      </c>
      <c r="E38" s="39" t="s">
        <v>32</v>
      </c>
      <c r="F38" s="37" t="s">
        <v>1243</v>
      </c>
      <c r="G38" s="37"/>
      <c r="H38" s="37"/>
      <c r="I38" s="37"/>
      <c r="J38" s="37"/>
      <c r="K38" s="37" t="s">
        <v>1244</v>
      </c>
      <c r="L38" s="37" t="s">
        <v>1245</v>
      </c>
      <c r="M38" s="37" t="s">
        <v>1246</v>
      </c>
      <c r="N38" s="37" t="s">
        <v>1247</v>
      </c>
    </row>
    <row r="39" spans="1:14" ht="24" customHeight="1" x14ac:dyDescent="0.2">
      <c r="A39" s="37" t="s">
        <v>186</v>
      </c>
      <c r="B39" s="38" t="s">
        <v>56</v>
      </c>
      <c r="C39" s="38" t="s">
        <v>187</v>
      </c>
      <c r="D39" s="38" t="s">
        <v>1208</v>
      </c>
      <c r="E39" s="39" t="s">
        <v>32</v>
      </c>
      <c r="F39" s="37" t="s">
        <v>1248</v>
      </c>
      <c r="G39" s="43">
        <f>131.26+87.21</f>
        <v>218.46999999999997</v>
      </c>
      <c r="H39" s="37"/>
      <c r="I39" s="37"/>
      <c r="J39" s="37"/>
      <c r="K39" s="37" t="s">
        <v>1249</v>
      </c>
      <c r="L39" s="37" t="s">
        <v>1250</v>
      </c>
      <c r="M39" s="37" t="s">
        <v>1251</v>
      </c>
      <c r="N39" s="37" t="s">
        <v>1252</v>
      </c>
    </row>
    <row r="40" spans="1:14" ht="25.9" customHeight="1" x14ac:dyDescent="0.2">
      <c r="A40" s="37" t="s">
        <v>69</v>
      </c>
      <c r="B40" s="38" t="s">
        <v>56</v>
      </c>
      <c r="C40" s="38" t="s">
        <v>70</v>
      </c>
      <c r="D40" s="38" t="s">
        <v>1103</v>
      </c>
      <c r="E40" s="39" t="s">
        <v>71</v>
      </c>
      <c r="F40" s="37" t="s">
        <v>1253</v>
      </c>
      <c r="G40" s="37"/>
      <c r="H40" s="37"/>
      <c r="I40" s="37"/>
      <c r="J40" s="37"/>
      <c r="K40" s="37" t="s">
        <v>1254</v>
      </c>
      <c r="L40" s="37" t="s">
        <v>1255</v>
      </c>
      <c r="M40" s="37" t="s">
        <v>1256</v>
      </c>
      <c r="N40" s="37" t="s">
        <v>1257</v>
      </c>
    </row>
    <row r="41" spans="1:14" ht="39" customHeight="1" x14ac:dyDescent="0.2">
      <c r="A41" s="37" t="s">
        <v>596</v>
      </c>
      <c r="B41" s="38" t="s">
        <v>56</v>
      </c>
      <c r="C41" s="38" t="s">
        <v>597</v>
      </c>
      <c r="D41" s="38" t="s">
        <v>1103</v>
      </c>
      <c r="E41" s="39" t="s">
        <v>32</v>
      </c>
      <c r="F41" s="37" t="s">
        <v>1258</v>
      </c>
      <c r="G41" s="37"/>
      <c r="H41" s="37"/>
      <c r="I41" s="37"/>
      <c r="J41" s="37"/>
      <c r="K41" s="37" t="s">
        <v>1259</v>
      </c>
      <c r="L41" s="37" t="s">
        <v>1260</v>
      </c>
      <c r="M41" s="37" t="s">
        <v>1261</v>
      </c>
      <c r="N41" s="37" t="s">
        <v>1262</v>
      </c>
    </row>
    <row r="42" spans="1:14" ht="64.900000000000006" customHeight="1" x14ac:dyDescent="0.2">
      <c r="A42" s="37" t="s">
        <v>563</v>
      </c>
      <c r="B42" s="38" t="s">
        <v>26</v>
      </c>
      <c r="C42" s="38" t="s">
        <v>564</v>
      </c>
      <c r="D42" s="38" t="s">
        <v>1263</v>
      </c>
      <c r="E42" s="39" t="s">
        <v>21</v>
      </c>
      <c r="F42" s="37" t="s">
        <v>1264</v>
      </c>
      <c r="G42" s="37"/>
      <c r="H42" s="37"/>
      <c r="I42" s="37"/>
      <c r="J42" s="37"/>
      <c r="K42" s="37" t="s">
        <v>1265</v>
      </c>
      <c r="L42" s="37" t="s">
        <v>1265</v>
      </c>
      <c r="M42" s="37" t="s">
        <v>1266</v>
      </c>
      <c r="N42" s="37" t="s">
        <v>1267</v>
      </c>
    </row>
    <row r="43" spans="1:14" ht="39" customHeight="1" x14ac:dyDescent="0.2">
      <c r="A43" s="37" t="s">
        <v>169</v>
      </c>
      <c r="B43" s="38" t="s">
        <v>56</v>
      </c>
      <c r="C43" s="38" t="s">
        <v>170</v>
      </c>
      <c r="D43" s="38" t="s">
        <v>1121</v>
      </c>
      <c r="E43" s="39" t="s">
        <v>32</v>
      </c>
      <c r="F43" s="37" t="s">
        <v>1268</v>
      </c>
      <c r="G43" s="42">
        <f>257.58+21.74+3.96+0.92+7.07+0.92+6.17+0.93+0.99+1.08+1.02+2.03+14.57+25.25+13.05+5.3+3.08+3.08+30.56+20.67</f>
        <v>419.96999999999997</v>
      </c>
      <c r="H43" s="42">
        <v>191.44</v>
      </c>
      <c r="I43" s="42"/>
      <c r="J43" s="42"/>
      <c r="K43" s="37" t="s">
        <v>1269</v>
      </c>
      <c r="L43" s="37" t="s">
        <v>1270</v>
      </c>
      <c r="M43" s="37" t="s">
        <v>1271</v>
      </c>
      <c r="N43" s="37" t="s">
        <v>1272</v>
      </c>
    </row>
    <row r="44" spans="1:14" ht="39" customHeight="1" x14ac:dyDescent="0.2">
      <c r="A44" s="37" t="s">
        <v>143</v>
      </c>
      <c r="B44" s="38" t="s">
        <v>56</v>
      </c>
      <c r="C44" s="38" t="s">
        <v>144</v>
      </c>
      <c r="D44" s="38" t="s">
        <v>1095</v>
      </c>
      <c r="E44" s="39" t="s">
        <v>58</v>
      </c>
      <c r="F44" s="37" t="s">
        <v>1273</v>
      </c>
      <c r="G44" s="42">
        <f>36.2+27.74+14.26+8.04</f>
        <v>86.240000000000009</v>
      </c>
      <c r="H44" s="42">
        <f>15.6</f>
        <v>15.6</v>
      </c>
      <c r="I44" s="42">
        <f>39.6+39.6</f>
        <v>79.2</v>
      </c>
      <c r="J44" s="42">
        <f>29.6+29.6+29.6</f>
        <v>88.800000000000011</v>
      </c>
      <c r="K44" s="37" t="s">
        <v>1274</v>
      </c>
      <c r="L44" s="37" t="s">
        <v>1275</v>
      </c>
      <c r="M44" s="37" t="s">
        <v>1276</v>
      </c>
      <c r="N44" s="37" t="s">
        <v>1277</v>
      </c>
    </row>
    <row r="45" spans="1:14" ht="25.9" customHeight="1" x14ac:dyDescent="0.2">
      <c r="A45" s="37" t="s">
        <v>543</v>
      </c>
      <c r="B45" s="38" t="s">
        <v>56</v>
      </c>
      <c r="C45" s="38" t="s">
        <v>544</v>
      </c>
      <c r="D45" s="38" t="s">
        <v>1162</v>
      </c>
      <c r="E45" s="39" t="s">
        <v>32</v>
      </c>
      <c r="F45" s="37" t="s">
        <v>1278</v>
      </c>
      <c r="G45" s="37"/>
      <c r="H45" s="37"/>
      <c r="I45" s="37"/>
      <c r="J45" s="37"/>
      <c r="K45" s="37" t="s">
        <v>1279</v>
      </c>
      <c r="L45" s="37" t="s">
        <v>1280</v>
      </c>
      <c r="M45" s="37" t="s">
        <v>1281</v>
      </c>
      <c r="N45" s="37" t="s">
        <v>1282</v>
      </c>
    </row>
    <row r="46" spans="1:14" ht="39" customHeight="1" x14ac:dyDescent="0.2">
      <c r="A46" s="37" t="s">
        <v>79</v>
      </c>
      <c r="B46" s="38" t="s">
        <v>56</v>
      </c>
      <c r="C46" s="38" t="s">
        <v>80</v>
      </c>
      <c r="D46" s="38" t="s">
        <v>1103</v>
      </c>
      <c r="E46" s="39" t="s">
        <v>71</v>
      </c>
      <c r="F46" s="37" t="s">
        <v>1283</v>
      </c>
      <c r="G46" s="37"/>
      <c r="H46" s="37"/>
      <c r="I46" s="37"/>
      <c r="J46" s="37"/>
      <c r="K46" s="37" t="s">
        <v>1284</v>
      </c>
      <c r="L46" s="37" t="s">
        <v>1285</v>
      </c>
      <c r="M46" s="37" t="s">
        <v>1286</v>
      </c>
      <c r="N46" s="37" t="s">
        <v>1287</v>
      </c>
    </row>
    <row r="47" spans="1:14" ht="25.9" customHeight="1" x14ac:dyDescent="0.2">
      <c r="A47" s="37" t="s">
        <v>91</v>
      </c>
      <c r="B47" s="38" t="s">
        <v>56</v>
      </c>
      <c r="C47" s="48" t="s">
        <v>92</v>
      </c>
      <c r="D47" s="48" t="s">
        <v>1288</v>
      </c>
      <c r="E47" s="49" t="s">
        <v>32</v>
      </c>
      <c r="F47" s="43" t="s">
        <v>1289</v>
      </c>
      <c r="G47" s="50">
        <v>148.76</v>
      </c>
      <c r="H47" s="50">
        <f>3.58+39.37</f>
        <v>42.949999999999996</v>
      </c>
      <c r="I47" s="50">
        <v>23.12</v>
      </c>
      <c r="J47" s="50"/>
      <c r="K47" s="37" t="s">
        <v>1290</v>
      </c>
      <c r="L47" s="37" t="s">
        <v>1291</v>
      </c>
      <c r="M47" s="37" t="s">
        <v>1292</v>
      </c>
      <c r="N47" s="37" t="s">
        <v>1293</v>
      </c>
    </row>
    <row r="48" spans="1:14" ht="39" customHeight="1" x14ac:dyDescent="0.2">
      <c r="A48" s="37" t="s">
        <v>55</v>
      </c>
      <c r="B48" s="38" t="s">
        <v>56</v>
      </c>
      <c r="C48" s="38" t="s">
        <v>57</v>
      </c>
      <c r="D48" s="38" t="s">
        <v>1294</v>
      </c>
      <c r="E48" s="39" t="s">
        <v>58</v>
      </c>
      <c r="F48" s="37" t="s">
        <v>1295</v>
      </c>
      <c r="G48" s="37"/>
      <c r="H48" s="37"/>
      <c r="I48" s="37"/>
      <c r="J48" s="37"/>
      <c r="K48" s="37" t="s">
        <v>1296</v>
      </c>
      <c r="L48" s="37" t="s">
        <v>1297</v>
      </c>
      <c r="M48" s="37" t="s">
        <v>1298</v>
      </c>
      <c r="N48" s="37" t="s">
        <v>1299</v>
      </c>
    </row>
    <row r="49" spans="1:14" ht="78" customHeight="1" x14ac:dyDescent="0.2">
      <c r="A49" s="37" t="s">
        <v>816</v>
      </c>
      <c r="B49" s="38" t="s">
        <v>26</v>
      </c>
      <c r="C49" s="38" t="s">
        <v>817</v>
      </c>
      <c r="D49" s="38" t="s">
        <v>1300</v>
      </c>
      <c r="E49" s="39" t="s">
        <v>21</v>
      </c>
      <c r="F49" s="37" t="s">
        <v>1264</v>
      </c>
      <c r="G49" s="37"/>
      <c r="H49" s="37"/>
      <c r="I49" s="37"/>
      <c r="J49" s="37"/>
      <c r="K49" s="37" t="s">
        <v>1301</v>
      </c>
      <c r="L49" s="37" t="s">
        <v>1301</v>
      </c>
      <c r="M49" s="37" t="s">
        <v>1302</v>
      </c>
      <c r="N49" s="37" t="s">
        <v>1303</v>
      </c>
    </row>
    <row r="50" spans="1:14" ht="39" customHeight="1" x14ac:dyDescent="0.2">
      <c r="A50" s="37" t="s">
        <v>175</v>
      </c>
      <c r="B50" s="38" t="s">
        <v>26</v>
      </c>
      <c r="C50" s="38" t="s">
        <v>176</v>
      </c>
      <c r="D50" s="38" t="s">
        <v>1304</v>
      </c>
      <c r="E50" s="39" t="s">
        <v>32</v>
      </c>
      <c r="F50" s="37" t="s">
        <v>1305</v>
      </c>
      <c r="G50" s="51">
        <f>(3.82+3.82+0.2+0.2)*3.76+ (11.58+0.9+11.58+0.9)*2.92+ ( 4.25*3.31)</f>
        <v>117.18109999999999</v>
      </c>
      <c r="H50" s="37"/>
      <c r="I50" s="37"/>
      <c r="J50" s="37"/>
      <c r="K50" s="37" t="s">
        <v>1306</v>
      </c>
      <c r="L50" s="37" t="s">
        <v>1307</v>
      </c>
      <c r="M50" s="37" t="s">
        <v>1302</v>
      </c>
      <c r="N50" s="37" t="s">
        <v>1308</v>
      </c>
    </row>
    <row r="51" spans="1:14" ht="39" customHeight="1" x14ac:dyDescent="0.2">
      <c r="A51" s="37" t="s">
        <v>492</v>
      </c>
      <c r="B51" s="38" t="s">
        <v>56</v>
      </c>
      <c r="C51" s="38" t="s">
        <v>493</v>
      </c>
      <c r="D51" s="38" t="s">
        <v>1309</v>
      </c>
      <c r="E51" s="39" t="s">
        <v>58</v>
      </c>
      <c r="F51" s="37" t="s">
        <v>1310</v>
      </c>
      <c r="G51" s="42">
        <f>6.75+1.2+2.11+17.75+1.95+5.2+0.17+3.15+1.18+3.86+2.13+2.11+7.18+2+0.45+1.2+0.4+2.12+0.81+4.15+2.85+13.42+2.11+1.4+21.5+4.75+2.5</f>
        <v>114.4</v>
      </c>
      <c r="H51" s="42">
        <f>6.85+1.46+0.6+3.45+2.76</f>
        <v>15.12</v>
      </c>
      <c r="I51" s="42">
        <f>8.55+8.55+3.75+24.1+19.75+3.75</f>
        <v>68.45</v>
      </c>
      <c r="J51" s="42">
        <f>5.12+20.55+4.53+5.12+1.2+1.2+24.25+6.32+1.2+1.55</f>
        <v>71.040000000000006</v>
      </c>
      <c r="K51" s="37" t="s">
        <v>1311</v>
      </c>
      <c r="L51" s="37" t="s">
        <v>1312</v>
      </c>
      <c r="M51" s="37" t="s">
        <v>1313</v>
      </c>
      <c r="N51" s="37" t="s">
        <v>1314</v>
      </c>
    </row>
    <row r="52" spans="1:14" ht="39" customHeight="1" x14ac:dyDescent="0.2">
      <c r="A52" s="37" t="s">
        <v>82</v>
      </c>
      <c r="B52" s="38" t="s">
        <v>56</v>
      </c>
      <c r="C52" s="38" t="s">
        <v>83</v>
      </c>
      <c r="D52" s="38" t="s">
        <v>1103</v>
      </c>
      <c r="E52" s="39" t="s">
        <v>71</v>
      </c>
      <c r="F52" s="37" t="s">
        <v>1315</v>
      </c>
      <c r="G52" s="37"/>
      <c r="H52" s="37"/>
      <c r="I52" s="37"/>
      <c r="J52" s="37"/>
      <c r="K52" s="37" t="s">
        <v>1316</v>
      </c>
      <c r="L52" s="37" t="s">
        <v>1317</v>
      </c>
      <c r="M52" s="37" t="s">
        <v>1318</v>
      </c>
      <c r="N52" s="37" t="s">
        <v>1319</v>
      </c>
    </row>
    <row r="53" spans="1:14" ht="39" customHeight="1" x14ac:dyDescent="0.2">
      <c r="A53" s="37" t="s">
        <v>154</v>
      </c>
      <c r="B53" s="38" t="s">
        <v>56</v>
      </c>
      <c r="C53" s="38" t="s">
        <v>155</v>
      </c>
      <c r="D53" s="38" t="s">
        <v>1121</v>
      </c>
      <c r="E53" s="39" t="s">
        <v>32</v>
      </c>
      <c r="F53" s="37" t="s">
        <v>1320</v>
      </c>
      <c r="G53" s="37"/>
      <c r="H53" s="37"/>
      <c r="I53" s="37"/>
      <c r="J53" s="37"/>
      <c r="K53" s="37" t="s">
        <v>1321</v>
      </c>
      <c r="L53" s="37" t="s">
        <v>1322</v>
      </c>
      <c r="M53" s="37" t="s">
        <v>1323</v>
      </c>
      <c r="N53" s="37" t="s">
        <v>1324</v>
      </c>
    </row>
    <row r="54" spans="1:14" ht="64.900000000000006" customHeight="1" x14ac:dyDescent="0.2">
      <c r="A54" s="37" t="s">
        <v>560</v>
      </c>
      <c r="B54" s="38" t="s">
        <v>56</v>
      </c>
      <c r="C54" s="38" t="s">
        <v>561</v>
      </c>
      <c r="D54" s="38" t="s">
        <v>1173</v>
      </c>
      <c r="E54" s="39" t="s">
        <v>58</v>
      </c>
      <c r="F54" s="42" t="s">
        <v>1325</v>
      </c>
      <c r="G54" s="37"/>
      <c r="H54" s="37"/>
      <c r="I54" s="37"/>
      <c r="J54" s="37"/>
      <c r="K54" s="37" t="s">
        <v>1326</v>
      </c>
      <c r="L54" s="37" t="s">
        <v>1327</v>
      </c>
      <c r="M54" s="37" t="s">
        <v>1328</v>
      </c>
      <c r="N54" s="37" t="s">
        <v>1329</v>
      </c>
    </row>
    <row r="55" spans="1:14" ht="25.9" customHeight="1" x14ac:dyDescent="0.2">
      <c r="A55" s="37" t="s">
        <v>867</v>
      </c>
      <c r="B55" s="38" t="s">
        <v>56</v>
      </c>
      <c r="C55" s="38" t="s">
        <v>868</v>
      </c>
      <c r="D55" s="38" t="s">
        <v>1330</v>
      </c>
      <c r="E55" s="39" t="s">
        <v>28</v>
      </c>
      <c r="F55" s="37" t="s">
        <v>1331</v>
      </c>
      <c r="G55" s="37"/>
      <c r="H55" s="37"/>
      <c r="I55" s="37"/>
      <c r="J55" s="37"/>
      <c r="K55" s="37" t="s">
        <v>1332</v>
      </c>
      <c r="L55" s="37" t="s">
        <v>1333</v>
      </c>
      <c r="M55" s="37" t="s">
        <v>1328</v>
      </c>
      <c r="N55" s="37" t="s">
        <v>1334</v>
      </c>
    </row>
    <row r="56" spans="1:14" ht="39" customHeight="1" x14ac:dyDescent="0.2">
      <c r="A56" s="37" t="s">
        <v>767</v>
      </c>
      <c r="B56" s="38" t="s">
        <v>56</v>
      </c>
      <c r="C56" s="38" t="s">
        <v>768</v>
      </c>
      <c r="D56" s="38" t="s">
        <v>1103</v>
      </c>
      <c r="E56" s="39" t="s">
        <v>64</v>
      </c>
      <c r="F56" s="37" t="s">
        <v>1335</v>
      </c>
      <c r="G56" s="37"/>
      <c r="H56" s="37"/>
      <c r="I56" s="37"/>
      <c r="J56" s="37"/>
      <c r="K56" s="37" t="s">
        <v>1336</v>
      </c>
      <c r="L56" s="37" t="s">
        <v>1337</v>
      </c>
      <c r="M56" s="37" t="s">
        <v>1338</v>
      </c>
      <c r="N56" s="37" t="s">
        <v>1339</v>
      </c>
    </row>
    <row r="57" spans="1:14" ht="25.9" customHeight="1" x14ac:dyDescent="0.2">
      <c r="A57" s="52" t="s">
        <v>537</v>
      </c>
      <c r="B57" s="53" t="s">
        <v>56</v>
      </c>
      <c r="C57" s="53" t="s">
        <v>538</v>
      </c>
      <c r="D57" s="53" t="s">
        <v>1162</v>
      </c>
      <c r="E57" s="54" t="s">
        <v>32</v>
      </c>
      <c r="F57" s="52" t="s">
        <v>1340</v>
      </c>
      <c r="G57" s="52"/>
      <c r="H57" s="52"/>
      <c r="I57" s="52"/>
      <c r="J57" s="52"/>
      <c r="K57" s="52" t="s">
        <v>1341</v>
      </c>
      <c r="L57" s="52" t="s">
        <v>1342</v>
      </c>
      <c r="M57" s="52" t="s">
        <v>1343</v>
      </c>
      <c r="N57" s="52" t="s">
        <v>1344</v>
      </c>
    </row>
    <row r="58" spans="1:14" ht="25.9" customHeight="1" x14ac:dyDescent="0.2">
      <c r="A58" s="52" t="s">
        <v>546</v>
      </c>
      <c r="B58" s="53" t="s">
        <v>56</v>
      </c>
      <c r="C58" s="53" t="s">
        <v>547</v>
      </c>
      <c r="D58" s="53" t="s">
        <v>1162</v>
      </c>
      <c r="E58" s="54" t="s">
        <v>32</v>
      </c>
      <c r="F58" s="52" t="s">
        <v>1345</v>
      </c>
      <c r="G58" s="52"/>
      <c r="H58" s="52"/>
      <c r="I58" s="52"/>
      <c r="J58" s="52"/>
      <c r="K58" s="52" t="s">
        <v>1346</v>
      </c>
      <c r="L58" s="52" t="s">
        <v>1347</v>
      </c>
      <c r="M58" s="52" t="s">
        <v>1348</v>
      </c>
      <c r="N58" s="52" t="s">
        <v>1349</v>
      </c>
    </row>
    <row r="59" spans="1:14" ht="39" customHeight="1" x14ac:dyDescent="0.2">
      <c r="A59" s="52" t="s">
        <v>474</v>
      </c>
      <c r="B59" s="53" t="s">
        <v>26</v>
      </c>
      <c r="C59" s="53" t="s">
        <v>475</v>
      </c>
      <c r="D59" s="53" t="s">
        <v>1350</v>
      </c>
      <c r="E59" s="54" t="s">
        <v>21</v>
      </c>
      <c r="F59" s="52" t="s">
        <v>1351</v>
      </c>
      <c r="G59" s="52"/>
      <c r="H59" s="52"/>
      <c r="I59" s="52"/>
      <c r="J59" s="52"/>
      <c r="K59" s="52" t="s">
        <v>1352</v>
      </c>
      <c r="L59" s="52" t="s">
        <v>1353</v>
      </c>
      <c r="M59" s="52" t="s">
        <v>1348</v>
      </c>
      <c r="N59" s="52" t="s">
        <v>1354</v>
      </c>
    </row>
    <row r="60" spans="1:14" ht="25.9" customHeight="1" x14ac:dyDescent="0.2">
      <c r="A60" s="52" t="s">
        <v>810</v>
      </c>
      <c r="B60" s="53" t="s">
        <v>26</v>
      </c>
      <c r="C60" s="55" t="s">
        <v>811</v>
      </c>
      <c r="D60" s="55" t="s">
        <v>1355</v>
      </c>
      <c r="E60" s="56" t="s">
        <v>32</v>
      </c>
      <c r="F60" s="47" t="s">
        <v>1356</v>
      </c>
      <c r="G60" s="52"/>
      <c r="H60" s="52"/>
      <c r="I60" s="47">
        <f>4*4.5*3</f>
        <v>54</v>
      </c>
      <c r="J60" s="47">
        <f>4*4.5*2</f>
        <v>36</v>
      </c>
      <c r="K60" s="52" t="s">
        <v>1357</v>
      </c>
      <c r="L60" s="52" t="s">
        <v>1358</v>
      </c>
      <c r="M60" s="52" t="s">
        <v>1359</v>
      </c>
      <c r="N60" s="52" t="s">
        <v>1360</v>
      </c>
    </row>
    <row r="61" spans="1:14" ht="52.15" customHeight="1" x14ac:dyDescent="0.2">
      <c r="A61" s="52" t="s">
        <v>315</v>
      </c>
      <c r="B61" s="53" t="s">
        <v>56</v>
      </c>
      <c r="C61" s="53" t="s">
        <v>316</v>
      </c>
      <c r="D61" s="53" t="s">
        <v>1309</v>
      </c>
      <c r="E61" s="54" t="s">
        <v>58</v>
      </c>
      <c r="F61" s="52" t="s">
        <v>1361</v>
      </c>
      <c r="G61" s="52"/>
      <c r="H61" s="52"/>
      <c r="I61" s="52"/>
      <c r="J61" s="52"/>
      <c r="K61" s="52" t="s">
        <v>1362</v>
      </c>
      <c r="L61" s="52" t="s">
        <v>1363</v>
      </c>
      <c r="M61" s="52" t="s">
        <v>1364</v>
      </c>
      <c r="N61" s="52" t="s">
        <v>1365</v>
      </c>
    </row>
    <row r="62" spans="1:14" ht="39" customHeight="1" x14ac:dyDescent="0.2">
      <c r="A62" s="52" t="s">
        <v>660</v>
      </c>
      <c r="B62" s="53" t="s">
        <v>56</v>
      </c>
      <c r="C62" s="53" t="s">
        <v>661</v>
      </c>
      <c r="D62" s="53" t="s">
        <v>1330</v>
      </c>
      <c r="E62" s="54" t="s">
        <v>58</v>
      </c>
      <c r="F62" s="52" t="s">
        <v>1366</v>
      </c>
      <c r="G62" s="52"/>
      <c r="H62" s="52"/>
      <c r="I62" s="52"/>
      <c r="J62" s="52"/>
      <c r="K62" s="52" t="s">
        <v>1367</v>
      </c>
      <c r="L62" s="52" t="s">
        <v>1368</v>
      </c>
      <c r="M62" s="52" t="s">
        <v>1369</v>
      </c>
      <c r="N62" s="52" t="s">
        <v>1370</v>
      </c>
    </row>
    <row r="63" spans="1:14" ht="25.9" customHeight="1" x14ac:dyDescent="0.2">
      <c r="A63" s="52" t="s">
        <v>146</v>
      </c>
      <c r="B63" s="53" t="s">
        <v>56</v>
      </c>
      <c r="C63" s="53" t="s">
        <v>147</v>
      </c>
      <c r="D63" s="53" t="s">
        <v>1095</v>
      </c>
      <c r="E63" s="54" t="s">
        <v>58</v>
      </c>
      <c r="F63" s="52" t="s">
        <v>1371</v>
      </c>
      <c r="G63" s="52"/>
      <c r="H63" s="52"/>
      <c r="I63" s="52"/>
      <c r="J63" s="52"/>
      <c r="K63" s="52" t="s">
        <v>1372</v>
      </c>
      <c r="L63" s="52" t="s">
        <v>1373</v>
      </c>
      <c r="M63" s="52" t="s">
        <v>1369</v>
      </c>
      <c r="N63" s="52" t="s">
        <v>1374</v>
      </c>
    </row>
    <row r="64" spans="1:14" ht="64.900000000000006" customHeight="1" x14ac:dyDescent="0.2">
      <c r="A64" s="52" t="s">
        <v>489</v>
      </c>
      <c r="B64" s="53" t="s">
        <v>56</v>
      </c>
      <c r="C64" s="53" t="s">
        <v>490</v>
      </c>
      <c r="D64" s="53" t="s">
        <v>1375</v>
      </c>
      <c r="E64" s="54" t="s">
        <v>28</v>
      </c>
      <c r="F64" s="52" t="s">
        <v>1376</v>
      </c>
      <c r="G64" s="47">
        <v>4</v>
      </c>
      <c r="H64" s="47">
        <v>1</v>
      </c>
      <c r="I64" s="47">
        <v>2</v>
      </c>
      <c r="J64" s="47">
        <v>2</v>
      </c>
      <c r="K64" s="52" t="s">
        <v>1377</v>
      </c>
      <c r="L64" s="52" t="s">
        <v>1378</v>
      </c>
      <c r="M64" s="52" t="s">
        <v>1369</v>
      </c>
      <c r="N64" s="52" t="s">
        <v>1379</v>
      </c>
    </row>
    <row r="65" spans="1:14" ht="39" customHeight="1" x14ac:dyDescent="0.2">
      <c r="A65" s="52" t="s">
        <v>300</v>
      </c>
      <c r="B65" s="53" t="s">
        <v>56</v>
      </c>
      <c r="C65" s="53" t="s">
        <v>301</v>
      </c>
      <c r="D65" s="53" t="s">
        <v>1330</v>
      </c>
      <c r="E65" s="54" t="s">
        <v>58</v>
      </c>
      <c r="F65" s="52" t="s">
        <v>1380</v>
      </c>
      <c r="G65" s="52"/>
      <c r="H65" s="52"/>
      <c r="I65" s="52"/>
      <c r="J65" s="52"/>
      <c r="K65" s="52" t="s">
        <v>1381</v>
      </c>
      <c r="L65" s="52" t="s">
        <v>1382</v>
      </c>
      <c r="M65" s="52" t="s">
        <v>1383</v>
      </c>
      <c r="N65" s="52" t="s">
        <v>1384</v>
      </c>
    </row>
    <row r="66" spans="1:14" ht="64.900000000000006" customHeight="1" x14ac:dyDescent="0.2">
      <c r="A66" s="52" t="s">
        <v>97</v>
      </c>
      <c r="B66" s="53" t="s">
        <v>56</v>
      </c>
      <c r="C66" s="53" t="s">
        <v>98</v>
      </c>
      <c r="D66" s="53" t="s">
        <v>1385</v>
      </c>
      <c r="E66" s="54" t="s">
        <v>64</v>
      </c>
      <c r="F66" s="52" t="s">
        <v>1386</v>
      </c>
      <c r="G66" s="52"/>
      <c r="H66" s="52"/>
      <c r="I66" s="52"/>
      <c r="J66" s="52"/>
      <c r="K66" s="52" t="s">
        <v>1387</v>
      </c>
      <c r="L66" s="52" t="s">
        <v>1388</v>
      </c>
      <c r="M66" s="52" t="s">
        <v>1383</v>
      </c>
      <c r="N66" s="52" t="s">
        <v>1389</v>
      </c>
    </row>
    <row r="67" spans="1:14" ht="25.9" customHeight="1" x14ac:dyDescent="0.2">
      <c r="A67" s="52" t="s">
        <v>42</v>
      </c>
      <c r="B67" s="53" t="s">
        <v>26</v>
      </c>
      <c r="C67" s="53" t="s">
        <v>43</v>
      </c>
      <c r="D67" s="53" t="s">
        <v>1390</v>
      </c>
      <c r="E67" s="54" t="s">
        <v>21</v>
      </c>
      <c r="F67" s="52" t="s">
        <v>1264</v>
      </c>
      <c r="G67" s="52"/>
      <c r="H67" s="52"/>
      <c r="I67" s="52"/>
      <c r="J67" s="52"/>
      <c r="K67" s="52" t="s">
        <v>1391</v>
      </c>
      <c r="L67" s="52" t="s">
        <v>1391</v>
      </c>
      <c r="M67" s="52" t="s">
        <v>1392</v>
      </c>
      <c r="N67" s="52" t="s">
        <v>1393</v>
      </c>
    </row>
    <row r="68" spans="1:14" ht="39" customHeight="1" x14ac:dyDescent="0.2">
      <c r="A68" s="52" t="s">
        <v>520</v>
      </c>
      <c r="B68" s="53" t="s">
        <v>56</v>
      </c>
      <c r="C68" s="53" t="s">
        <v>521</v>
      </c>
      <c r="D68" s="53" t="s">
        <v>1309</v>
      </c>
      <c r="E68" s="54" t="s">
        <v>28</v>
      </c>
      <c r="F68" s="52" t="s">
        <v>1394</v>
      </c>
      <c r="G68" s="47">
        <v>1</v>
      </c>
      <c r="H68" s="52"/>
      <c r="I68" s="52"/>
      <c r="J68" s="47">
        <v>2</v>
      </c>
      <c r="K68" s="52" t="s">
        <v>1395</v>
      </c>
      <c r="L68" s="52" t="s">
        <v>1396</v>
      </c>
      <c r="M68" s="52" t="s">
        <v>1392</v>
      </c>
      <c r="N68" s="52" t="s">
        <v>1397</v>
      </c>
    </row>
    <row r="69" spans="1:14" ht="39" customHeight="1" x14ac:dyDescent="0.2">
      <c r="A69" s="52" t="s">
        <v>602</v>
      </c>
      <c r="B69" s="53" t="s">
        <v>56</v>
      </c>
      <c r="C69" s="53" t="s">
        <v>603</v>
      </c>
      <c r="D69" s="53" t="s">
        <v>1103</v>
      </c>
      <c r="E69" s="54" t="s">
        <v>32</v>
      </c>
      <c r="F69" s="52" t="s">
        <v>1398</v>
      </c>
      <c r="G69" s="52"/>
      <c r="H69" s="52"/>
      <c r="I69" s="52"/>
      <c r="J69" s="52"/>
      <c r="K69" s="52" t="s">
        <v>1399</v>
      </c>
      <c r="L69" s="52" t="s">
        <v>1400</v>
      </c>
      <c r="M69" s="52" t="s">
        <v>1392</v>
      </c>
      <c r="N69" s="52" t="s">
        <v>1401</v>
      </c>
    </row>
    <row r="70" spans="1:14" ht="24" customHeight="1" x14ac:dyDescent="0.2">
      <c r="A70" s="52" t="s">
        <v>982</v>
      </c>
      <c r="B70" s="53" t="s">
        <v>26</v>
      </c>
      <c r="C70" s="53" t="s">
        <v>983</v>
      </c>
      <c r="D70" s="53" t="s">
        <v>1402</v>
      </c>
      <c r="E70" s="54" t="s">
        <v>980</v>
      </c>
      <c r="F70" s="52" t="s">
        <v>1403</v>
      </c>
      <c r="G70" s="52"/>
      <c r="H70" s="52"/>
      <c r="I70" s="52"/>
      <c r="J70" s="52"/>
      <c r="K70" s="52" t="s">
        <v>1404</v>
      </c>
      <c r="L70" s="52" t="s">
        <v>1405</v>
      </c>
      <c r="M70" s="52" t="s">
        <v>1406</v>
      </c>
      <c r="N70" s="52" t="s">
        <v>1407</v>
      </c>
    </row>
    <row r="71" spans="1:14" ht="39" customHeight="1" x14ac:dyDescent="0.2">
      <c r="A71" s="52" t="s">
        <v>469</v>
      </c>
      <c r="B71" s="53" t="s">
        <v>56</v>
      </c>
      <c r="C71" s="53" t="s">
        <v>470</v>
      </c>
      <c r="D71" s="53" t="s">
        <v>1309</v>
      </c>
      <c r="E71" s="54" t="s">
        <v>28</v>
      </c>
      <c r="F71" s="52" t="s">
        <v>1408</v>
      </c>
      <c r="G71" s="52"/>
      <c r="H71" s="52"/>
      <c r="I71" s="52"/>
      <c r="J71" s="52"/>
      <c r="K71" s="52" t="s">
        <v>1409</v>
      </c>
      <c r="L71" s="52" t="s">
        <v>1410</v>
      </c>
      <c r="M71" s="52" t="s">
        <v>1411</v>
      </c>
      <c r="N71" s="52" t="s">
        <v>1412</v>
      </c>
    </row>
    <row r="72" spans="1:14" ht="25.9" customHeight="1" x14ac:dyDescent="0.2">
      <c r="A72" s="52" t="s">
        <v>843</v>
      </c>
      <c r="B72" s="53" t="s">
        <v>56</v>
      </c>
      <c r="C72" s="53" t="s">
        <v>844</v>
      </c>
      <c r="D72" s="53" t="s">
        <v>1330</v>
      </c>
      <c r="E72" s="54" t="s">
        <v>28</v>
      </c>
      <c r="F72" s="52" t="s">
        <v>1413</v>
      </c>
      <c r="G72" s="52"/>
      <c r="H72" s="52"/>
      <c r="I72" s="52"/>
      <c r="J72" s="52"/>
      <c r="K72" s="52" t="s">
        <v>1414</v>
      </c>
      <c r="L72" s="52" t="s">
        <v>1415</v>
      </c>
      <c r="M72" s="52" t="s">
        <v>1416</v>
      </c>
      <c r="N72" s="52" t="s">
        <v>1417</v>
      </c>
    </row>
    <row r="73" spans="1:14" ht="25.9" customHeight="1" x14ac:dyDescent="0.2">
      <c r="A73" s="52" t="s">
        <v>749</v>
      </c>
      <c r="B73" s="53" t="s">
        <v>56</v>
      </c>
      <c r="C73" s="53" t="s">
        <v>750</v>
      </c>
      <c r="D73" s="53" t="s">
        <v>1162</v>
      </c>
      <c r="E73" s="54" t="s">
        <v>32</v>
      </c>
      <c r="F73" s="52" t="s">
        <v>1418</v>
      </c>
      <c r="G73" s="52"/>
      <c r="H73" s="52"/>
      <c r="I73" s="52"/>
      <c r="J73" s="52"/>
      <c r="K73" s="52" t="s">
        <v>1419</v>
      </c>
      <c r="L73" s="52" t="s">
        <v>1420</v>
      </c>
      <c r="M73" s="52" t="s">
        <v>1416</v>
      </c>
      <c r="N73" s="52" t="s">
        <v>1421</v>
      </c>
    </row>
    <row r="74" spans="1:14" ht="52.15" customHeight="1" x14ac:dyDescent="0.2">
      <c r="A74" s="52" t="s">
        <v>312</v>
      </c>
      <c r="B74" s="53" t="s">
        <v>56</v>
      </c>
      <c r="C74" s="53" t="s">
        <v>313</v>
      </c>
      <c r="D74" s="53" t="s">
        <v>1309</v>
      </c>
      <c r="E74" s="54" t="s">
        <v>58</v>
      </c>
      <c r="F74" s="52" t="s">
        <v>1422</v>
      </c>
      <c r="G74" s="52"/>
      <c r="H74" s="52"/>
      <c r="I74" s="52"/>
      <c r="J74" s="52"/>
      <c r="K74" s="52" t="s">
        <v>1423</v>
      </c>
      <c r="L74" s="52" t="s">
        <v>1424</v>
      </c>
      <c r="M74" s="52" t="s">
        <v>1416</v>
      </c>
      <c r="N74" s="52" t="s">
        <v>1425</v>
      </c>
    </row>
    <row r="75" spans="1:14" ht="39" customHeight="1" x14ac:dyDescent="0.2">
      <c r="A75" s="52" t="s">
        <v>598</v>
      </c>
      <c r="B75" s="53" t="s">
        <v>56</v>
      </c>
      <c r="C75" s="53" t="s">
        <v>599</v>
      </c>
      <c r="D75" s="53" t="s">
        <v>1103</v>
      </c>
      <c r="E75" s="54" t="s">
        <v>32</v>
      </c>
      <c r="F75" s="52" t="s">
        <v>1426</v>
      </c>
      <c r="G75" s="52"/>
      <c r="H75" s="52"/>
      <c r="I75" s="52"/>
      <c r="J75" s="52"/>
      <c r="K75" s="52" t="s">
        <v>1427</v>
      </c>
      <c r="L75" s="52" t="s">
        <v>1428</v>
      </c>
      <c r="M75" s="52" t="s">
        <v>1429</v>
      </c>
      <c r="N75" s="52" t="s">
        <v>1430</v>
      </c>
    </row>
    <row r="76" spans="1:14" ht="39" customHeight="1" x14ac:dyDescent="0.2">
      <c r="A76" s="52" t="s">
        <v>197</v>
      </c>
      <c r="B76" s="53" t="s">
        <v>56</v>
      </c>
      <c r="C76" s="53" t="s">
        <v>198</v>
      </c>
      <c r="D76" s="53" t="s">
        <v>1173</v>
      </c>
      <c r="E76" s="54" t="s">
        <v>32</v>
      </c>
      <c r="F76" s="52" t="s">
        <v>1431</v>
      </c>
      <c r="G76" s="24">
        <f>0.8+2.1*3+0.9*2.1*3+1*2.1*2+1.5*2.1+1.5*2.5+1.9*2.1</f>
        <v>27.859999999999996</v>
      </c>
      <c r="H76" s="24">
        <f>1.2*2.1+0.9*2.1+1.9*2.1</f>
        <v>8.4</v>
      </c>
      <c r="I76" s="24">
        <f>2*2.1</f>
        <v>4.2</v>
      </c>
      <c r="J76" s="24"/>
      <c r="K76" s="52" t="s">
        <v>1432</v>
      </c>
      <c r="L76" s="52" t="s">
        <v>1433</v>
      </c>
      <c r="M76" s="52" t="s">
        <v>1434</v>
      </c>
      <c r="N76" s="52" t="s">
        <v>1435</v>
      </c>
    </row>
    <row r="77" spans="1:14" ht="39" customHeight="1" x14ac:dyDescent="0.2">
      <c r="A77" s="57" t="s">
        <v>197</v>
      </c>
      <c r="B77" s="58" t="s">
        <v>56</v>
      </c>
      <c r="C77" s="58" t="s">
        <v>1436</v>
      </c>
      <c r="D77" s="58" t="s">
        <v>1173</v>
      </c>
      <c r="E77" s="54" t="s">
        <v>32</v>
      </c>
      <c r="F77" s="52"/>
      <c r="G77" s="24">
        <f>0.85*2.1+0.9*2.1+1.5*2.5</f>
        <v>7.4249999999999998</v>
      </c>
      <c r="H77" s="24"/>
      <c r="I77" s="24"/>
      <c r="J77" s="24"/>
      <c r="K77" s="52" t="s">
        <v>1432</v>
      </c>
      <c r="L77" s="52" t="s">
        <v>1433</v>
      </c>
      <c r="M77" s="52" t="s">
        <v>1434</v>
      </c>
      <c r="N77" s="52" t="s">
        <v>1435</v>
      </c>
    </row>
    <row r="78" spans="1:14" ht="25.9" customHeight="1" x14ac:dyDescent="0.2">
      <c r="A78" s="52" t="s">
        <v>36</v>
      </c>
      <c r="B78" s="53" t="s">
        <v>26</v>
      </c>
      <c r="C78" s="53" t="s">
        <v>37</v>
      </c>
      <c r="D78" s="53" t="s">
        <v>1390</v>
      </c>
      <c r="E78" s="54" t="s">
        <v>21</v>
      </c>
      <c r="F78" s="52" t="s">
        <v>1264</v>
      </c>
      <c r="G78" s="52"/>
      <c r="H78" s="52"/>
      <c r="I78" s="52"/>
      <c r="J78" s="52"/>
      <c r="K78" s="52" t="s">
        <v>1437</v>
      </c>
      <c r="L78" s="52" t="s">
        <v>1437</v>
      </c>
      <c r="M78" s="52" t="s">
        <v>1434</v>
      </c>
      <c r="N78" s="52" t="s">
        <v>1438</v>
      </c>
    </row>
    <row r="79" spans="1:14" ht="39" customHeight="1" x14ac:dyDescent="0.2">
      <c r="A79" s="52" t="s">
        <v>39</v>
      </c>
      <c r="B79" s="53" t="s">
        <v>26</v>
      </c>
      <c r="C79" s="53" t="s">
        <v>40</v>
      </c>
      <c r="D79" s="53" t="s">
        <v>1390</v>
      </c>
      <c r="E79" s="54" t="s">
        <v>21</v>
      </c>
      <c r="F79" s="52" t="s">
        <v>1264</v>
      </c>
      <c r="G79" s="52"/>
      <c r="H79" s="52"/>
      <c r="I79" s="52"/>
      <c r="J79" s="52"/>
      <c r="K79" s="52" t="s">
        <v>1439</v>
      </c>
      <c r="L79" s="52" t="s">
        <v>1439</v>
      </c>
      <c r="M79" s="52" t="s">
        <v>1440</v>
      </c>
      <c r="N79" s="52" t="s">
        <v>1441</v>
      </c>
    </row>
    <row r="80" spans="1:14" ht="39" customHeight="1" x14ac:dyDescent="0.2">
      <c r="A80" s="52" t="s">
        <v>229</v>
      </c>
      <c r="B80" s="53" t="s">
        <v>56</v>
      </c>
      <c r="C80" s="53" t="s">
        <v>230</v>
      </c>
      <c r="D80" s="53" t="s">
        <v>1330</v>
      </c>
      <c r="E80" s="54" t="s">
        <v>58</v>
      </c>
      <c r="F80" s="52" t="s">
        <v>1442</v>
      </c>
      <c r="G80" s="52"/>
      <c r="H80" s="52"/>
      <c r="I80" s="52"/>
      <c r="J80" s="52"/>
      <c r="K80" s="52" t="s">
        <v>1443</v>
      </c>
      <c r="L80" s="52" t="s">
        <v>1444</v>
      </c>
      <c r="M80" s="52" t="s">
        <v>1445</v>
      </c>
      <c r="N80" s="52" t="s">
        <v>1446</v>
      </c>
    </row>
    <row r="81" spans="1:14" ht="39" customHeight="1" x14ac:dyDescent="0.2">
      <c r="A81" s="52" t="s">
        <v>45</v>
      </c>
      <c r="B81" s="53" t="s">
        <v>26</v>
      </c>
      <c r="C81" s="53" t="s">
        <v>46</v>
      </c>
      <c r="D81" s="53" t="s">
        <v>1390</v>
      </c>
      <c r="E81" s="54" t="s">
        <v>32</v>
      </c>
      <c r="F81" s="52" t="s">
        <v>1447</v>
      </c>
      <c r="G81" s="52"/>
      <c r="H81" s="52"/>
      <c r="I81" s="52"/>
      <c r="J81" s="52"/>
      <c r="K81" s="52" t="s">
        <v>1448</v>
      </c>
      <c r="L81" s="52" t="s">
        <v>1449</v>
      </c>
      <c r="M81" s="52" t="s">
        <v>1445</v>
      </c>
      <c r="N81" s="52" t="s">
        <v>1450</v>
      </c>
    </row>
    <row r="82" spans="1:14" ht="25.9" customHeight="1" x14ac:dyDescent="0.2">
      <c r="A82" s="52" t="s">
        <v>73</v>
      </c>
      <c r="B82" s="53" t="s">
        <v>56</v>
      </c>
      <c r="C82" s="53" t="s">
        <v>74</v>
      </c>
      <c r="D82" s="53" t="s">
        <v>1103</v>
      </c>
      <c r="E82" s="54" t="s">
        <v>71</v>
      </c>
      <c r="F82" s="52" t="s">
        <v>1451</v>
      </c>
      <c r="G82" s="52"/>
      <c r="H82" s="52"/>
      <c r="I82" s="52"/>
      <c r="J82" s="52"/>
      <c r="K82" s="52" t="s">
        <v>1452</v>
      </c>
      <c r="L82" s="52" t="s">
        <v>1453</v>
      </c>
      <c r="M82" s="52" t="s">
        <v>1445</v>
      </c>
      <c r="N82" s="52" t="s">
        <v>1454</v>
      </c>
    </row>
    <row r="83" spans="1:14" ht="25.9" customHeight="1" x14ac:dyDescent="0.2">
      <c r="A83" s="52" t="s">
        <v>30</v>
      </c>
      <c r="B83" s="53" t="s">
        <v>26</v>
      </c>
      <c r="C83" s="53" t="s">
        <v>31</v>
      </c>
      <c r="D83" s="53" t="s">
        <v>1390</v>
      </c>
      <c r="E83" s="54" t="s">
        <v>32</v>
      </c>
      <c r="F83" s="52" t="s">
        <v>1455</v>
      </c>
      <c r="G83" s="52"/>
      <c r="H83" s="52"/>
      <c r="I83" s="52"/>
      <c r="J83" s="52"/>
      <c r="K83" s="52" t="s">
        <v>1456</v>
      </c>
      <c r="L83" s="52" t="s">
        <v>1457</v>
      </c>
      <c r="M83" s="52" t="s">
        <v>1458</v>
      </c>
      <c r="N83" s="52" t="s">
        <v>1459</v>
      </c>
    </row>
    <row r="84" spans="1:14" ht="64.900000000000006" customHeight="1" x14ac:dyDescent="0.2">
      <c r="A84" s="52" t="s">
        <v>62</v>
      </c>
      <c r="B84" s="53" t="s">
        <v>56</v>
      </c>
      <c r="C84" s="53" t="s">
        <v>63</v>
      </c>
      <c r="D84" s="53" t="s">
        <v>1385</v>
      </c>
      <c r="E84" s="54" t="s">
        <v>64</v>
      </c>
      <c r="F84" s="52" t="s">
        <v>1460</v>
      </c>
      <c r="G84" s="52"/>
      <c r="H84" s="52"/>
      <c r="I84" s="52"/>
      <c r="J84" s="52"/>
      <c r="K84" s="52" t="s">
        <v>1461</v>
      </c>
      <c r="L84" s="52" t="s">
        <v>1462</v>
      </c>
      <c r="M84" s="52" t="s">
        <v>1458</v>
      </c>
      <c r="N84" s="52" t="s">
        <v>1463</v>
      </c>
    </row>
    <row r="85" spans="1:14" ht="39" customHeight="1" x14ac:dyDescent="0.2">
      <c r="A85" s="47" t="s">
        <v>166</v>
      </c>
      <c r="B85" s="55" t="s">
        <v>56</v>
      </c>
      <c r="C85" s="55" t="s">
        <v>167</v>
      </c>
      <c r="D85" s="55" t="s">
        <v>1121</v>
      </c>
      <c r="E85" s="56" t="s">
        <v>32</v>
      </c>
      <c r="F85" s="52" t="s">
        <v>1464</v>
      </c>
      <c r="G85" s="50">
        <f>((1.8+2.2+1.8+2.2)+(2.2+1.35+1.2+1.85+1.05+1+2.2+1.98+1.09+0.84+1.09+84+1.09+0.84+1.09+0.84)+(2.2+7+1.05+0.9+1.16+2.05+0.83+2.05+1.26+1.6+1.15+1.15+1.15+1.15+0.94+0.94+0.89+0.89+1.05+1.05+1.05+0.89+0.89+0.94+0.94)+(5.35+4.72+5.35+4.72)+(2.65+3+1.65+2.75+3.5+1.72+2.31+2.75)+(1.35+1.5+1.35+1.5)+(1.95+2.72+1.95+2.72)+(2.2+2.2+2.2+2.2)+(4*1.4))*3</f>
        <v>650.37</v>
      </c>
      <c r="H85" s="52"/>
      <c r="I85" s="52"/>
      <c r="J85" s="52"/>
      <c r="K85" s="52" t="s">
        <v>1465</v>
      </c>
      <c r="L85" s="52" t="s">
        <v>1466</v>
      </c>
      <c r="M85" s="52" t="s">
        <v>1458</v>
      </c>
      <c r="N85" s="52" t="s">
        <v>1467</v>
      </c>
    </row>
    <row r="86" spans="1:14" ht="39" customHeight="1" x14ac:dyDescent="0.2">
      <c r="A86" s="52" t="s">
        <v>238</v>
      </c>
      <c r="B86" s="53" t="s">
        <v>56</v>
      </c>
      <c r="C86" s="53" t="s">
        <v>239</v>
      </c>
      <c r="D86" s="53" t="s">
        <v>1330</v>
      </c>
      <c r="E86" s="54" t="s">
        <v>58</v>
      </c>
      <c r="F86" s="52" t="s">
        <v>1468</v>
      </c>
      <c r="G86" s="52"/>
      <c r="H86" s="52"/>
      <c r="I86" s="52"/>
      <c r="J86" s="52"/>
      <c r="K86" s="52" t="s">
        <v>1469</v>
      </c>
      <c r="L86" s="52" t="s">
        <v>1470</v>
      </c>
      <c r="M86" s="52" t="s">
        <v>1471</v>
      </c>
      <c r="N86" s="52" t="s">
        <v>1472</v>
      </c>
    </row>
    <row r="87" spans="1:14" ht="64.900000000000006" customHeight="1" x14ac:dyDescent="0.2">
      <c r="A87" s="52" t="s">
        <v>788</v>
      </c>
      <c r="B87" s="53" t="s">
        <v>26</v>
      </c>
      <c r="C87" s="53" t="s">
        <v>928</v>
      </c>
      <c r="D87" s="53" t="s">
        <v>1473</v>
      </c>
      <c r="E87" s="54" t="s">
        <v>32</v>
      </c>
      <c r="F87" s="52" t="s">
        <v>1474</v>
      </c>
      <c r="G87" s="52"/>
      <c r="H87" s="52"/>
      <c r="I87" s="52"/>
      <c r="J87" s="52"/>
      <c r="K87" s="52" t="s">
        <v>1475</v>
      </c>
      <c r="L87" s="52" t="s">
        <v>1476</v>
      </c>
      <c r="M87" s="52" t="s">
        <v>1471</v>
      </c>
      <c r="N87" s="52" t="s">
        <v>1477</v>
      </c>
    </row>
    <row r="88" spans="1:14" ht="25.9" customHeight="1" x14ac:dyDescent="0.2">
      <c r="A88" s="52" t="s">
        <v>510</v>
      </c>
      <c r="B88" s="53" t="s">
        <v>26</v>
      </c>
      <c r="C88" s="53" t="s">
        <v>511</v>
      </c>
      <c r="D88" s="53" t="s">
        <v>1478</v>
      </c>
      <c r="E88" s="54" t="s">
        <v>512</v>
      </c>
      <c r="F88" s="52" t="s">
        <v>1479</v>
      </c>
      <c r="G88" s="52"/>
      <c r="H88" s="52"/>
      <c r="I88" s="52"/>
      <c r="J88" s="52"/>
      <c r="K88" s="52" t="s">
        <v>1480</v>
      </c>
      <c r="L88" s="52" t="s">
        <v>1481</v>
      </c>
      <c r="M88" s="52" t="s">
        <v>1471</v>
      </c>
      <c r="N88" s="52" t="s">
        <v>1482</v>
      </c>
    </row>
    <row r="89" spans="1:14" ht="25.9" customHeight="1" x14ac:dyDescent="0.2">
      <c r="A89" s="52" t="s">
        <v>149</v>
      </c>
      <c r="B89" s="53" t="s">
        <v>56</v>
      </c>
      <c r="C89" s="53" t="s">
        <v>150</v>
      </c>
      <c r="D89" s="53" t="s">
        <v>1121</v>
      </c>
      <c r="E89" s="54" t="s">
        <v>58</v>
      </c>
      <c r="F89" s="52" t="s">
        <v>1483</v>
      </c>
      <c r="G89" s="52"/>
      <c r="H89" s="52"/>
      <c r="I89" s="52"/>
      <c r="J89" s="52"/>
      <c r="K89" s="52" t="s">
        <v>1484</v>
      </c>
      <c r="L89" s="52" t="s">
        <v>1485</v>
      </c>
      <c r="M89" s="52" t="s">
        <v>1471</v>
      </c>
      <c r="N89" s="52" t="s">
        <v>1486</v>
      </c>
    </row>
    <row r="90" spans="1:14" ht="25.9" customHeight="1" x14ac:dyDescent="0.2">
      <c r="A90" s="52" t="s">
        <v>751</v>
      </c>
      <c r="B90" s="53" t="s">
        <v>56</v>
      </c>
      <c r="C90" s="53" t="s">
        <v>752</v>
      </c>
      <c r="D90" s="53" t="s">
        <v>1162</v>
      </c>
      <c r="E90" s="54" t="s">
        <v>32</v>
      </c>
      <c r="F90" s="52" t="s">
        <v>1479</v>
      </c>
      <c r="G90" s="52"/>
      <c r="H90" s="52"/>
      <c r="I90" s="52"/>
      <c r="J90" s="52"/>
      <c r="K90" s="52" t="s">
        <v>1487</v>
      </c>
      <c r="L90" s="52" t="s">
        <v>1488</v>
      </c>
      <c r="M90" s="52" t="s">
        <v>1489</v>
      </c>
      <c r="N90" s="52" t="s">
        <v>1490</v>
      </c>
    </row>
    <row r="91" spans="1:14" ht="39" customHeight="1" x14ac:dyDescent="0.2">
      <c r="A91" s="52" t="s">
        <v>614</v>
      </c>
      <c r="B91" s="53" t="s">
        <v>56</v>
      </c>
      <c r="C91" s="53" t="s">
        <v>615</v>
      </c>
      <c r="D91" s="53" t="s">
        <v>1103</v>
      </c>
      <c r="E91" s="54" t="s">
        <v>71</v>
      </c>
      <c r="F91" s="52" t="s">
        <v>1491</v>
      </c>
      <c r="G91" s="52"/>
      <c r="H91" s="52"/>
      <c r="I91" s="52"/>
      <c r="J91" s="52"/>
      <c r="K91" s="52" t="s">
        <v>1492</v>
      </c>
      <c r="L91" s="52" t="s">
        <v>1493</v>
      </c>
      <c r="M91" s="52" t="s">
        <v>1489</v>
      </c>
      <c r="N91" s="52" t="s">
        <v>1494</v>
      </c>
    </row>
    <row r="92" spans="1:14" ht="39" customHeight="1" x14ac:dyDescent="0.2">
      <c r="A92" s="52" t="s">
        <v>480</v>
      </c>
      <c r="B92" s="53" t="s">
        <v>56</v>
      </c>
      <c r="C92" s="53" t="s">
        <v>481</v>
      </c>
      <c r="D92" s="53" t="s">
        <v>1375</v>
      </c>
      <c r="E92" s="54" t="s">
        <v>28</v>
      </c>
      <c r="F92" s="52" t="s">
        <v>1495</v>
      </c>
      <c r="G92" s="52"/>
      <c r="H92" s="52"/>
      <c r="I92" s="52"/>
      <c r="J92" s="52"/>
      <c r="K92" s="52" t="s">
        <v>1496</v>
      </c>
      <c r="L92" s="52" t="s">
        <v>1497</v>
      </c>
      <c r="M92" s="52" t="s">
        <v>1489</v>
      </c>
      <c r="N92" s="52" t="s">
        <v>1498</v>
      </c>
    </row>
    <row r="93" spans="1:14" ht="52.15" customHeight="1" x14ac:dyDescent="0.2">
      <c r="A93" s="52" t="s">
        <v>283</v>
      </c>
      <c r="B93" s="53" t="s">
        <v>56</v>
      </c>
      <c r="C93" s="53" t="s">
        <v>284</v>
      </c>
      <c r="D93" s="53" t="s">
        <v>1330</v>
      </c>
      <c r="E93" s="54" t="s">
        <v>58</v>
      </c>
      <c r="F93" s="52" t="s">
        <v>1442</v>
      </c>
      <c r="G93" s="52"/>
      <c r="H93" s="52"/>
      <c r="I93" s="52"/>
      <c r="J93" s="52"/>
      <c r="K93" s="52" t="s">
        <v>1499</v>
      </c>
      <c r="L93" s="52" t="s">
        <v>1500</v>
      </c>
      <c r="M93" s="52" t="s">
        <v>1501</v>
      </c>
      <c r="N93" s="52" t="s">
        <v>1502</v>
      </c>
    </row>
    <row r="94" spans="1:14" ht="25.9" customHeight="1" x14ac:dyDescent="0.2">
      <c r="A94" s="52" t="s">
        <v>180</v>
      </c>
      <c r="B94" s="53" t="s">
        <v>56</v>
      </c>
      <c r="C94" s="53" t="s">
        <v>181</v>
      </c>
      <c r="D94" s="53" t="s">
        <v>1103</v>
      </c>
      <c r="E94" s="54" t="s">
        <v>64</v>
      </c>
      <c r="F94" s="52" t="s">
        <v>1503</v>
      </c>
      <c r="G94" s="52"/>
      <c r="H94" s="52"/>
      <c r="I94" s="52"/>
      <c r="J94" s="52"/>
      <c r="K94" s="52" t="s">
        <v>1504</v>
      </c>
      <c r="L94" s="52" t="s">
        <v>1505</v>
      </c>
      <c r="M94" s="52" t="s">
        <v>1501</v>
      </c>
      <c r="N94" s="52" t="s">
        <v>1506</v>
      </c>
    </row>
    <row r="95" spans="1:14" ht="39" customHeight="1" x14ac:dyDescent="0.2">
      <c r="A95" s="52" t="s">
        <v>466</v>
      </c>
      <c r="B95" s="53" t="s">
        <v>56</v>
      </c>
      <c r="C95" s="53" t="s">
        <v>467</v>
      </c>
      <c r="D95" s="53" t="s">
        <v>1309</v>
      </c>
      <c r="E95" s="54" t="s">
        <v>58</v>
      </c>
      <c r="F95" s="52" t="s">
        <v>1507</v>
      </c>
      <c r="G95" s="52"/>
      <c r="H95" s="52"/>
      <c r="I95" s="52"/>
      <c r="J95" s="52"/>
      <c r="K95" s="52" t="s">
        <v>1508</v>
      </c>
      <c r="L95" s="52" t="s">
        <v>1509</v>
      </c>
      <c r="M95" s="52" t="s">
        <v>1501</v>
      </c>
      <c r="N95" s="52" t="s">
        <v>1510</v>
      </c>
    </row>
    <row r="96" spans="1:14" ht="39" customHeight="1" x14ac:dyDescent="0.2">
      <c r="A96" s="52" t="s">
        <v>501</v>
      </c>
      <c r="B96" s="53" t="s">
        <v>26</v>
      </c>
      <c r="C96" s="53" t="s">
        <v>502</v>
      </c>
      <c r="D96" s="53" t="s">
        <v>1511</v>
      </c>
      <c r="E96" s="54" t="s">
        <v>21</v>
      </c>
      <c r="F96" s="52" t="s">
        <v>1394</v>
      </c>
      <c r="G96" s="52"/>
      <c r="H96" s="52"/>
      <c r="I96" s="52"/>
      <c r="J96" s="52"/>
      <c r="K96" s="52" t="s">
        <v>1512</v>
      </c>
      <c r="L96" s="52" t="s">
        <v>1513</v>
      </c>
      <c r="M96" s="52" t="s">
        <v>1514</v>
      </c>
      <c r="N96" s="52" t="s">
        <v>1515</v>
      </c>
    </row>
    <row r="97" spans="1:14" ht="64.900000000000006" customHeight="1" x14ac:dyDescent="0.2">
      <c r="A97" s="52" t="s">
        <v>904</v>
      </c>
      <c r="B97" s="53" t="s">
        <v>56</v>
      </c>
      <c r="C97" s="53" t="s">
        <v>905</v>
      </c>
      <c r="D97" s="53" t="s">
        <v>1173</v>
      </c>
      <c r="E97" s="54" t="s">
        <v>58</v>
      </c>
      <c r="F97" s="52" t="s">
        <v>1516</v>
      </c>
      <c r="G97" s="52"/>
      <c r="H97" s="52"/>
      <c r="I97" s="52"/>
      <c r="J97" s="52"/>
      <c r="K97" s="52" t="s">
        <v>1517</v>
      </c>
      <c r="L97" s="52" t="s">
        <v>1518</v>
      </c>
      <c r="M97" s="52" t="s">
        <v>1519</v>
      </c>
      <c r="N97" s="52" t="s">
        <v>1520</v>
      </c>
    </row>
    <row r="98" spans="1:14" ht="25.9" customHeight="1" x14ac:dyDescent="0.2">
      <c r="A98" s="52" t="s">
        <v>584</v>
      </c>
      <c r="B98" s="53" t="s">
        <v>56</v>
      </c>
      <c r="C98" s="53" t="s">
        <v>585</v>
      </c>
      <c r="D98" s="53" t="s">
        <v>1103</v>
      </c>
      <c r="E98" s="54" t="s">
        <v>71</v>
      </c>
      <c r="F98" s="52" t="s">
        <v>1521</v>
      </c>
      <c r="G98" s="52"/>
      <c r="H98" s="52"/>
      <c r="I98" s="52"/>
      <c r="J98" s="52"/>
      <c r="K98" s="52" t="s">
        <v>1522</v>
      </c>
      <c r="L98" s="52" t="s">
        <v>1523</v>
      </c>
      <c r="M98" s="52" t="s">
        <v>1519</v>
      </c>
      <c r="N98" s="52" t="s">
        <v>1524</v>
      </c>
    </row>
    <row r="99" spans="1:14" ht="39" customHeight="1" x14ac:dyDescent="0.2">
      <c r="A99" s="52" t="s">
        <v>534</v>
      </c>
      <c r="B99" s="53" t="s">
        <v>56</v>
      </c>
      <c r="C99" s="53" t="s">
        <v>535</v>
      </c>
      <c r="D99" s="53" t="s">
        <v>1162</v>
      </c>
      <c r="E99" s="54" t="s">
        <v>32</v>
      </c>
      <c r="F99" s="52" t="s">
        <v>1340</v>
      </c>
      <c r="G99" s="59"/>
      <c r="H99" s="59"/>
      <c r="I99" s="59"/>
      <c r="J99" s="52"/>
      <c r="K99" s="52" t="s">
        <v>1525</v>
      </c>
      <c r="L99" s="52" t="s">
        <v>1526</v>
      </c>
      <c r="M99" s="52" t="s">
        <v>1527</v>
      </c>
      <c r="N99" s="52" t="s">
        <v>1528</v>
      </c>
    </row>
    <row r="100" spans="1:14" ht="25.9" customHeight="1" x14ac:dyDescent="0.2">
      <c r="A100" s="52" t="s">
        <v>568</v>
      </c>
      <c r="B100" s="53" t="s">
        <v>56</v>
      </c>
      <c r="C100" s="53" t="s">
        <v>569</v>
      </c>
      <c r="D100" s="53" t="s">
        <v>1529</v>
      </c>
      <c r="E100" s="54" t="s">
        <v>32</v>
      </c>
      <c r="F100" s="52" t="s">
        <v>1530</v>
      </c>
      <c r="G100" s="52"/>
      <c r="H100" s="52"/>
      <c r="I100" s="52"/>
      <c r="J100" s="52"/>
      <c r="K100" s="52" t="s">
        <v>1531</v>
      </c>
      <c r="L100" s="52" t="s">
        <v>1532</v>
      </c>
      <c r="M100" s="52" t="s">
        <v>1533</v>
      </c>
      <c r="N100" s="52" t="s">
        <v>1534</v>
      </c>
    </row>
    <row r="101" spans="1:14" ht="39" customHeight="1" x14ac:dyDescent="0.2">
      <c r="A101" s="52" t="s">
        <v>321</v>
      </c>
      <c r="B101" s="53" t="s">
        <v>56</v>
      </c>
      <c r="C101" s="53" t="s">
        <v>322</v>
      </c>
      <c r="D101" s="53" t="s">
        <v>1375</v>
      </c>
      <c r="E101" s="54" t="s">
        <v>58</v>
      </c>
      <c r="F101" s="52" t="s">
        <v>1380</v>
      </c>
      <c r="G101" s="52"/>
      <c r="H101" s="52"/>
      <c r="I101" s="52"/>
      <c r="J101" s="52"/>
      <c r="K101" s="52" t="s">
        <v>1535</v>
      </c>
      <c r="L101" s="52" t="s">
        <v>1536</v>
      </c>
      <c r="M101" s="52" t="s">
        <v>1537</v>
      </c>
      <c r="N101" s="52" t="s">
        <v>1538</v>
      </c>
    </row>
    <row r="102" spans="1:14" ht="64.900000000000006" customHeight="1" x14ac:dyDescent="0.2">
      <c r="A102" s="52" t="s">
        <v>788</v>
      </c>
      <c r="B102" s="53" t="s">
        <v>26</v>
      </c>
      <c r="C102" s="53" t="s">
        <v>789</v>
      </c>
      <c r="D102" s="53" t="s">
        <v>1473</v>
      </c>
      <c r="E102" s="54" t="s">
        <v>32</v>
      </c>
      <c r="F102" s="52" t="s">
        <v>1539</v>
      </c>
      <c r="G102" s="52"/>
      <c r="H102" s="52"/>
      <c r="I102" s="52"/>
      <c r="J102" s="52"/>
      <c r="K102" s="52" t="s">
        <v>1475</v>
      </c>
      <c r="L102" s="52" t="s">
        <v>1540</v>
      </c>
      <c r="M102" s="52" t="s">
        <v>1541</v>
      </c>
      <c r="N102" s="52" t="s">
        <v>1542</v>
      </c>
    </row>
    <row r="103" spans="1:14" ht="39" customHeight="1" x14ac:dyDescent="0.2">
      <c r="A103" s="52" t="s">
        <v>262</v>
      </c>
      <c r="B103" s="53" t="s">
        <v>56</v>
      </c>
      <c r="C103" s="53" t="s">
        <v>263</v>
      </c>
      <c r="D103" s="53" t="s">
        <v>1330</v>
      </c>
      <c r="E103" s="54" t="s">
        <v>28</v>
      </c>
      <c r="F103" s="52" t="s">
        <v>1543</v>
      </c>
      <c r="G103" s="52"/>
      <c r="H103" s="52"/>
      <c r="I103" s="52"/>
      <c r="J103" s="52"/>
      <c r="K103" s="52" t="s">
        <v>1544</v>
      </c>
      <c r="L103" s="52" t="s">
        <v>1545</v>
      </c>
      <c r="M103" s="52" t="s">
        <v>1541</v>
      </c>
      <c r="N103" s="52" t="s">
        <v>1546</v>
      </c>
    </row>
    <row r="104" spans="1:14" ht="52.15" customHeight="1" x14ac:dyDescent="0.2">
      <c r="A104" s="52" t="s">
        <v>486</v>
      </c>
      <c r="B104" s="53" t="s">
        <v>56</v>
      </c>
      <c r="C104" s="53" t="s">
        <v>487</v>
      </c>
      <c r="D104" s="53" t="s">
        <v>1375</v>
      </c>
      <c r="E104" s="54" t="s">
        <v>28</v>
      </c>
      <c r="F104" s="52" t="s">
        <v>1547</v>
      </c>
      <c r="G104" s="52"/>
      <c r="H104" s="52"/>
      <c r="I104" s="52"/>
      <c r="J104" s="52"/>
      <c r="K104" s="52" t="s">
        <v>1548</v>
      </c>
      <c r="L104" s="52" t="s">
        <v>1549</v>
      </c>
      <c r="M104" s="52" t="s">
        <v>1550</v>
      </c>
      <c r="N104" s="52" t="s">
        <v>1551</v>
      </c>
    </row>
    <row r="105" spans="1:14" ht="52.15" customHeight="1" x14ac:dyDescent="0.2">
      <c r="A105" s="52" t="s">
        <v>157</v>
      </c>
      <c r="B105" s="53" t="s">
        <v>56</v>
      </c>
      <c r="C105" s="53" t="s">
        <v>158</v>
      </c>
      <c r="D105" s="53" t="s">
        <v>1121</v>
      </c>
      <c r="E105" s="54" t="s">
        <v>32</v>
      </c>
      <c r="F105" s="52" t="s">
        <v>1243</v>
      </c>
      <c r="G105" s="52"/>
      <c r="H105" s="52"/>
      <c r="I105" s="52"/>
      <c r="J105" s="52"/>
      <c r="K105" s="52" t="s">
        <v>1552</v>
      </c>
      <c r="L105" s="52" t="s">
        <v>1553</v>
      </c>
      <c r="M105" s="52" t="s">
        <v>1554</v>
      </c>
      <c r="N105" s="52" t="s">
        <v>1555</v>
      </c>
    </row>
    <row r="106" spans="1:14" ht="39" customHeight="1" x14ac:dyDescent="0.2">
      <c r="A106" s="52" t="s">
        <v>495</v>
      </c>
      <c r="B106" s="53" t="s">
        <v>56</v>
      </c>
      <c r="C106" s="53" t="s">
        <v>496</v>
      </c>
      <c r="D106" s="53" t="s">
        <v>1309</v>
      </c>
      <c r="E106" s="54" t="s">
        <v>28</v>
      </c>
      <c r="F106" s="52" t="s">
        <v>1556</v>
      </c>
      <c r="G106" s="52"/>
      <c r="H106" s="52"/>
      <c r="I106" s="52"/>
      <c r="J106" s="52"/>
      <c r="K106" s="52" t="s">
        <v>1557</v>
      </c>
      <c r="L106" s="52" t="s">
        <v>1558</v>
      </c>
      <c r="M106" s="52" t="s">
        <v>1554</v>
      </c>
      <c r="N106" s="52" t="s">
        <v>1559</v>
      </c>
    </row>
    <row r="107" spans="1:14" ht="25.9" customHeight="1" x14ac:dyDescent="0.2">
      <c r="A107" s="52" t="s">
        <v>830</v>
      </c>
      <c r="B107" s="53" t="s">
        <v>56</v>
      </c>
      <c r="C107" s="53" t="s">
        <v>831</v>
      </c>
      <c r="D107" s="53" t="s">
        <v>1330</v>
      </c>
      <c r="E107" s="54" t="s">
        <v>28</v>
      </c>
      <c r="F107" s="52" t="s">
        <v>1560</v>
      </c>
      <c r="G107" s="52"/>
      <c r="H107" s="52"/>
      <c r="I107" s="52"/>
      <c r="J107" s="52"/>
      <c r="K107" s="52" t="s">
        <v>1561</v>
      </c>
      <c r="L107" s="52" t="s">
        <v>1562</v>
      </c>
      <c r="M107" s="52" t="s">
        <v>1554</v>
      </c>
      <c r="N107" s="52" t="s">
        <v>1563</v>
      </c>
    </row>
    <row r="108" spans="1:14" ht="39" customHeight="1" x14ac:dyDescent="0.2">
      <c r="A108" s="52" t="s">
        <v>608</v>
      </c>
      <c r="B108" s="53" t="s">
        <v>56</v>
      </c>
      <c r="C108" s="53" t="s">
        <v>609</v>
      </c>
      <c r="D108" s="53" t="s">
        <v>1103</v>
      </c>
      <c r="E108" s="54" t="s">
        <v>71</v>
      </c>
      <c r="F108" s="52" t="s">
        <v>1564</v>
      </c>
      <c r="G108" s="52"/>
      <c r="H108" s="52"/>
      <c r="I108" s="52"/>
      <c r="J108" s="52"/>
      <c r="K108" s="52" t="s">
        <v>1565</v>
      </c>
      <c r="L108" s="52" t="s">
        <v>1566</v>
      </c>
      <c r="M108" s="52" t="s">
        <v>1554</v>
      </c>
      <c r="N108" s="52" t="s">
        <v>1567</v>
      </c>
    </row>
    <row r="109" spans="1:14" ht="52.15" customHeight="1" x14ac:dyDescent="0.2">
      <c r="A109" s="52" t="s">
        <v>286</v>
      </c>
      <c r="B109" s="53" t="s">
        <v>56</v>
      </c>
      <c r="C109" s="53" t="s">
        <v>287</v>
      </c>
      <c r="D109" s="53" t="s">
        <v>1330</v>
      </c>
      <c r="E109" s="54" t="s">
        <v>58</v>
      </c>
      <c r="F109" s="52" t="s">
        <v>1568</v>
      </c>
      <c r="G109" s="52"/>
      <c r="H109" s="52"/>
      <c r="I109" s="52"/>
      <c r="J109" s="52"/>
      <c r="K109" s="52" t="s">
        <v>1569</v>
      </c>
      <c r="L109" s="52" t="s">
        <v>1570</v>
      </c>
      <c r="M109" s="52" t="s">
        <v>1554</v>
      </c>
      <c r="N109" s="52" t="s">
        <v>1571</v>
      </c>
    </row>
    <row r="110" spans="1:14" ht="25.9" customHeight="1" x14ac:dyDescent="0.2">
      <c r="A110" s="52" t="s">
        <v>581</v>
      </c>
      <c r="B110" s="53" t="s">
        <v>56</v>
      </c>
      <c r="C110" s="53" t="s">
        <v>582</v>
      </c>
      <c r="D110" s="53" t="s">
        <v>1103</v>
      </c>
      <c r="E110" s="54" t="s">
        <v>71</v>
      </c>
      <c r="F110" s="52" t="s">
        <v>1572</v>
      </c>
      <c r="G110" s="52"/>
      <c r="H110" s="52"/>
      <c r="I110" s="52"/>
      <c r="J110" s="52"/>
      <c r="K110" s="52" t="s">
        <v>1573</v>
      </c>
      <c r="L110" s="52" t="s">
        <v>1574</v>
      </c>
      <c r="M110" s="52" t="s">
        <v>1575</v>
      </c>
      <c r="N110" s="52" t="s">
        <v>1576</v>
      </c>
    </row>
    <row r="111" spans="1:14" ht="39" customHeight="1" x14ac:dyDescent="0.2">
      <c r="A111" s="52" t="s">
        <v>1577</v>
      </c>
      <c r="B111" s="53" t="s">
        <v>56</v>
      </c>
      <c r="C111" s="53" t="s">
        <v>1578</v>
      </c>
      <c r="D111" s="53" t="s">
        <v>1208</v>
      </c>
      <c r="E111" s="54" t="s">
        <v>32</v>
      </c>
      <c r="F111" s="52" t="s">
        <v>1579</v>
      </c>
      <c r="G111" s="52"/>
      <c r="H111" s="52"/>
      <c r="I111" s="52"/>
      <c r="J111" s="52"/>
      <c r="K111" s="52" t="s">
        <v>1580</v>
      </c>
      <c r="L111" s="52" t="s">
        <v>1581</v>
      </c>
      <c r="M111" s="52" t="s">
        <v>1575</v>
      </c>
      <c r="N111" s="52" t="s">
        <v>1582</v>
      </c>
    </row>
    <row r="112" spans="1:14" ht="25.9" customHeight="1" x14ac:dyDescent="0.2">
      <c r="A112" s="52" t="s">
        <v>132</v>
      </c>
      <c r="B112" s="53" t="s">
        <v>56</v>
      </c>
      <c r="C112" s="53" t="s">
        <v>133</v>
      </c>
      <c r="D112" s="53" t="s">
        <v>1103</v>
      </c>
      <c r="E112" s="54" t="s">
        <v>58</v>
      </c>
      <c r="F112" s="52" t="s">
        <v>1091</v>
      </c>
      <c r="G112" s="52"/>
      <c r="H112" s="52"/>
      <c r="I112" s="52"/>
      <c r="J112" s="52"/>
      <c r="K112" s="52" t="s">
        <v>1583</v>
      </c>
      <c r="L112" s="52" t="s">
        <v>1584</v>
      </c>
      <c r="M112" s="52" t="s">
        <v>1575</v>
      </c>
      <c r="N112" s="52" t="s">
        <v>1585</v>
      </c>
    </row>
    <row r="113" spans="1:14" ht="25.9" customHeight="1" x14ac:dyDescent="0.2">
      <c r="A113" s="52" t="s">
        <v>722</v>
      </c>
      <c r="B113" s="53" t="s">
        <v>26</v>
      </c>
      <c r="C113" s="53" t="s">
        <v>723</v>
      </c>
      <c r="D113" s="53" t="s">
        <v>1586</v>
      </c>
      <c r="E113" s="54" t="s">
        <v>21</v>
      </c>
      <c r="F113" s="52" t="s">
        <v>1587</v>
      </c>
      <c r="G113" s="52"/>
      <c r="H113" s="52"/>
      <c r="I113" s="52"/>
      <c r="J113" s="52"/>
      <c r="K113" s="52" t="s">
        <v>1588</v>
      </c>
      <c r="L113" s="52" t="s">
        <v>1589</v>
      </c>
      <c r="M113" s="52" t="s">
        <v>1575</v>
      </c>
      <c r="N113" s="52" t="s">
        <v>1590</v>
      </c>
    </row>
    <row r="114" spans="1:14" ht="25.9" customHeight="1" x14ac:dyDescent="0.2">
      <c r="A114" s="52" t="s">
        <v>899</v>
      </c>
      <c r="B114" s="53" t="s">
        <v>56</v>
      </c>
      <c r="C114" s="53" t="s">
        <v>900</v>
      </c>
      <c r="D114" s="53" t="s">
        <v>1162</v>
      </c>
      <c r="E114" s="54" t="s">
        <v>32</v>
      </c>
      <c r="F114" s="52" t="s">
        <v>1591</v>
      </c>
      <c r="G114" s="42"/>
      <c r="H114" s="42"/>
      <c r="I114" s="42"/>
      <c r="J114" s="42"/>
      <c r="K114" s="52" t="s">
        <v>1592</v>
      </c>
      <c r="L114" s="52" t="s">
        <v>1593</v>
      </c>
      <c r="M114" s="52" t="s">
        <v>1575</v>
      </c>
      <c r="N114" s="52" t="s">
        <v>1594</v>
      </c>
    </row>
    <row r="115" spans="1:14" ht="25.9" customHeight="1" x14ac:dyDescent="0.2">
      <c r="A115" s="52" t="s">
        <v>66</v>
      </c>
      <c r="B115" s="53" t="s">
        <v>56</v>
      </c>
      <c r="C115" s="53" t="s">
        <v>67</v>
      </c>
      <c r="D115" s="53" t="s">
        <v>1103</v>
      </c>
      <c r="E115" s="54" t="s">
        <v>64</v>
      </c>
      <c r="F115" s="52" t="s">
        <v>1595</v>
      </c>
      <c r="G115" s="52"/>
      <c r="H115" s="52"/>
      <c r="I115" s="52"/>
      <c r="J115" s="52"/>
      <c r="K115" s="52" t="s">
        <v>1596</v>
      </c>
      <c r="L115" s="52" t="s">
        <v>1597</v>
      </c>
      <c r="M115" s="52" t="s">
        <v>1598</v>
      </c>
      <c r="N115" s="52" t="s">
        <v>1599</v>
      </c>
    </row>
    <row r="116" spans="1:14" ht="39" customHeight="1" x14ac:dyDescent="0.2">
      <c r="A116" s="52" t="s">
        <v>85</v>
      </c>
      <c r="B116" s="53" t="s">
        <v>56</v>
      </c>
      <c r="C116" s="53" t="s">
        <v>86</v>
      </c>
      <c r="D116" s="53" t="s">
        <v>1103</v>
      </c>
      <c r="E116" s="54" t="s">
        <v>71</v>
      </c>
      <c r="F116" s="52" t="s">
        <v>1600</v>
      </c>
      <c r="G116" s="52"/>
      <c r="H116" s="52"/>
      <c r="I116" s="52"/>
      <c r="J116" s="52"/>
      <c r="K116" s="52" t="s">
        <v>1601</v>
      </c>
      <c r="L116" s="52" t="s">
        <v>1602</v>
      </c>
      <c r="M116" s="52" t="s">
        <v>1598</v>
      </c>
      <c r="N116" s="52" t="s">
        <v>1603</v>
      </c>
    </row>
    <row r="117" spans="1:14" ht="25.9" customHeight="1" x14ac:dyDescent="0.2">
      <c r="A117" s="52" t="s">
        <v>318</v>
      </c>
      <c r="B117" s="53" t="s">
        <v>56</v>
      </c>
      <c r="C117" s="53" t="s">
        <v>319</v>
      </c>
      <c r="D117" s="53" t="s">
        <v>1375</v>
      </c>
      <c r="E117" s="54" t="s">
        <v>58</v>
      </c>
      <c r="F117" s="52" t="s">
        <v>1604</v>
      </c>
      <c r="G117" s="52"/>
      <c r="H117" s="52"/>
      <c r="I117" s="52"/>
      <c r="J117" s="52"/>
      <c r="K117" s="52" t="s">
        <v>1605</v>
      </c>
      <c r="L117" s="52" t="s">
        <v>1606</v>
      </c>
      <c r="M117" s="52" t="s">
        <v>1598</v>
      </c>
      <c r="N117" s="52" t="s">
        <v>1607</v>
      </c>
    </row>
    <row r="118" spans="1:14" ht="39" customHeight="1" x14ac:dyDescent="0.2">
      <c r="A118" s="52" t="s">
        <v>232</v>
      </c>
      <c r="B118" s="53" t="s">
        <v>56</v>
      </c>
      <c r="C118" s="53" t="s">
        <v>233</v>
      </c>
      <c r="D118" s="53" t="s">
        <v>1330</v>
      </c>
      <c r="E118" s="54" t="s">
        <v>58</v>
      </c>
      <c r="F118" s="52" t="s">
        <v>1608</v>
      </c>
      <c r="G118" s="52"/>
      <c r="H118" s="52"/>
      <c r="I118" s="52"/>
      <c r="J118" s="52"/>
      <c r="K118" s="52" t="s">
        <v>1609</v>
      </c>
      <c r="L118" s="52" t="s">
        <v>1610</v>
      </c>
      <c r="M118" s="52" t="s">
        <v>1598</v>
      </c>
      <c r="N118" s="52" t="s">
        <v>1611</v>
      </c>
    </row>
    <row r="119" spans="1:14" ht="25.9" customHeight="1" x14ac:dyDescent="0.2">
      <c r="A119" s="60" t="s">
        <v>215</v>
      </c>
      <c r="B119" s="61" t="s">
        <v>56</v>
      </c>
      <c r="C119" s="61" t="s">
        <v>216</v>
      </c>
      <c r="D119" s="61" t="s">
        <v>1173</v>
      </c>
      <c r="E119" s="62" t="s">
        <v>58</v>
      </c>
      <c r="F119" s="60" t="s">
        <v>1612</v>
      </c>
      <c r="G119" s="60"/>
      <c r="H119" s="60"/>
      <c r="I119" s="60"/>
      <c r="J119" s="60"/>
      <c r="K119" s="60" t="s">
        <v>1613</v>
      </c>
      <c r="L119" s="60" t="s">
        <v>1614</v>
      </c>
      <c r="M119" s="60" t="s">
        <v>1598</v>
      </c>
      <c r="N119" s="60" t="s">
        <v>1615</v>
      </c>
    </row>
    <row r="120" spans="1:14" ht="64.900000000000006" customHeight="1" x14ac:dyDescent="0.2">
      <c r="A120" s="60" t="s">
        <v>203</v>
      </c>
      <c r="B120" s="61" t="s">
        <v>56</v>
      </c>
      <c r="C120" s="61" t="s">
        <v>204</v>
      </c>
      <c r="D120" s="61" t="s">
        <v>1173</v>
      </c>
      <c r="E120" s="62" t="s">
        <v>28</v>
      </c>
      <c r="F120" s="60" t="s">
        <v>1616</v>
      </c>
      <c r="G120" s="60"/>
      <c r="H120" s="60"/>
      <c r="I120" s="60"/>
      <c r="J120" s="60"/>
      <c r="K120" s="60" t="s">
        <v>1617</v>
      </c>
      <c r="L120" s="60" t="s">
        <v>1618</v>
      </c>
      <c r="M120" s="60" t="s">
        <v>1598</v>
      </c>
      <c r="N120" s="60" t="s">
        <v>1619</v>
      </c>
    </row>
    <row r="121" spans="1:14" ht="25.9" customHeight="1" x14ac:dyDescent="0.2">
      <c r="A121" s="60" t="s">
        <v>529</v>
      </c>
      <c r="B121" s="61" t="s">
        <v>26</v>
      </c>
      <c r="C121" s="61" t="s">
        <v>530</v>
      </c>
      <c r="D121" s="61" t="s">
        <v>1620</v>
      </c>
      <c r="E121" s="62" t="s">
        <v>21</v>
      </c>
      <c r="F121" s="60" t="s">
        <v>1264</v>
      </c>
      <c r="G121" s="60"/>
      <c r="H121" s="60"/>
      <c r="I121" s="60"/>
      <c r="J121" s="60"/>
      <c r="K121" s="60" t="s">
        <v>1621</v>
      </c>
      <c r="L121" s="60" t="s">
        <v>1621</v>
      </c>
      <c r="M121" s="60" t="s">
        <v>1622</v>
      </c>
      <c r="N121" s="60" t="s">
        <v>1623</v>
      </c>
    </row>
    <row r="122" spans="1:14" ht="39" customHeight="1" x14ac:dyDescent="0.2">
      <c r="A122" s="60" t="s">
        <v>235</v>
      </c>
      <c r="B122" s="61" t="s">
        <v>56</v>
      </c>
      <c r="C122" s="61" t="s">
        <v>236</v>
      </c>
      <c r="D122" s="61" t="s">
        <v>1330</v>
      </c>
      <c r="E122" s="62" t="s">
        <v>58</v>
      </c>
      <c r="F122" s="60" t="s">
        <v>1624</v>
      </c>
      <c r="G122" s="60"/>
      <c r="H122" s="60"/>
      <c r="I122" s="60"/>
      <c r="J122" s="60"/>
      <c r="K122" s="60" t="s">
        <v>1625</v>
      </c>
      <c r="L122" s="60" t="s">
        <v>1626</v>
      </c>
      <c r="M122" s="60" t="s">
        <v>1622</v>
      </c>
      <c r="N122" s="60" t="s">
        <v>1627</v>
      </c>
    </row>
    <row r="123" spans="1:14" ht="39" customHeight="1" x14ac:dyDescent="0.2">
      <c r="A123" s="60" t="s">
        <v>740</v>
      </c>
      <c r="B123" s="61" t="s">
        <v>56</v>
      </c>
      <c r="C123" s="61" t="s">
        <v>741</v>
      </c>
      <c r="D123" s="61" t="s">
        <v>1309</v>
      </c>
      <c r="E123" s="62" t="s">
        <v>28</v>
      </c>
      <c r="F123" s="60" t="s">
        <v>1556</v>
      </c>
      <c r="G123" s="60"/>
      <c r="H123" s="60"/>
      <c r="I123" s="60"/>
      <c r="J123" s="60"/>
      <c r="K123" s="60" t="s">
        <v>1628</v>
      </c>
      <c r="L123" s="60" t="s">
        <v>1629</v>
      </c>
      <c r="M123" s="60" t="s">
        <v>1622</v>
      </c>
      <c r="N123" s="60" t="s">
        <v>1630</v>
      </c>
    </row>
    <row r="124" spans="1:14" ht="25.9" customHeight="1" x14ac:dyDescent="0.2">
      <c r="A124" s="60" t="s">
        <v>324</v>
      </c>
      <c r="B124" s="61" t="s">
        <v>56</v>
      </c>
      <c r="C124" s="61" t="s">
        <v>325</v>
      </c>
      <c r="D124" s="61" t="s">
        <v>1375</v>
      </c>
      <c r="E124" s="62" t="s">
        <v>28</v>
      </c>
      <c r="F124" s="60" t="s">
        <v>1394</v>
      </c>
      <c r="G124" s="60"/>
      <c r="H124" s="60"/>
      <c r="I124" s="60"/>
      <c r="J124" s="60"/>
      <c r="K124" s="60" t="s">
        <v>1631</v>
      </c>
      <c r="L124" s="60" t="s">
        <v>1632</v>
      </c>
      <c r="M124" s="60" t="s">
        <v>1622</v>
      </c>
      <c r="N124" s="60" t="s">
        <v>1633</v>
      </c>
    </row>
    <row r="125" spans="1:14" ht="39" customHeight="1" x14ac:dyDescent="0.2">
      <c r="A125" s="60" t="s">
        <v>226</v>
      </c>
      <c r="B125" s="61" t="s">
        <v>56</v>
      </c>
      <c r="C125" s="61" t="s">
        <v>227</v>
      </c>
      <c r="D125" s="61" t="s">
        <v>1330</v>
      </c>
      <c r="E125" s="62" t="s">
        <v>58</v>
      </c>
      <c r="F125" s="60" t="s">
        <v>1634</v>
      </c>
      <c r="G125" s="60"/>
      <c r="H125" s="60"/>
      <c r="I125" s="60"/>
      <c r="J125" s="60"/>
      <c r="K125" s="60" t="s">
        <v>1635</v>
      </c>
      <c r="L125" s="60" t="s">
        <v>1636</v>
      </c>
      <c r="M125" s="60" t="s">
        <v>1622</v>
      </c>
      <c r="N125" s="60" t="s">
        <v>1637</v>
      </c>
    </row>
    <row r="126" spans="1:14" ht="39" customHeight="1" x14ac:dyDescent="0.2">
      <c r="A126" s="60" t="s">
        <v>523</v>
      </c>
      <c r="B126" s="61" t="s">
        <v>56</v>
      </c>
      <c r="C126" s="61" t="s">
        <v>524</v>
      </c>
      <c r="D126" s="61" t="s">
        <v>1309</v>
      </c>
      <c r="E126" s="62" t="s">
        <v>28</v>
      </c>
      <c r="F126" s="60" t="s">
        <v>1264</v>
      </c>
      <c r="G126" s="60"/>
      <c r="H126" s="60"/>
      <c r="I126" s="60"/>
      <c r="J126" s="60"/>
      <c r="K126" s="60" t="s">
        <v>1638</v>
      </c>
      <c r="L126" s="60" t="s">
        <v>1638</v>
      </c>
      <c r="M126" s="60" t="s">
        <v>1622</v>
      </c>
      <c r="N126" s="60" t="s">
        <v>1639</v>
      </c>
    </row>
    <row r="127" spans="1:14" ht="52.15" customHeight="1" x14ac:dyDescent="0.2">
      <c r="A127" s="60" t="s">
        <v>250</v>
      </c>
      <c r="B127" s="61" t="s">
        <v>56</v>
      </c>
      <c r="C127" s="61" t="s">
        <v>251</v>
      </c>
      <c r="D127" s="61" t="s">
        <v>1330</v>
      </c>
      <c r="E127" s="62" t="s">
        <v>28</v>
      </c>
      <c r="F127" s="60" t="s">
        <v>1640</v>
      </c>
      <c r="G127" s="60"/>
      <c r="H127" s="60"/>
      <c r="I127" s="60"/>
      <c r="J127" s="60"/>
      <c r="K127" s="60" t="s">
        <v>1641</v>
      </c>
      <c r="L127" s="60" t="s">
        <v>1642</v>
      </c>
      <c r="M127" s="60" t="s">
        <v>1622</v>
      </c>
      <c r="N127" s="60" t="s">
        <v>1643</v>
      </c>
    </row>
    <row r="128" spans="1:14" ht="25.9" customHeight="1" x14ac:dyDescent="0.2">
      <c r="A128" s="60" t="s">
        <v>172</v>
      </c>
      <c r="B128" s="61" t="s">
        <v>56</v>
      </c>
      <c r="C128" s="61" t="s">
        <v>173</v>
      </c>
      <c r="D128" s="61" t="s">
        <v>1288</v>
      </c>
      <c r="E128" s="62" t="s">
        <v>32</v>
      </c>
      <c r="F128" s="60" t="s">
        <v>1644</v>
      </c>
      <c r="G128" s="60"/>
      <c r="H128" s="60"/>
      <c r="I128" s="60"/>
      <c r="J128" s="60"/>
      <c r="K128" s="60" t="s">
        <v>1645</v>
      </c>
      <c r="L128" s="60" t="s">
        <v>1646</v>
      </c>
      <c r="M128" s="60" t="s">
        <v>1622</v>
      </c>
      <c r="N128" s="60" t="s">
        <v>1647</v>
      </c>
    </row>
    <row r="129" spans="1:14" ht="25.9" customHeight="1" x14ac:dyDescent="0.2">
      <c r="A129" s="60" t="s">
        <v>852</v>
      </c>
      <c r="B129" s="61" t="s">
        <v>26</v>
      </c>
      <c r="C129" s="61" t="s">
        <v>853</v>
      </c>
      <c r="D129" s="61" t="s">
        <v>1586</v>
      </c>
      <c r="E129" s="62" t="s">
        <v>512</v>
      </c>
      <c r="F129" s="60" t="s">
        <v>1403</v>
      </c>
      <c r="G129" s="60"/>
      <c r="H129" s="60"/>
      <c r="I129" s="60"/>
      <c r="J129" s="60"/>
      <c r="K129" s="60" t="s">
        <v>1648</v>
      </c>
      <c r="L129" s="60" t="s">
        <v>1649</v>
      </c>
      <c r="M129" s="60" t="s">
        <v>1650</v>
      </c>
      <c r="N129" s="60" t="s">
        <v>1651</v>
      </c>
    </row>
    <row r="130" spans="1:14" ht="39" customHeight="1" x14ac:dyDescent="0.2">
      <c r="A130" s="60" t="s">
        <v>223</v>
      </c>
      <c r="B130" s="61" t="s">
        <v>56</v>
      </c>
      <c r="C130" s="61" t="s">
        <v>224</v>
      </c>
      <c r="D130" s="61" t="s">
        <v>1330</v>
      </c>
      <c r="E130" s="62" t="s">
        <v>58</v>
      </c>
      <c r="F130" s="60" t="s">
        <v>1652</v>
      </c>
      <c r="G130" s="60"/>
      <c r="H130" s="60"/>
      <c r="I130" s="60"/>
      <c r="J130" s="60"/>
      <c r="K130" s="60" t="s">
        <v>1653</v>
      </c>
      <c r="L130" s="60" t="s">
        <v>1654</v>
      </c>
      <c r="M130" s="60" t="s">
        <v>1650</v>
      </c>
      <c r="N130" s="60" t="s">
        <v>1655</v>
      </c>
    </row>
    <row r="131" spans="1:14" ht="39" customHeight="1" x14ac:dyDescent="0.2">
      <c r="A131" s="60" t="s">
        <v>259</v>
      </c>
      <c r="B131" s="61" t="s">
        <v>56</v>
      </c>
      <c r="C131" s="61" t="s">
        <v>260</v>
      </c>
      <c r="D131" s="61" t="s">
        <v>1330</v>
      </c>
      <c r="E131" s="62" t="s">
        <v>28</v>
      </c>
      <c r="F131" s="60" t="s">
        <v>1656</v>
      </c>
      <c r="G131" s="60"/>
      <c r="H131" s="60"/>
      <c r="I131" s="60"/>
      <c r="J131" s="60"/>
      <c r="K131" s="60" t="s">
        <v>1657</v>
      </c>
      <c r="L131" s="60" t="s">
        <v>1658</v>
      </c>
      <c r="M131" s="60" t="s">
        <v>1650</v>
      </c>
      <c r="N131" s="60" t="s">
        <v>1659</v>
      </c>
    </row>
    <row r="132" spans="1:14" ht="39" customHeight="1" x14ac:dyDescent="0.2">
      <c r="A132" s="60" t="s">
        <v>463</v>
      </c>
      <c r="B132" s="61" t="s">
        <v>56</v>
      </c>
      <c r="C132" s="61" t="s">
        <v>464</v>
      </c>
      <c r="D132" s="61" t="s">
        <v>1309</v>
      </c>
      <c r="E132" s="62" t="s">
        <v>58</v>
      </c>
      <c r="F132" s="60" t="s">
        <v>1660</v>
      </c>
      <c r="G132" s="60"/>
      <c r="H132" s="60"/>
      <c r="I132" s="60"/>
      <c r="J132" s="60"/>
      <c r="K132" s="60" t="s">
        <v>1661</v>
      </c>
      <c r="L132" s="60" t="s">
        <v>1662</v>
      </c>
      <c r="M132" s="60" t="s">
        <v>1650</v>
      </c>
      <c r="N132" s="60" t="s">
        <v>1663</v>
      </c>
    </row>
    <row r="133" spans="1:14" ht="39" customHeight="1" x14ac:dyDescent="0.2">
      <c r="A133" s="60" t="s">
        <v>654</v>
      </c>
      <c r="B133" s="61" t="s">
        <v>56</v>
      </c>
      <c r="C133" s="61" t="s">
        <v>655</v>
      </c>
      <c r="D133" s="61" t="s">
        <v>1173</v>
      </c>
      <c r="E133" s="62" t="s">
        <v>32</v>
      </c>
      <c r="F133" s="60" t="s">
        <v>1664</v>
      </c>
      <c r="G133" s="60"/>
      <c r="H133" s="60"/>
      <c r="I133" s="60"/>
      <c r="J133" s="60"/>
      <c r="K133" s="60" t="s">
        <v>1665</v>
      </c>
      <c r="L133" s="60" t="s">
        <v>1666</v>
      </c>
      <c r="M133" s="60" t="s">
        <v>1650</v>
      </c>
      <c r="N133" s="60" t="s">
        <v>1667</v>
      </c>
    </row>
    <row r="134" spans="1:14" ht="39" customHeight="1" x14ac:dyDescent="0.2">
      <c r="A134" s="60" t="s">
        <v>663</v>
      </c>
      <c r="B134" s="61" t="s">
        <v>56</v>
      </c>
      <c r="C134" s="61" t="s">
        <v>664</v>
      </c>
      <c r="D134" s="61" t="s">
        <v>1330</v>
      </c>
      <c r="E134" s="62" t="s">
        <v>58</v>
      </c>
      <c r="F134" s="60" t="s">
        <v>1568</v>
      </c>
      <c r="G134" s="60"/>
      <c r="H134" s="60"/>
      <c r="I134" s="60"/>
      <c r="J134" s="60"/>
      <c r="K134" s="60" t="s">
        <v>1668</v>
      </c>
      <c r="L134" s="60" t="s">
        <v>1669</v>
      </c>
      <c r="M134" s="60" t="s">
        <v>1670</v>
      </c>
      <c r="N134" s="60" t="s">
        <v>1671</v>
      </c>
    </row>
    <row r="135" spans="1:14" ht="24" customHeight="1" x14ac:dyDescent="0.2">
      <c r="A135" s="60" t="s">
        <v>700</v>
      </c>
      <c r="B135" s="61" t="s">
        <v>56</v>
      </c>
      <c r="C135" s="61" t="s">
        <v>701</v>
      </c>
      <c r="D135" s="61" t="s">
        <v>1529</v>
      </c>
      <c r="E135" s="62" t="s">
        <v>702</v>
      </c>
      <c r="F135" s="60" t="s">
        <v>1672</v>
      </c>
      <c r="G135" s="60"/>
      <c r="H135" s="60"/>
      <c r="I135" s="60"/>
      <c r="J135" s="60"/>
      <c r="K135" s="60" t="s">
        <v>1673</v>
      </c>
      <c r="L135" s="60" t="s">
        <v>1674</v>
      </c>
      <c r="M135" s="60" t="s">
        <v>1670</v>
      </c>
      <c r="N135" s="60" t="s">
        <v>1675</v>
      </c>
    </row>
    <row r="136" spans="1:14" ht="64.900000000000006" customHeight="1" x14ac:dyDescent="0.2">
      <c r="A136" s="60" t="s">
        <v>377</v>
      </c>
      <c r="B136" s="61" t="s">
        <v>56</v>
      </c>
      <c r="C136" s="61" t="s">
        <v>378</v>
      </c>
      <c r="D136" s="61" t="s">
        <v>1309</v>
      </c>
      <c r="E136" s="62" t="s">
        <v>28</v>
      </c>
      <c r="F136" s="60" t="s">
        <v>1616</v>
      </c>
      <c r="G136" s="60"/>
      <c r="H136" s="60"/>
      <c r="I136" s="60"/>
      <c r="J136" s="60"/>
      <c r="K136" s="60" t="s">
        <v>1676</v>
      </c>
      <c r="L136" s="60" t="s">
        <v>1677</v>
      </c>
      <c r="M136" s="60" t="s">
        <v>1678</v>
      </c>
      <c r="N136" s="60" t="s">
        <v>1679</v>
      </c>
    </row>
    <row r="137" spans="1:14" ht="39" customHeight="1" x14ac:dyDescent="0.2">
      <c r="A137" s="60" t="s">
        <v>498</v>
      </c>
      <c r="B137" s="61" t="s">
        <v>56</v>
      </c>
      <c r="C137" s="61" t="s">
        <v>499</v>
      </c>
      <c r="D137" s="61" t="s">
        <v>1309</v>
      </c>
      <c r="E137" s="62" t="s">
        <v>28</v>
      </c>
      <c r="F137" s="60" t="s">
        <v>1680</v>
      </c>
      <c r="G137" s="60"/>
      <c r="H137" s="60"/>
      <c r="I137" s="60"/>
      <c r="J137" s="60"/>
      <c r="K137" s="60" t="s">
        <v>1681</v>
      </c>
      <c r="L137" s="60" t="s">
        <v>1682</v>
      </c>
      <c r="M137" s="60" t="s">
        <v>1678</v>
      </c>
      <c r="N137" s="60" t="s">
        <v>1683</v>
      </c>
    </row>
    <row r="138" spans="1:14" ht="39" customHeight="1" x14ac:dyDescent="0.2">
      <c r="A138" s="60" t="s">
        <v>576</v>
      </c>
      <c r="B138" s="61" t="s">
        <v>56</v>
      </c>
      <c r="C138" s="61" t="s">
        <v>577</v>
      </c>
      <c r="D138" s="61" t="s">
        <v>1385</v>
      </c>
      <c r="E138" s="62" t="s">
        <v>64</v>
      </c>
      <c r="F138" s="60" t="s">
        <v>1684</v>
      </c>
      <c r="G138" s="60"/>
      <c r="H138" s="60"/>
      <c r="I138" s="60"/>
      <c r="J138" s="60"/>
      <c r="K138" s="60" t="s">
        <v>1685</v>
      </c>
      <c r="L138" s="60" t="s">
        <v>1686</v>
      </c>
      <c r="M138" s="60" t="s">
        <v>1678</v>
      </c>
      <c r="N138" s="60" t="s">
        <v>1687</v>
      </c>
    </row>
    <row r="139" spans="1:14" ht="52.15" customHeight="1" x14ac:dyDescent="0.2">
      <c r="A139" s="60" t="s">
        <v>769</v>
      </c>
      <c r="B139" s="61" t="s">
        <v>26</v>
      </c>
      <c r="C139" s="61" t="s">
        <v>770</v>
      </c>
      <c r="D139" s="61" t="s">
        <v>1109</v>
      </c>
      <c r="E139" s="62" t="s">
        <v>32</v>
      </c>
      <c r="F139" s="60" t="s">
        <v>1688</v>
      </c>
      <c r="G139" s="60"/>
      <c r="H139" s="60"/>
      <c r="I139" s="60"/>
      <c r="J139" s="60"/>
      <c r="K139" s="60" t="s">
        <v>1689</v>
      </c>
      <c r="L139" s="60" t="s">
        <v>1690</v>
      </c>
      <c r="M139" s="60" t="s">
        <v>1678</v>
      </c>
      <c r="N139" s="60" t="s">
        <v>1691</v>
      </c>
    </row>
    <row r="140" spans="1:14" ht="39" customHeight="1" x14ac:dyDescent="0.2">
      <c r="A140" s="60" t="s">
        <v>332</v>
      </c>
      <c r="B140" s="61" t="s">
        <v>56</v>
      </c>
      <c r="C140" s="61" t="s">
        <v>333</v>
      </c>
      <c r="D140" s="61" t="s">
        <v>1309</v>
      </c>
      <c r="E140" s="62" t="s">
        <v>58</v>
      </c>
      <c r="F140" s="60" t="s">
        <v>1403</v>
      </c>
      <c r="G140" s="60"/>
      <c r="H140" s="60"/>
      <c r="I140" s="60"/>
      <c r="J140" s="60"/>
      <c r="K140" s="60" t="s">
        <v>1692</v>
      </c>
      <c r="L140" s="60" t="s">
        <v>1693</v>
      </c>
      <c r="M140" s="60" t="s">
        <v>1678</v>
      </c>
      <c r="N140" s="60" t="s">
        <v>1694</v>
      </c>
    </row>
    <row r="141" spans="1:14" ht="39" customHeight="1" x14ac:dyDescent="0.2">
      <c r="A141" s="60" t="s">
        <v>244</v>
      </c>
      <c r="B141" s="61" t="s">
        <v>56</v>
      </c>
      <c r="C141" s="61" t="s">
        <v>245</v>
      </c>
      <c r="D141" s="61" t="s">
        <v>1330</v>
      </c>
      <c r="E141" s="62" t="s">
        <v>28</v>
      </c>
      <c r="F141" s="60" t="s">
        <v>1695</v>
      </c>
      <c r="G141" s="60"/>
      <c r="H141" s="60"/>
      <c r="I141" s="60"/>
      <c r="J141" s="60"/>
      <c r="K141" s="60" t="s">
        <v>1696</v>
      </c>
      <c r="L141" s="60" t="s">
        <v>1697</v>
      </c>
      <c r="M141" s="60" t="s">
        <v>1678</v>
      </c>
      <c r="N141" s="60" t="s">
        <v>1698</v>
      </c>
    </row>
    <row r="142" spans="1:14" ht="39" customHeight="1" x14ac:dyDescent="0.2">
      <c r="A142" s="60" t="s">
        <v>846</v>
      </c>
      <c r="B142" s="61" t="s">
        <v>56</v>
      </c>
      <c r="C142" s="61" t="s">
        <v>847</v>
      </c>
      <c r="D142" s="61" t="s">
        <v>1330</v>
      </c>
      <c r="E142" s="62" t="s">
        <v>28</v>
      </c>
      <c r="F142" s="60" t="s">
        <v>1408</v>
      </c>
      <c r="G142" s="60"/>
      <c r="H142" s="60"/>
      <c r="I142" s="60"/>
      <c r="J142" s="60"/>
      <c r="K142" s="60" t="s">
        <v>1699</v>
      </c>
      <c r="L142" s="60" t="s">
        <v>1700</v>
      </c>
      <c r="M142" s="60" t="s">
        <v>1701</v>
      </c>
      <c r="N142" s="60" t="s">
        <v>1702</v>
      </c>
    </row>
    <row r="143" spans="1:14" ht="25.9" customHeight="1" x14ac:dyDescent="0.2">
      <c r="A143" s="60" t="s">
        <v>875</v>
      </c>
      <c r="B143" s="61" t="s">
        <v>876</v>
      </c>
      <c r="C143" s="61" t="s">
        <v>877</v>
      </c>
      <c r="D143" s="61" t="s">
        <v>1703</v>
      </c>
      <c r="E143" s="62" t="s">
        <v>58</v>
      </c>
      <c r="F143" s="60" t="s">
        <v>1704</v>
      </c>
      <c r="G143" s="60"/>
      <c r="H143" s="60"/>
      <c r="I143" s="60"/>
      <c r="J143" s="60"/>
      <c r="K143" s="60" t="s">
        <v>1705</v>
      </c>
      <c r="L143" s="60" t="s">
        <v>1706</v>
      </c>
      <c r="M143" s="60" t="s">
        <v>1701</v>
      </c>
      <c r="N143" s="60" t="s">
        <v>1707</v>
      </c>
    </row>
    <row r="144" spans="1:14" ht="25.9" customHeight="1" x14ac:dyDescent="0.2">
      <c r="A144" s="60" t="s">
        <v>703</v>
      </c>
      <c r="B144" s="61" t="s">
        <v>56</v>
      </c>
      <c r="C144" s="61" t="s">
        <v>704</v>
      </c>
      <c r="D144" s="61" t="s">
        <v>1529</v>
      </c>
      <c r="E144" s="62" t="s">
        <v>702</v>
      </c>
      <c r="F144" s="60" t="s">
        <v>1672</v>
      </c>
      <c r="G144" s="60"/>
      <c r="H144" s="60"/>
      <c r="I144" s="60"/>
      <c r="J144" s="60"/>
      <c r="K144" s="60" t="s">
        <v>1708</v>
      </c>
      <c r="L144" s="60" t="s">
        <v>1709</v>
      </c>
      <c r="M144" s="60" t="s">
        <v>1701</v>
      </c>
      <c r="N144" s="60" t="s">
        <v>1710</v>
      </c>
    </row>
    <row r="145" spans="1:14" ht="25.9" customHeight="1" x14ac:dyDescent="0.2">
      <c r="A145" s="60" t="s">
        <v>978</v>
      </c>
      <c r="B145" s="61" t="s">
        <v>26</v>
      </c>
      <c r="C145" s="61" t="s">
        <v>979</v>
      </c>
      <c r="D145" s="61" t="s">
        <v>1711</v>
      </c>
      <c r="E145" s="62" t="s">
        <v>980</v>
      </c>
      <c r="F145" s="60" t="s">
        <v>1712</v>
      </c>
      <c r="G145" s="60"/>
      <c r="H145" s="60"/>
      <c r="I145" s="60"/>
      <c r="J145" s="60"/>
      <c r="K145" s="60" t="s">
        <v>1713</v>
      </c>
      <c r="L145" s="60" t="s">
        <v>1714</v>
      </c>
      <c r="M145" s="60" t="s">
        <v>1701</v>
      </c>
      <c r="N145" s="60" t="s">
        <v>1715</v>
      </c>
    </row>
    <row r="146" spans="1:14" ht="25.9" customHeight="1" x14ac:dyDescent="0.2">
      <c r="A146" s="60" t="s">
        <v>507</v>
      </c>
      <c r="B146" s="61" t="s">
        <v>26</v>
      </c>
      <c r="C146" s="61" t="s">
        <v>508</v>
      </c>
      <c r="D146" s="61" t="s">
        <v>1511</v>
      </c>
      <c r="E146" s="62" t="s">
        <v>21</v>
      </c>
      <c r="F146" s="60" t="s">
        <v>1716</v>
      </c>
      <c r="G146" s="60"/>
      <c r="H146" s="60"/>
      <c r="I146" s="60"/>
      <c r="J146" s="60"/>
      <c r="K146" s="60" t="s">
        <v>1717</v>
      </c>
      <c r="L146" s="60" t="s">
        <v>1718</v>
      </c>
      <c r="M146" s="60" t="s">
        <v>1719</v>
      </c>
      <c r="N146" s="60" t="s">
        <v>1720</v>
      </c>
    </row>
    <row r="147" spans="1:14" ht="25.9" customHeight="1" x14ac:dyDescent="0.2">
      <c r="A147" s="60" t="s">
        <v>753</v>
      </c>
      <c r="B147" s="61" t="s">
        <v>56</v>
      </c>
      <c r="C147" s="61" t="s">
        <v>754</v>
      </c>
      <c r="D147" s="61" t="s">
        <v>1162</v>
      </c>
      <c r="E147" s="62" t="s">
        <v>32</v>
      </c>
      <c r="F147" s="60" t="s">
        <v>1479</v>
      </c>
      <c r="G147" s="60"/>
      <c r="H147" s="60"/>
      <c r="I147" s="60"/>
      <c r="J147" s="60"/>
      <c r="K147" s="60" t="s">
        <v>1721</v>
      </c>
      <c r="L147" s="60" t="s">
        <v>1722</v>
      </c>
      <c r="M147" s="60" t="s">
        <v>1719</v>
      </c>
      <c r="N147" s="60" t="s">
        <v>1723</v>
      </c>
    </row>
    <row r="148" spans="1:14" ht="52.15" customHeight="1" x14ac:dyDescent="0.2">
      <c r="A148" s="60" t="s">
        <v>458</v>
      </c>
      <c r="B148" s="61" t="s">
        <v>56</v>
      </c>
      <c r="C148" s="61" t="s">
        <v>459</v>
      </c>
      <c r="D148" s="61" t="s">
        <v>1309</v>
      </c>
      <c r="E148" s="62" t="s">
        <v>28</v>
      </c>
      <c r="F148" s="60" t="s">
        <v>1264</v>
      </c>
      <c r="G148" s="60"/>
      <c r="H148" s="60"/>
      <c r="I148" s="60"/>
      <c r="J148" s="60"/>
      <c r="K148" s="60" t="s">
        <v>1724</v>
      </c>
      <c r="L148" s="60" t="s">
        <v>1724</v>
      </c>
      <c r="M148" s="60" t="s">
        <v>1719</v>
      </c>
      <c r="N148" s="60" t="s">
        <v>1725</v>
      </c>
    </row>
    <row r="149" spans="1:14" ht="39" customHeight="1" x14ac:dyDescent="0.2">
      <c r="A149" s="60" t="s">
        <v>684</v>
      </c>
      <c r="B149" s="61" t="s">
        <v>56</v>
      </c>
      <c r="C149" s="61" t="s">
        <v>685</v>
      </c>
      <c r="D149" s="61" t="s">
        <v>1330</v>
      </c>
      <c r="E149" s="62" t="s">
        <v>58</v>
      </c>
      <c r="F149" s="60" t="s">
        <v>1672</v>
      </c>
      <c r="G149" s="60"/>
      <c r="H149" s="60"/>
      <c r="I149" s="60"/>
      <c r="J149" s="60"/>
      <c r="K149" s="60" t="s">
        <v>1726</v>
      </c>
      <c r="L149" s="60" t="s">
        <v>1727</v>
      </c>
      <c r="M149" s="60" t="s">
        <v>1719</v>
      </c>
      <c r="N149" s="60" t="s">
        <v>1728</v>
      </c>
    </row>
    <row r="150" spans="1:14" ht="25.9" customHeight="1" x14ac:dyDescent="0.2">
      <c r="A150" s="60" t="s">
        <v>649</v>
      </c>
      <c r="B150" s="61" t="s">
        <v>56</v>
      </c>
      <c r="C150" s="61" t="s">
        <v>650</v>
      </c>
      <c r="D150" s="61" t="s">
        <v>1208</v>
      </c>
      <c r="E150" s="62" t="s">
        <v>58</v>
      </c>
      <c r="F150" s="60" t="s">
        <v>1729</v>
      </c>
      <c r="G150" s="60"/>
      <c r="H150" s="60"/>
      <c r="I150" s="60"/>
      <c r="J150" s="60"/>
      <c r="K150" s="60" t="s">
        <v>1730</v>
      </c>
      <c r="L150" s="60" t="s">
        <v>1731</v>
      </c>
      <c r="M150" s="60" t="s">
        <v>1719</v>
      </c>
      <c r="N150" s="60" t="s">
        <v>1732</v>
      </c>
    </row>
    <row r="151" spans="1:14" ht="25.9" customHeight="1" x14ac:dyDescent="0.2">
      <c r="A151" s="60" t="s">
        <v>593</v>
      </c>
      <c r="B151" s="61" t="s">
        <v>56</v>
      </c>
      <c r="C151" s="61" t="s">
        <v>594</v>
      </c>
      <c r="D151" s="61" t="s">
        <v>1103</v>
      </c>
      <c r="E151" s="62" t="s">
        <v>71</v>
      </c>
      <c r="F151" s="60" t="s">
        <v>1733</v>
      </c>
      <c r="G151" s="60"/>
      <c r="H151" s="60"/>
      <c r="I151" s="60"/>
      <c r="J151" s="60"/>
      <c r="K151" s="60" t="s">
        <v>1734</v>
      </c>
      <c r="L151" s="60" t="s">
        <v>1735</v>
      </c>
      <c r="M151" s="60" t="s">
        <v>1719</v>
      </c>
      <c r="N151" s="60" t="s">
        <v>1736</v>
      </c>
    </row>
    <row r="152" spans="1:14" ht="25.9" customHeight="1" x14ac:dyDescent="0.2">
      <c r="A152" s="60" t="s">
        <v>710</v>
      </c>
      <c r="B152" s="61" t="s">
        <v>56</v>
      </c>
      <c r="C152" s="61" t="s">
        <v>711</v>
      </c>
      <c r="D152" s="61" t="s">
        <v>1375</v>
      </c>
      <c r="E152" s="62" t="s">
        <v>28</v>
      </c>
      <c r="F152" s="60" t="s">
        <v>1394</v>
      </c>
      <c r="G152" s="60"/>
      <c r="H152" s="60"/>
      <c r="I152" s="60"/>
      <c r="J152" s="60"/>
      <c r="K152" s="60" t="s">
        <v>1737</v>
      </c>
      <c r="L152" s="60" t="s">
        <v>1738</v>
      </c>
      <c r="M152" s="60" t="s">
        <v>1719</v>
      </c>
      <c r="N152" s="60" t="s">
        <v>1739</v>
      </c>
    </row>
    <row r="153" spans="1:14" ht="24" customHeight="1" x14ac:dyDescent="0.2">
      <c r="A153" s="60" t="s">
        <v>526</v>
      </c>
      <c r="B153" s="61" t="s">
        <v>26</v>
      </c>
      <c r="C153" s="61" t="s">
        <v>527</v>
      </c>
      <c r="D153" s="61" t="s">
        <v>1620</v>
      </c>
      <c r="E153" s="62" t="s">
        <v>21</v>
      </c>
      <c r="F153" s="60" t="s">
        <v>1264</v>
      </c>
      <c r="G153" s="60"/>
      <c r="H153" s="60"/>
      <c r="I153" s="60"/>
      <c r="J153" s="60"/>
      <c r="K153" s="60" t="s">
        <v>1740</v>
      </c>
      <c r="L153" s="60" t="s">
        <v>1740</v>
      </c>
      <c r="M153" s="60" t="s">
        <v>1719</v>
      </c>
      <c r="N153" s="60" t="s">
        <v>1741</v>
      </c>
    </row>
    <row r="154" spans="1:14" ht="39" customHeight="1" x14ac:dyDescent="0.2">
      <c r="A154" s="60" t="s">
        <v>514</v>
      </c>
      <c r="B154" s="61" t="s">
        <v>56</v>
      </c>
      <c r="C154" s="61" t="s">
        <v>515</v>
      </c>
      <c r="D154" s="61" t="s">
        <v>1330</v>
      </c>
      <c r="E154" s="62" t="s">
        <v>58</v>
      </c>
      <c r="F154" s="60" t="s">
        <v>1742</v>
      </c>
      <c r="G154" s="60"/>
      <c r="H154" s="60"/>
      <c r="I154" s="60"/>
      <c r="J154" s="60"/>
      <c r="K154" s="60" t="s">
        <v>1743</v>
      </c>
      <c r="L154" s="60" t="s">
        <v>1744</v>
      </c>
      <c r="M154" s="60" t="s">
        <v>1719</v>
      </c>
      <c r="N154" s="60" t="s">
        <v>1745</v>
      </c>
    </row>
    <row r="155" spans="1:14" ht="25.9" customHeight="1" x14ac:dyDescent="0.2">
      <c r="A155" s="60" t="s">
        <v>504</v>
      </c>
      <c r="B155" s="61" t="s">
        <v>26</v>
      </c>
      <c r="C155" s="61" t="s">
        <v>505</v>
      </c>
      <c r="D155" s="61" t="s">
        <v>1620</v>
      </c>
      <c r="E155" s="62" t="s">
        <v>21</v>
      </c>
      <c r="F155" s="60" t="s">
        <v>1716</v>
      </c>
      <c r="G155" s="60"/>
      <c r="H155" s="60"/>
      <c r="I155" s="60"/>
      <c r="J155" s="60"/>
      <c r="K155" s="60" t="s">
        <v>1746</v>
      </c>
      <c r="L155" s="60" t="s">
        <v>1747</v>
      </c>
      <c r="M155" s="60" t="s">
        <v>1719</v>
      </c>
      <c r="N155" s="60" t="s">
        <v>1748</v>
      </c>
    </row>
    <row r="156" spans="1:14" ht="39" customHeight="1" x14ac:dyDescent="0.2">
      <c r="A156" s="60" t="s">
        <v>955</v>
      </c>
      <c r="B156" s="61" t="s">
        <v>26</v>
      </c>
      <c r="C156" s="61" t="s">
        <v>956</v>
      </c>
      <c r="D156" s="61" t="s">
        <v>1586</v>
      </c>
      <c r="E156" s="62" t="s">
        <v>512</v>
      </c>
      <c r="F156" s="60" t="s">
        <v>1447</v>
      </c>
      <c r="G156" s="60"/>
      <c r="H156" s="60"/>
      <c r="I156" s="60"/>
      <c r="J156" s="60"/>
      <c r="K156" s="60" t="s">
        <v>1749</v>
      </c>
      <c r="L156" s="60" t="s">
        <v>1750</v>
      </c>
      <c r="M156" s="60" t="s">
        <v>1751</v>
      </c>
      <c r="N156" s="60" t="s">
        <v>1752</v>
      </c>
    </row>
    <row r="157" spans="1:14" ht="39" customHeight="1" x14ac:dyDescent="0.2">
      <c r="A157" s="60" t="s">
        <v>443</v>
      </c>
      <c r="B157" s="61" t="s">
        <v>56</v>
      </c>
      <c r="C157" s="61" t="s">
        <v>444</v>
      </c>
      <c r="D157" s="61" t="s">
        <v>1309</v>
      </c>
      <c r="E157" s="62" t="s">
        <v>28</v>
      </c>
      <c r="F157" s="60" t="s">
        <v>1616</v>
      </c>
      <c r="G157" s="60"/>
      <c r="H157" s="60"/>
      <c r="I157" s="60"/>
      <c r="J157" s="60"/>
      <c r="K157" s="60" t="s">
        <v>1753</v>
      </c>
      <c r="L157" s="60" t="s">
        <v>1754</v>
      </c>
      <c r="M157" s="60" t="s">
        <v>1751</v>
      </c>
      <c r="N157" s="60" t="s">
        <v>1755</v>
      </c>
    </row>
    <row r="158" spans="1:14" ht="39" customHeight="1" x14ac:dyDescent="0.2">
      <c r="A158" s="60" t="s">
        <v>1018</v>
      </c>
      <c r="B158" s="61" t="s">
        <v>56</v>
      </c>
      <c r="C158" s="61" t="s">
        <v>1019</v>
      </c>
      <c r="D158" s="61" t="s">
        <v>1309</v>
      </c>
      <c r="E158" s="62" t="s">
        <v>28</v>
      </c>
      <c r="F158" s="60" t="s">
        <v>1695</v>
      </c>
      <c r="G158" s="60"/>
      <c r="H158" s="60"/>
      <c r="I158" s="60"/>
      <c r="J158" s="60"/>
      <c r="K158" s="60" t="s">
        <v>1756</v>
      </c>
      <c r="L158" s="60" t="s">
        <v>1757</v>
      </c>
      <c r="M158" s="60" t="s">
        <v>1751</v>
      </c>
      <c r="N158" s="60" t="s">
        <v>1758</v>
      </c>
    </row>
    <row r="159" spans="1:14" ht="52.15" customHeight="1" x14ac:dyDescent="0.2">
      <c r="A159" s="60" t="s">
        <v>483</v>
      </c>
      <c r="B159" s="61" t="s">
        <v>26</v>
      </c>
      <c r="C159" s="61" t="s">
        <v>484</v>
      </c>
      <c r="D159" s="61" t="s">
        <v>1402</v>
      </c>
      <c r="E159" s="62" t="s">
        <v>21</v>
      </c>
      <c r="F159" s="60" t="s">
        <v>1394</v>
      </c>
      <c r="G159" s="60"/>
      <c r="H159" s="60"/>
      <c r="I159" s="60"/>
      <c r="J159" s="60"/>
      <c r="K159" s="60" t="s">
        <v>1759</v>
      </c>
      <c r="L159" s="60" t="s">
        <v>1760</v>
      </c>
      <c r="M159" s="60" t="s">
        <v>1751</v>
      </c>
      <c r="N159" s="60" t="s">
        <v>1761</v>
      </c>
    </row>
    <row r="160" spans="1:14" ht="64.900000000000006" customHeight="1" x14ac:dyDescent="0.2">
      <c r="A160" s="60" t="s">
        <v>209</v>
      </c>
      <c r="B160" s="61" t="s">
        <v>56</v>
      </c>
      <c r="C160" s="61" t="s">
        <v>210</v>
      </c>
      <c r="D160" s="61" t="s">
        <v>1173</v>
      </c>
      <c r="E160" s="62" t="s">
        <v>28</v>
      </c>
      <c r="F160" s="60" t="s">
        <v>1394</v>
      </c>
      <c r="G160" s="60"/>
      <c r="H160" s="60"/>
      <c r="I160" s="60"/>
      <c r="J160" s="60"/>
      <c r="K160" s="60" t="s">
        <v>1762</v>
      </c>
      <c r="L160" s="60" t="s">
        <v>1763</v>
      </c>
      <c r="M160" s="60" t="s">
        <v>1751</v>
      </c>
      <c r="N160" s="60" t="s">
        <v>1764</v>
      </c>
    </row>
    <row r="161" spans="1:14" ht="25.9" customHeight="1" x14ac:dyDescent="0.2">
      <c r="A161" s="60" t="s">
        <v>674</v>
      </c>
      <c r="B161" s="61" t="s">
        <v>56</v>
      </c>
      <c r="C161" s="61" t="s">
        <v>675</v>
      </c>
      <c r="D161" s="61" t="s">
        <v>1330</v>
      </c>
      <c r="E161" s="62" t="s">
        <v>28</v>
      </c>
      <c r="F161" s="60" t="s">
        <v>1765</v>
      </c>
      <c r="G161" s="60"/>
      <c r="H161" s="60"/>
      <c r="I161" s="60"/>
      <c r="J161" s="60"/>
      <c r="K161" s="60" t="s">
        <v>1766</v>
      </c>
      <c r="L161" s="60" t="s">
        <v>1767</v>
      </c>
      <c r="M161" s="60" t="s">
        <v>1751</v>
      </c>
      <c r="N161" s="60" t="s">
        <v>1768</v>
      </c>
    </row>
    <row r="162" spans="1:14" ht="39" customHeight="1" x14ac:dyDescent="0.2">
      <c r="A162" s="60" t="s">
        <v>517</v>
      </c>
      <c r="B162" s="61" t="s">
        <v>56</v>
      </c>
      <c r="C162" s="61" t="s">
        <v>518</v>
      </c>
      <c r="D162" s="61" t="s">
        <v>1330</v>
      </c>
      <c r="E162" s="62" t="s">
        <v>28</v>
      </c>
      <c r="F162" s="60" t="s">
        <v>1769</v>
      </c>
      <c r="G162" s="60"/>
      <c r="H162" s="60"/>
      <c r="I162" s="60"/>
      <c r="J162" s="60"/>
      <c r="K162" s="60" t="s">
        <v>1770</v>
      </c>
      <c r="L162" s="60" t="s">
        <v>1771</v>
      </c>
      <c r="M162" s="60" t="s">
        <v>1751</v>
      </c>
      <c r="N162" s="60" t="s">
        <v>1772</v>
      </c>
    </row>
    <row r="163" spans="1:14" ht="25.9" customHeight="1" x14ac:dyDescent="0.2">
      <c r="A163" s="60" t="s">
        <v>401</v>
      </c>
      <c r="B163" s="61" t="s">
        <v>56</v>
      </c>
      <c r="C163" s="61" t="s">
        <v>402</v>
      </c>
      <c r="D163" s="61" t="s">
        <v>1309</v>
      </c>
      <c r="E163" s="62" t="s">
        <v>28</v>
      </c>
      <c r="F163" s="60" t="s">
        <v>1773</v>
      </c>
      <c r="G163" s="60"/>
      <c r="H163" s="60"/>
      <c r="I163" s="60"/>
      <c r="J163" s="60"/>
      <c r="K163" s="60" t="s">
        <v>1774</v>
      </c>
      <c r="L163" s="60" t="s">
        <v>1775</v>
      </c>
      <c r="M163" s="60" t="s">
        <v>1751</v>
      </c>
      <c r="N163" s="60" t="s">
        <v>1776</v>
      </c>
    </row>
    <row r="164" spans="1:14" ht="64.900000000000006" customHeight="1" x14ac:dyDescent="0.2">
      <c r="A164" s="60" t="s">
        <v>206</v>
      </c>
      <c r="B164" s="61" t="s">
        <v>56</v>
      </c>
      <c r="C164" s="61" t="s">
        <v>207</v>
      </c>
      <c r="D164" s="61" t="s">
        <v>1173</v>
      </c>
      <c r="E164" s="62" t="s">
        <v>28</v>
      </c>
      <c r="F164" s="60" t="s">
        <v>1394</v>
      </c>
      <c r="G164" s="60"/>
      <c r="H164" s="60"/>
      <c r="I164" s="60"/>
      <c r="J164" s="60"/>
      <c r="K164" s="60" t="s">
        <v>1777</v>
      </c>
      <c r="L164" s="60" t="s">
        <v>1778</v>
      </c>
      <c r="M164" s="60" t="s">
        <v>1751</v>
      </c>
      <c r="N164" s="60" t="s">
        <v>1779</v>
      </c>
    </row>
    <row r="165" spans="1:14" ht="52.15" customHeight="1" x14ac:dyDescent="0.2">
      <c r="A165" s="60" t="s">
        <v>455</v>
      </c>
      <c r="B165" s="61" t="s">
        <v>56</v>
      </c>
      <c r="C165" s="61" t="s">
        <v>456</v>
      </c>
      <c r="D165" s="61" t="s">
        <v>1309</v>
      </c>
      <c r="E165" s="62" t="s">
        <v>28</v>
      </c>
      <c r="F165" s="60" t="s">
        <v>1264</v>
      </c>
      <c r="G165" s="60"/>
      <c r="H165" s="60"/>
      <c r="I165" s="60"/>
      <c r="J165" s="60"/>
      <c r="K165" s="60" t="s">
        <v>1780</v>
      </c>
      <c r="L165" s="60" t="s">
        <v>1780</v>
      </c>
      <c r="M165" s="60" t="s">
        <v>1751</v>
      </c>
      <c r="N165" s="60" t="s">
        <v>1781</v>
      </c>
    </row>
    <row r="166" spans="1:14" ht="39" customHeight="1" x14ac:dyDescent="0.2">
      <c r="A166" s="60" t="s">
        <v>392</v>
      </c>
      <c r="B166" s="61" t="s">
        <v>56</v>
      </c>
      <c r="C166" s="61" t="s">
        <v>393</v>
      </c>
      <c r="D166" s="61" t="s">
        <v>1309</v>
      </c>
      <c r="E166" s="62" t="s">
        <v>28</v>
      </c>
      <c r="F166" s="60" t="s">
        <v>1616</v>
      </c>
      <c r="G166" s="60"/>
      <c r="H166" s="60"/>
      <c r="I166" s="60"/>
      <c r="J166" s="60"/>
      <c r="K166" s="60" t="s">
        <v>1782</v>
      </c>
      <c r="L166" s="60" t="s">
        <v>1783</v>
      </c>
      <c r="M166" s="60" t="s">
        <v>1784</v>
      </c>
      <c r="N166" s="60" t="s">
        <v>1785</v>
      </c>
    </row>
    <row r="167" spans="1:14" ht="39" customHeight="1" x14ac:dyDescent="0.2">
      <c r="A167" s="60" t="s">
        <v>696</v>
      </c>
      <c r="B167" s="61" t="s">
        <v>56</v>
      </c>
      <c r="C167" s="61" t="s">
        <v>697</v>
      </c>
      <c r="D167" s="61" t="s">
        <v>1330</v>
      </c>
      <c r="E167" s="62" t="s">
        <v>28</v>
      </c>
      <c r="F167" s="60" t="s">
        <v>1786</v>
      </c>
      <c r="G167" s="60"/>
      <c r="H167" s="60"/>
      <c r="I167" s="60"/>
      <c r="J167" s="60"/>
      <c r="K167" s="60" t="s">
        <v>1787</v>
      </c>
      <c r="L167" s="60" t="s">
        <v>1788</v>
      </c>
      <c r="M167" s="60" t="s">
        <v>1784</v>
      </c>
      <c r="N167" s="60" t="s">
        <v>1789</v>
      </c>
    </row>
    <row r="168" spans="1:14" ht="39" customHeight="1" x14ac:dyDescent="0.2">
      <c r="A168" s="60" t="s">
        <v>477</v>
      </c>
      <c r="B168" s="61" t="s">
        <v>26</v>
      </c>
      <c r="C168" s="61" t="s">
        <v>478</v>
      </c>
      <c r="D168" s="61" t="s">
        <v>1790</v>
      </c>
      <c r="E168" s="62" t="s">
        <v>21</v>
      </c>
      <c r="F168" s="60" t="s">
        <v>1543</v>
      </c>
      <c r="G168" s="60"/>
      <c r="H168" s="60"/>
      <c r="I168" s="60"/>
      <c r="J168" s="60"/>
      <c r="K168" s="60" t="s">
        <v>1791</v>
      </c>
      <c r="L168" s="60" t="s">
        <v>1792</v>
      </c>
      <c r="M168" s="60" t="s">
        <v>1784</v>
      </c>
      <c r="N168" s="60" t="s">
        <v>1793</v>
      </c>
    </row>
    <row r="169" spans="1:14" ht="39" customHeight="1" x14ac:dyDescent="0.2">
      <c r="A169" s="60" t="s">
        <v>256</v>
      </c>
      <c r="B169" s="61" t="s">
        <v>56</v>
      </c>
      <c r="C169" s="61" t="s">
        <v>257</v>
      </c>
      <c r="D169" s="61" t="s">
        <v>1330</v>
      </c>
      <c r="E169" s="62" t="s">
        <v>28</v>
      </c>
      <c r="F169" s="60" t="s">
        <v>1794</v>
      </c>
      <c r="G169" s="60"/>
      <c r="H169" s="60"/>
      <c r="I169" s="60"/>
      <c r="J169" s="60"/>
      <c r="K169" s="60" t="s">
        <v>1795</v>
      </c>
      <c r="L169" s="60" t="s">
        <v>1796</v>
      </c>
      <c r="M169" s="60" t="s">
        <v>1784</v>
      </c>
      <c r="N169" s="60" t="s">
        <v>1797</v>
      </c>
    </row>
    <row r="170" spans="1:14" ht="39" customHeight="1" x14ac:dyDescent="0.2">
      <c r="A170" s="60" t="s">
        <v>407</v>
      </c>
      <c r="B170" s="61" t="s">
        <v>56</v>
      </c>
      <c r="C170" s="61" t="s">
        <v>408</v>
      </c>
      <c r="D170" s="61" t="s">
        <v>1309</v>
      </c>
      <c r="E170" s="62" t="s">
        <v>58</v>
      </c>
      <c r="F170" s="60" t="s">
        <v>1798</v>
      </c>
      <c r="G170" s="60"/>
      <c r="H170" s="60"/>
      <c r="I170" s="60"/>
      <c r="J170" s="60"/>
      <c r="K170" s="60" t="s">
        <v>1799</v>
      </c>
      <c r="L170" s="60" t="s">
        <v>1800</v>
      </c>
      <c r="M170" s="60" t="s">
        <v>1784</v>
      </c>
      <c r="N170" s="60" t="s">
        <v>1801</v>
      </c>
    </row>
    <row r="171" spans="1:14" ht="78" customHeight="1" x14ac:dyDescent="0.2">
      <c r="A171" s="60" t="s">
        <v>820</v>
      </c>
      <c r="B171" s="61" t="s">
        <v>56</v>
      </c>
      <c r="C171" s="61" t="s">
        <v>821</v>
      </c>
      <c r="D171" s="61" t="s">
        <v>1309</v>
      </c>
      <c r="E171" s="62" t="s">
        <v>58</v>
      </c>
      <c r="F171" s="60" t="s">
        <v>1802</v>
      </c>
      <c r="G171" s="60"/>
      <c r="H171" s="60"/>
      <c r="I171" s="60"/>
      <c r="J171" s="60"/>
      <c r="K171" s="60" t="s">
        <v>1803</v>
      </c>
      <c r="L171" s="60" t="s">
        <v>1804</v>
      </c>
      <c r="M171" s="60" t="s">
        <v>1784</v>
      </c>
      <c r="N171" s="60" t="s">
        <v>1210</v>
      </c>
    </row>
    <row r="172" spans="1:14" ht="39" customHeight="1" x14ac:dyDescent="0.2">
      <c r="A172" s="60" t="s">
        <v>690</v>
      </c>
      <c r="B172" s="61" t="s">
        <v>56</v>
      </c>
      <c r="C172" s="61" t="s">
        <v>691</v>
      </c>
      <c r="D172" s="61" t="s">
        <v>1330</v>
      </c>
      <c r="E172" s="62" t="s">
        <v>28</v>
      </c>
      <c r="F172" s="60" t="s">
        <v>1547</v>
      </c>
      <c r="G172" s="60"/>
      <c r="H172" s="60"/>
      <c r="I172" s="60"/>
      <c r="J172" s="60"/>
      <c r="K172" s="60" t="s">
        <v>1805</v>
      </c>
      <c r="L172" s="60" t="s">
        <v>1806</v>
      </c>
      <c r="M172" s="60" t="s">
        <v>1784</v>
      </c>
      <c r="N172" s="60" t="s">
        <v>1807</v>
      </c>
    </row>
    <row r="173" spans="1:14" ht="39" customHeight="1" x14ac:dyDescent="0.2">
      <c r="A173" s="60" t="s">
        <v>34</v>
      </c>
      <c r="B173" s="61" t="s">
        <v>26</v>
      </c>
      <c r="C173" s="61" t="s">
        <v>1808</v>
      </c>
      <c r="D173" s="61" t="s">
        <v>1390</v>
      </c>
      <c r="E173" s="62" t="s">
        <v>21</v>
      </c>
      <c r="F173" s="60" t="s">
        <v>1264</v>
      </c>
      <c r="G173" s="60"/>
      <c r="H173" s="60"/>
      <c r="I173" s="60"/>
      <c r="J173" s="60"/>
      <c r="K173" s="60" t="s">
        <v>1809</v>
      </c>
      <c r="L173" s="60" t="s">
        <v>1809</v>
      </c>
      <c r="M173" s="60" t="s">
        <v>1784</v>
      </c>
      <c r="N173" s="60" t="s">
        <v>1810</v>
      </c>
    </row>
    <row r="174" spans="1:14" ht="39" customHeight="1" x14ac:dyDescent="0.2">
      <c r="A174" s="60" t="s">
        <v>277</v>
      </c>
      <c r="B174" s="61" t="s">
        <v>56</v>
      </c>
      <c r="C174" s="61" t="s">
        <v>278</v>
      </c>
      <c r="D174" s="61" t="s">
        <v>1375</v>
      </c>
      <c r="E174" s="62" t="s">
        <v>28</v>
      </c>
      <c r="F174" s="60" t="s">
        <v>1811</v>
      </c>
      <c r="G174" s="60"/>
      <c r="H174" s="60"/>
      <c r="I174" s="60"/>
      <c r="J174" s="60"/>
      <c r="K174" s="60" t="s">
        <v>1812</v>
      </c>
      <c r="L174" s="60" t="s">
        <v>1813</v>
      </c>
      <c r="M174" s="60" t="s">
        <v>1784</v>
      </c>
      <c r="N174" s="60" t="s">
        <v>1814</v>
      </c>
    </row>
    <row r="175" spans="1:14" ht="25.9" customHeight="1" x14ac:dyDescent="0.2">
      <c r="A175" s="60" t="s">
        <v>309</v>
      </c>
      <c r="B175" s="61" t="s">
        <v>56</v>
      </c>
      <c r="C175" s="61" t="s">
        <v>310</v>
      </c>
      <c r="D175" s="61" t="s">
        <v>1375</v>
      </c>
      <c r="E175" s="62" t="s">
        <v>28</v>
      </c>
      <c r="F175" s="60" t="s">
        <v>1815</v>
      </c>
      <c r="G175" s="60"/>
      <c r="H175" s="60"/>
      <c r="I175" s="60"/>
      <c r="J175" s="60"/>
      <c r="K175" s="60" t="s">
        <v>1816</v>
      </c>
      <c r="L175" s="60" t="s">
        <v>1817</v>
      </c>
      <c r="M175" s="60" t="s">
        <v>1784</v>
      </c>
      <c r="N175" s="60" t="s">
        <v>1818</v>
      </c>
    </row>
    <row r="176" spans="1:14" ht="52.15" customHeight="1" x14ac:dyDescent="0.2">
      <c r="A176" s="60" t="s">
        <v>717</v>
      </c>
      <c r="B176" s="61" t="s">
        <v>56</v>
      </c>
      <c r="C176" s="61" t="s">
        <v>718</v>
      </c>
      <c r="D176" s="61" t="s">
        <v>1330</v>
      </c>
      <c r="E176" s="62" t="s">
        <v>58</v>
      </c>
      <c r="F176" s="60" t="s">
        <v>1819</v>
      </c>
      <c r="G176" s="60"/>
      <c r="H176" s="60"/>
      <c r="I176" s="60"/>
      <c r="J176" s="60"/>
      <c r="K176" s="60" t="s">
        <v>1820</v>
      </c>
      <c r="L176" s="60" t="s">
        <v>1821</v>
      </c>
      <c r="M176" s="60" t="s">
        <v>1784</v>
      </c>
      <c r="N176" s="60" t="s">
        <v>1822</v>
      </c>
    </row>
    <row r="177" spans="1:14" ht="25.9" customHeight="1" x14ac:dyDescent="0.2">
      <c r="A177" s="60" t="s">
        <v>1823</v>
      </c>
      <c r="B177" s="61" t="s">
        <v>56</v>
      </c>
      <c r="C177" s="61" t="s">
        <v>1824</v>
      </c>
      <c r="D177" s="61" t="s">
        <v>1825</v>
      </c>
      <c r="E177" s="62" t="s">
        <v>32</v>
      </c>
      <c r="F177" s="60" t="s">
        <v>1422</v>
      </c>
      <c r="G177" s="60"/>
      <c r="H177" s="60"/>
      <c r="I177" s="60"/>
      <c r="J177" s="60"/>
      <c r="K177" s="60" t="s">
        <v>1826</v>
      </c>
      <c r="L177" s="60" t="s">
        <v>1827</v>
      </c>
      <c r="M177" s="60" t="s">
        <v>1828</v>
      </c>
      <c r="N177" s="60" t="s">
        <v>1829</v>
      </c>
    </row>
    <row r="178" spans="1:14" ht="39" customHeight="1" x14ac:dyDescent="0.2">
      <c r="A178" s="60" t="s">
        <v>280</v>
      </c>
      <c r="B178" s="61" t="s">
        <v>56</v>
      </c>
      <c r="C178" s="61" t="s">
        <v>281</v>
      </c>
      <c r="D178" s="61" t="s">
        <v>1330</v>
      </c>
      <c r="E178" s="62" t="s">
        <v>28</v>
      </c>
      <c r="F178" s="60" t="s">
        <v>1830</v>
      </c>
      <c r="G178" s="60"/>
      <c r="H178" s="60"/>
      <c r="I178" s="60"/>
      <c r="J178" s="60"/>
      <c r="K178" s="60" t="s">
        <v>1831</v>
      </c>
      <c r="L178" s="60" t="s">
        <v>1832</v>
      </c>
      <c r="M178" s="60" t="s">
        <v>1828</v>
      </c>
      <c r="N178" s="60" t="s">
        <v>1833</v>
      </c>
    </row>
    <row r="179" spans="1:14" ht="39" customHeight="1" x14ac:dyDescent="0.2">
      <c r="A179" s="60" t="s">
        <v>297</v>
      </c>
      <c r="B179" s="61" t="s">
        <v>56</v>
      </c>
      <c r="C179" s="61" t="s">
        <v>298</v>
      </c>
      <c r="D179" s="61" t="s">
        <v>1330</v>
      </c>
      <c r="E179" s="62" t="s">
        <v>58</v>
      </c>
      <c r="F179" s="60" t="s">
        <v>1834</v>
      </c>
      <c r="G179" s="60"/>
      <c r="H179" s="60"/>
      <c r="I179" s="60"/>
      <c r="J179" s="60"/>
      <c r="K179" s="60" t="s">
        <v>1835</v>
      </c>
      <c r="L179" s="60" t="s">
        <v>1836</v>
      </c>
      <c r="M179" s="60" t="s">
        <v>1828</v>
      </c>
      <c r="N179" s="60" t="s">
        <v>1837</v>
      </c>
    </row>
    <row r="180" spans="1:14" ht="39" customHeight="1" x14ac:dyDescent="0.2">
      <c r="A180" s="60" t="s">
        <v>329</v>
      </c>
      <c r="B180" s="61" t="s">
        <v>56</v>
      </c>
      <c r="C180" s="61" t="s">
        <v>330</v>
      </c>
      <c r="D180" s="61" t="s">
        <v>1309</v>
      </c>
      <c r="E180" s="62" t="s">
        <v>58</v>
      </c>
      <c r="F180" s="60" t="s">
        <v>1838</v>
      </c>
      <c r="G180" s="60"/>
      <c r="H180" s="60"/>
      <c r="I180" s="60"/>
      <c r="J180" s="60"/>
      <c r="K180" s="60" t="s">
        <v>1839</v>
      </c>
      <c r="L180" s="60" t="s">
        <v>1840</v>
      </c>
      <c r="M180" s="60" t="s">
        <v>1828</v>
      </c>
      <c r="N180" s="60" t="s">
        <v>1841</v>
      </c>
    </row>
    <row r="181" spans="1:14" ht="39" customHeight="1" x14ac:dyDescent="0.2">
      <c r="A181" s="60" t="s">
        <v>643</v>
      </c>
      <c r="B181" s="61" t="s">
        <v>56</v>
      </c>
      <c r="C181" s="61" t="s">
        <v>644</v>
      </c>
      <c r="D181" s="61" t="s">
        <v>1103</v>
      </c>
      <c r="E181" s="62" t="s">
        <v>32</v>
      </c>
      <c r="F181" s="60" t="s">
        <v>1842</v>
      </c>
      <c r="G181" s="60"/>
      <c r="H181" s="60"/>
      <c r="I181" s="60"/>
      <c r="J181" s="60"/>
      <c r="K181" s="60" t="s">
        <v>1843</v>
      </c>
      <c r="L181" s="60" t="s">
        <v>1844</v>
      </c>
      <c r="M181" s="60" t="s">
        <v>1828</v>
      </c>
      <c r="N181" s="60" t="s">
        <v>1845</v>
      </c>
    </row>
    <row r="182" spans="1:14" ht="25.9" customHeight="1" x14ac:dyDescent="0.2">
      <c r="A182" s="60" t="s">
        <v>1025</v>
      </c>
      <c r="B182" s="61" t="s">
        <v>56</v>
      </c>
      <c r="C182" s="61" t="s">
        <v>1026</v>
      </c>
      <c r="D182" s="61" t="s">
        <v>1173</v>
      </c>
      <c r="E182" s="62" t="s">
        <v>28</v>
      </c>
      <c r="F182" s="60" t="s">
        <v>1264</v>
      </c>
      <c r="G182" s="60"/>
      <c r="H182" s="60"/>
      <c r="I182" s="60"/>
      <c r="J182" s="60"/>
      <c r="K182" s="60" t="s">
        <v>1846</v>
      </c>
      <c r="L182" s="60" t="s">
        <v>1846</v>
      </c>
      <c r="M182" s="60" t="s">
        <v>1828</v>
      </c>
      <c r="N182" s="60" t="s">
        <v>1847</v>
      </c>
    </row>
    <row r="183" spans="1:14" ht="52.15" customHeight="1" x14ac:dyDescent="0.2">
      <c r="A183" s="60" t="s">
        <v>827</v>
      </c>
      <c r="B183" s="61" t="s">
        <v>56</v>
      </c>
      <c r="C183" s="61" t="s">
        <v>828</v>
      </c>
      <c r="D183" s="61" t="s">
        <v>1330</v>
      </c>
      <c r="E183" s="62" t="s">
        <v>28</v>
      </c>
      <c r="F183" s="60" t="s">
        <v>1394</v>
      </c>
      <c r="G183" s="60"/>
      <c r="H183" s="60"/>
      <c r="I183" s="60"/>
      <c r="J183" s="60"/>
      <c r="K183" s="60" t="s">
        <v>1848</v>
      </c>
      <c r="L183" s="60" t="s">
        <v>1849</v>
      </c>
      <c r="M183" s="60" t="s">
        <v>1828</v>
      </c>
      <c r="N183" s="60" t="s">
        <v>1850</v>
      </c>
    </row>
    <row r="184" spans="1:14" ht="39" customHeight="1" x14ac:dyDescent="0.2">
      <c r="A184" s="60" t="s">
        <v>687</v>
      </c>
      <c r="B184" s="61" t="s">
        <v>56</v>
      </c>
      <c r="C184" s="61" t="s">
        <v>688</v>
      </c>
      <c r="D184" s="61" t="s">
        <v>1330</v>
      </c>
      <c r="E184" s="62" t="s">
        <v>28</v>
      </c>
      <c r="F184" s="60" t="s">
        <v>1786</v>
      </c>
      <c r="G184" s="60"/>
      <c r="H184" s="60"/>
      <c r="I184" s="60"/>
      <c r="J184" s="60"/>
      <c r="K184" s="60" t="s">
        <v>1851</v>
      </c>
      <c r="L184" s="60" t="s">
        <v>1852</v>
      </c>
      <c r="M184" s="60" t="s">
        <v>1828</v>
      </c>
      <c r="N184" s="60" t="s">
        <v>1853</v>
      </c>
    </row>
    <row r="185" spans="1:14" ht="25.9" customHeight="1" x14ac:dyDescent="0.2">
      <c r="A185" s="60" t="s">
        <v>587</v>
      </c>
      <c r="B185" s="61" t="s">
        <v>56</v>
      </c>
      <c r="C185" s="61" t="s">
        <v>588</v>
      </c>
      <c r="D185" s="61" t="s">
        <v>1103</v>
      </c>
      <c r="E185" s="62" t="s">
        <v>71</v>
      </c>
      <c r="F185" s="60" t="s">
        <v>1854</v>
      </c>
      <c r="G185" s="60"/>
      <c r="H185" s="60"/>
      <c r="I185" s="60"/>
      <c r="J185" s="60"/>
      <c r="K185" s="60" t="s">
        <v>1855</v>
      </c>
      <c r="L185" s="60" t="s">
        <v>1856</v>
      </c>
      <c r="M185" s="60" t="s">
        <v>1828</v>
      </c>
      <c r="N185" s="60" t="s">
        <v>1857</v>
      </c>
    </row>
    <row r="186" spans="1:14" ht="25.9" customHeight="1" x14ac:dyDescent="0.2">
      <c r="A186" s="60" t="s">
        <v>371</v>
      </c>
      <c r="B186" s="61" t="s">
        <v>56</v>
      </c>
      <c r="C186" s="61" t="s">
        <v>372</v>
      </c>
      <c r="D186" s="61" t="s">
        <v>1309</v>
      </c>
      <c r="E186" s="62" t="s">
        <v>28</v>
      </c>
      <c r="F186" s="60" t="s">
        <v>1264</v>
      </c>
      <c r="G186" s="60"/>
      <c r="H186" s="60"/>
      <c r="I186" s="60"/>
      <c r="J186" s="60"/>
      <c r="K186" s="60" t="s">
        <v>1858</v>
      </c>
      <c r="L186" s="60" t="s">
        <v>1858</v>
      </c>
      <c r="M186" s="60" t="s">
        <v>1828</v>
      </c>
      <c r="N186" s="60" t="s">
        <v>1859</v>
      </c>
    </row>
    <row r="187" spans="1:14" ht="25.9" customHeight="1" x14ac:dyDescent="0.2">
      <c r="A187" s="60" t="s">
        <v>985</v>
      </c>
      <c r="B187" s="61" t="s">
        <v>56</v>
      </c>
      <c r="C187" s="61" t="s">
        <v>986</v>
      </c>
      <c r="D187" s="61" t="s">
        <v>1330</v>
      </c>
      <c r="E187" s="62" t="s">
        <v>28</v>
      </c>
      <c r="F187" s="60" t="s">
        <v>1695</v>
      </c>
      <c r="G187" s="60"/>
      <c r="H187" s="60"/>
      <c r="I187" s="60"/>
      <c r="J187" s="60"/>
      <c r="K187" s="60" t="s">
        <v>1860</v>
      </c>
      <c r="L187" s="60" t="s">
        <v>1861</v>
      </c>
      <c r="M187" s="60" t="s">
        <v>1828</v>
      </c>
      <c r="N187" s="60" t="s">
        <v>1862</v>
      </c>
    </row>
    <row r="188" spans="1:14" ht="25.9" customHeight="1" x14ac:dyDescent="0.2">
      <c r="A188" s="60" t="s">
        <v>549</v>
      </c>
      <c r="B188" s="61" t="s">
        <v>56</v>
      </c>
      <c r="C188" s="61" t="s">
        <v>550</v>
      </c>
      <c r="D188" s="61" t="s">
        <v>1162</v>
      </c>
      <c r="E188" s="62" t="s">
        <v>32</v>
      </c>
      <c r="F188" s="60" t="s">
        <v>1863</v>
      </c>
      <c r="G188" s="60"/>
      <c r="H188" s="60"/>
      <c r="I188" s="60"/>
      <c r="J188" s="60"/>
      <c r="K188" s="60" t="s">
        <v>1864</v>
      </c>
      <c r="L188" s="60" t="s">
        <v>1865</v>
      </c>
      <c r="M188" s="60" t="s">
        <v>1828</v>
      </c>
      <c r="N188" s="60" t="s">
        <v>1866</v>
      </c>
    </row>
    <row r="189" spans="1:14" ht="39" customHeight="1" x14ac:dyDescent="0.2">
      <c r="A189" s="60" t="s">
        <v>241</v>
      </c>
      <c r="B189" s="61" t="s">
        <v>56</v>
      </c>
      <c r="C189" s="61" t="s">
        <v>242</v>
      </c>
      <c r="D189" s="61" t="s">
        <v>1330</v>
      </c>
      <c r="E189" s="62" t="s">
        <v>28</v>
      </c>
      <c r="F189" s="60" t="s">
        <v>1413</v>
      </c>
      <c r="G189" s="60"/>
      <c r="H189" s="60"/>
      <c r="I189" s="60"/>
      <c r="J189" s="60"/>
      <c r="K189" s="60" t="s">
        <v>1867</v>
      </c>
      <c r="L189" s="60" t="s">
        <v>1868</v>
      </c>
      <c r="M189" s="60" t="s">
        <v>1828</v>
      </c>
      <c r="N189" s="60" t="s">
        <v>1869</v>
      </c>
    </row>
    <row r="190" spans="1:14" ht="39" customHeight="1" x14ac:dyDescent="0.2">
      <c r="A190" s="60" t="s">
        <v>404</v>
      </c>
      <c r="B190" s="61" t="s">
        <v>56</v>
      </c>
      <c r="C190" s="61" t="s">
        <v>405</v>
      </c>
      <c r="D190" s="61" t="s">
        <v>1309</v>
      </c>
      <c r="E190" s="62" t="s">
        <v>28</v>
      </c>
      <c r="F190" s="60" t="s">
        <v>1616</v>
      </c>
      <c r="G190" s="60"/>
      <c r="H190" s="60"/>
      <c r="I190" s="60"/>
      <c r="J190" s="60"/>
      <c r="K190" s="60" t="s">
        <v>1870</v>
      </c>
      <c r="L190" s="60" t="s">
        <v>1871</v>
      </c>
      <c r="M190" s="60" t="s">
        <v>1872</v>
      </c>
      <c r="N190" s="60" t="s">
        <v>1873</v>
      </c>
    </row>
    <row r="191" spans="1:14" ht="52.15" customHeight="1" x14ac:dyDescent="0.2">
      <c r="A191" s="60" t="s">
        <v>713</v>
      </c>
      <c r="B191" s="61" t="s">
        <v>56</v>
      </c>
      <c r="C191" s="61" t="s">
        <v>714</v>
      </c>
      <c r="D191" s="61" t="s">
        <v>1330</v>
      </c>
      <c r="E191" s="62" t="s">
        <v>58</v>
      </c>
      <c r="F191" s="60" t="s">
        <v>1834</v>
      </c>
      <c r="G191" s="60"/>
      <c r="H191" s="60"/>
      <c r="I191" s="60"/>
      <c r="J191" s="60"/>
      <c r="K191" s="60" t="s">
        <v>1874</v>
      </c>
      <c r="L191" s="60" t="s">
        <v>1875</v>
      </c>
      <c r="M191" s="60" t="s">
        <v>1872</v>
      </c>
      <c r="N191" s="60" t="s">
        <v>1876</v>
      </c>
    </row>
    <row r="192" spans="1:14" ht="25.9" customHeight="1" x14ac:dyDescent="0.2">
      <c r="A192" s="60" t="s">
        <v>988</v>
      </c>
      <c r="B192" s="61" t="s">
        <v>26</v>
      </c>
      <c r="C192" s="61" t="s">
        <v>989</v>
      </c>
      <c r="D192" s="61" t="s">
        <v>1711</v>
      </c>
      <c r="E192" s="62" t="s">
        <v>21</v>
      </c>
      <c r="F192" s="60" t="s">
        <v>1695</v>
      </c>
      <c r="G192" s="60"/>
      <c r="H192" s="60"/>
      <c r="I192" s="60"/>
      <c r="J192" s="60"/>
      <c r="K192" s="60" t="s">
        <v>1877</v>
      </c>
      <c r="L192" s="60" t="s">
        <v>1878</v>
      </c>
      <c r="M192" s="60" t="s">
        <v>1872</v>
      </c>
      <c r="N192" s="60" t="s">
        <v>1879</v>
      </c>
    </row>
    <row r="193" spans="1:14" ht="39" customHeight="1" x14ac:dyDescent="0.2">
      <c r="A193" s="60" t="s">
        <v>413</v>
      </c>
      <c r="B193" s="61" t="s">
        <v>56</v>
      </c>
      <c r="C193" s="61" t="s">
        <v>414</v>
      </c>
      <c r="D193" s="61" t="s">
        <v>1309</v>
      </c>
      <c r="E193" s="62" t="s">
        <v>58</v>
      </c>
      <c r="F193" s="60" t="s">
        <v>1834</v>
      </c>
      <c r="G193" s="60"/>
      <c r="H193" s="60"/>
      <c r="I193" s="60"/>
      <c r="J193" s="60"/>
      <c r="K193" s="60" t="s">
        <v>1880</v>
      </c>
      <c r="L193" s="60" t="s">
        <v>1881</v>
      </c>
      <c r="M193" s="60" t="s">
        <v>1872</v>
      </c>
      <c r="N193" s="60" t="s">
        <v>1882</v>
      </c>
    </row>
    <row r="194" spans="1:14" ht="25.9" customHeight="1" x14ac:dyDescent="0.2">
      <c r="A194" s="60" t="s">
        <v>356</v>
      </c>
      <c r="B194" s="61" t="s">
        <v>56</v>
      </c>
      <c r="C194" s="61" t="s">
        <v>357</v>
      </c>
      <c r="D194" s="61" t="s">
        <v>1309</v>
      </c>
      <c r="E194" s="62" t="s">
        <v>28</v>
      </c>
      <c r="F194" s="60" t="s">
        <v>1883</v>
      </c>
      <c r="G194" s="60"/>
      <c r="H194" s="60"/>
      <c r="I194" s="60"/>
      <c r="J194" s="60"/>
      <c r="K194" s="60" t="s">
        <v>1884</v>
      </c>
      <c r="L194" s="60" t="s">
        <v>1885</v>
      </c>
      <c r="M194" s="60" t="s">
        <v>1872</v>
      </c>
      <c r="N194" s="60" t="s">
        <v>1886</v>
      </c>
    </row>
    <row r="195" spans="1:14" ht="39" customHeight="1" x14ac:dyDescent="0.2">
      <c r="A195" s="60" t="s">
        <v>274</v>
      </c>
      <c r="B195" s="61" t="s">
        <v>56</v>
      </c>
      <c r="C195" s="61" t="s">
        <v>275</v>
      </c>
      <c r="D195" s="61" t="s">
        <v>1330</v>
      </c>
      <c r="E195" s="62" t="s">
        <v>28</v>
      </c>
      <c r="F195" s="60" t="s">
        <v>1887</v>
      </c>
      <c r="G195" s="60"/>
      <c r="H195" s="60"/>
      <c r="I195" s="60"/>
      <c r="J195" s="60"/>
      <c r="K195" s="60" t="s">
        <v>1888</v>
      </c>
      <c r="L195" s="60" t="s">
        <v>1889</v>
      </c>
      <c r="M195" s="60" t="s">
        <v>1872</v>
      </c>
      <c r="N195" s="60" t="s">
        <v>1890</v>
      </c>
    </row>
    <row r="196" spans="1:14" ht="25.9" customHeight="1" x14ac:dyDescent="0.2">
      <c r="A196" s="60" t="s">
        <v>552</v>
      </c>
      <c r="B196" s="61" t="s">
        <v>56</v>
      </c>
      <c r="C196" s="61" t="s">
        <v>553</v>
      </c>
      <c r="D196" s="61" t="s">
        <v>1162</v>
      </c>
      <c r="E196" s="62" t="s">
        <v>32</v>
      </c>
      <c r="F196" s="60" t="s">
        <v>1863</v>
      </c>
      <c r="G196" s="60"/>
      <c r="H196" s="60"/>
      <c r="I196" s="60"/>
      <c r="J196" s="60"/>
      <c r="K196" s="60" t="s">
        <v>1891</v>
      </c>
      <c r="L196" s="60" t="s">
        <v>1892</v>
      </c>
      <c r="M196" s="60" t="s">
        <v>1872</v>
      </c>
      <c r="N196" s="60" t="s">
        <v>1893</v>
      </c>
    </row>
    <row r="197" spans="1:14" ht="39" customHeight="1" x14ac:dyDescent="0.2">
      <c r="A197" s="60" t="s">
        <v>48</v>
      </c>
      <c r="B197" s="61" t="s">
        <v>26</v>
      </c>
      <c r="C197" s="61" t="s">
        <v>49</v>
      </c>
      <c r="D197" s="61" t="s">
        <v>1390</v>
      </c>
      <c r="E197" s="62" t="s">
        <v>21</v>
      </c>
      <c r="F197" s="60" t="s">
        <v>1264</v>
      </c>
      <c r="G197" s="60"/>
      <c r="H197" s="60"/>
      <c r="I197" s="60"/>
      <c r="J197" s="60"/>
      <c r="K197" s="60" t="s">
        <v>1894</v>
      </c>
      <c r="L197" s="60" t="s">
        <v>1894</v>
      </c>
      <c r="M197" s="60" t="s">
        <v>1872</v>
      </c>
      <c r="N197" s="60" t="s">
        <v>1895</v>
      </c>
    </row>
    <row r="198" spans="1:14" ht="39" customHeight="1" x14ac:dyDescent="0.2">
      <c r="A198" s="60" t="s">
        <v>220</v>
      </c>
      <c r="B198" s="61" t="s">
        <v>56</v>
      </c>
      <c r="C198" s="61" t="s">
        <v>221</v>
      </c>
      <c r="D198" s="61" t="s">
        <v>1330</v>
      </c>
      <c r="E198" s="62" t="s">
        <v>28</v>
      </c>
      <c r="F198" s="60" t="s">
        <v>1896</v>
      </c>
      <c r="G198" s="60"/>
      <c r="H198" s="60"/>
      <c r="I198" s="60"/>
      <c r="J198" s="60"/>
      <c r="K198" s="60" t="s">
        <v>1897</v>
      </c>
      <c r="L198" s="60" t="s">
        <v>1898</v>
      </c>
      <c r="M198" s="60" t="s">
        <v>1872</v>
      </c>
      <c r="N198" s="60" t="s">
        <v>1899</v>
      </c>
    </row>
    <row r="199" spans="1:14" ht="39" customHeight="1" x14ac:dyDescent="0.2">
      <c r="A199" s="60" t="s">
        <v>693</v>
      </c>
      <c r="B199" s="61" t="s">
        <v>56</v>
      </c>
      <c r="C199" s="61" t="s">
        <v>694</v>
      </c>
      <c r="D199" s="61" t="s">
        <v>1330</v>
      </c>
      <c r="E199" s="62" t="s">
        <v>28</v>
      </c>
      <c r="F199" s="60" t="s">
        <v>1376</v>
      </c>
      <c r="G199" s="60"/>
      <c r="H199" s="60"/>
      <c r="I199" s="60"/>
      <c r="J199" s="60"/>
      <c r="K199" s="60" t="s">
        <v>1900</v>
      </c>
      <c r="L199" s="60" t="s">
        <v>1901</v>
      </c>
      <c r="M199" s="60" t="s">
        <v>1872</v>
      </c>
      <c r="N199" s="60" t="s">
        <v>1902</v>
      </c>
    </row>
    <row r="200" spans="1:14" ht="39" customHeight="1" x14ac:dyDescent="0.2">
      <c r="A200" s="60" t="s">
        <v>730</v>
      </c>
      <c r="B200" s="61" t="s">
        <v>26</v>
      </c>
      <c r="C200" s="61" t="s">
        <v>731</v>
      </c>
      <c r="D200" s="61" t="s">
        <v>1350</v>
      </c>
      <c r="E200" s="62" t="s">
        <v>21</v>
      </c>
      <c r="F200" s="60" t="s">
        <v>1811</v>
      </c>
      <c r="G200" s="60"/>
      <c r="H200" s="60"/>
      <c r="I200" s="60"/>
      <c r="J200" s="60"/>
      <c r="K200" s="60" t="s">
        <v>1903</v>
      </c>
      <c r="L200" s="60" t="s">
        <v>1904</v>
      </c>
      <c r="M200" s="60" t="s">
        <v>1872</v>
      </c>
      <c r="N200" s="60" t="s">
        <v>1905</v>
      </c>
    </row>
    <row r="201" spans="1:14" ht="25.9" customHeight="1" x14ac:dyDescent="0.2">
      <c r="A201" s="60" t="s">
        <v>824</v>
      </c>
      <c r="B201" s="61" t="s">
        <v>56</v>
      </c>
      <c r="C201" s="61" t="s">
        <v>825</v>
      </c>
      <c r="D201" s="61" t="s">
        <v>1330</v>
      </c>
      <c r="E201" s="62" t="s">
        <v>28</v>
      </c>
      <c r="F201" s="60" t="s">
        <v>1906</v>
      </c>
      <c r="G201" s="60"/>
      <c r="H201" s="60"/>
      <c r="I201" s="60"/>
      <c r="J201" s="60"/>
      <c r="K201" s="60" t="s">
        <v>1787</v>
      </c>
      <c r="L201" s="60" t="s">
        <v>1907</v>
      </c>
      <c r="M201" s="60" t="s">
        <v>1872</v>
      </c>
      <c r="N201" s="60" t="s">
        <v>1908</v>
      </c>
    </row>
    <row r="202" spans="1:14" ht="39" customHeight="1" x14ac:dyDescent="0.2">
      <c r="A202" s="60" t="s">
        <v>247</v>
      </c>
      <c r="B202" s="61" t="s">
        <v>56</v>
      </c>
      <c r="C202" s="61" t="s">
        <v>248</v>
      </c>
      <c r="D202" s="61" t="s">
        <v>1330</v>
      </c>
      <c r="E202" s="62" t="s">
        <v>28</v>
      </c>
      <c r="F202" s="60" t="s">
        <v>1909</v>
      </c>
      <c r="G202" s="60"/>
      <c r="H202" s="60"/>
      <c r="I202" s="60"/>
      <c r="J202" s="60"/>
      <c r="K202" s="60" t="s">
        <v>1910</v>
      </c>
      <c r="L202" s="60" t="s">
        <v>1911</v>
      </c>
      <c r="M202" s="60" t="s">
        <v>1872</v>
      </c>
      <c r="N202" s="60" t="s">
        <v>1912</v>
      </c>
    </row>
    <row r="203" spans="1:14" ht="39" customHeight="1" x14ac:dyDescent="0.2">
      <c r="A203" s="60" t="s">
        <v>410</v>
      </c>
      <c r="B203" s="61" t="s">
        <v>56</v>
      </c>
      <c r="C203" s="61" t="s">
        <v>411</v>
      </c>
      <c r="D203" s="61" t="s">
        <v>1309</v>
      </c>
      <c r="E203" s="62" t="s">
        <v>58</v>
      </c>
      <c r="F203" s="60" t="s">
        <v>1913</v>
      </c>
      <c r="G203" s="60"/>
      <c r="H203" s="60"/>
      <c r="I203" s="60"/>
      <c r="J203" s="60"/>
      <c r="K203" s="60" t="s">
        <v>1914</v>
      </c>
      <c r="L203" s="60" t="s">
        <v>1915</v>
      </c>
      <c r="M203" s="60" t="s">
        <v>1872</v>
      </c>
      <c r="N203" s="60" t="s">
        <v>1916</v>
      </c>
    </row>
    <row r="204" spans="1:14" ht="52.15" customHeight="1" x14ac:dyDescent="0.2">
      <c r="A204" s="60" t="s">
        <v>25</v>
      </c>
      <c r="B204" s="61" t="s">
        <v>26</v>
      </c>
      <c r="C204" s="61" t="s">
        <v>27</v>
      </c>
      <c r="D204" s="61" t="s">
        <v>1402</v>
      </c>
      <c r="E204" s="62" t="s">
        <v>28</v>
      </c>
      <c r="F204" s="60" t="s">
        <v>1264</v>
      </c>
      <c r="G204" s="60"/>
      <c r="H204" s="60"/>
      <c r="I204" s="60"/>
      <c r="J204" s="60"/>
      <c r="K204" s="60" t="s">
        <v>1917</v>
      </c>
      <c r="L204" s="60" t="s">
        <v>1917</v>
      </c>
      <c r="M204" s="60" t="s">
        <v>1872</v>
      </c>
      <c r="N204" s="60" t="s">
        <v>1918</v>
      </c>
    </row>
    <row r="205" spans="1:14" ht="39" customHeight="1" x14ac:dyDescent="0.2">
      <c r="A205" s="60" t="s">
        <v>335</v>
      </c>
      <c r="B205" s="61" t="s">
        <v>56</v>
      </c>
      <c r="C205" s="61" t="s">
        <v>336</v>
      </c>
      <c r="D205" s="61" t="s">
        <v>1309</v>
      </c>
      <c r="E205" s="62" t="s">
        <v>28</v>
      </c>
      <c r="F205" s="60" t="s">
        <v>1919</v>
      </c>
      <c r="G205" s="60"/>
      <c r="H205" s="60"/>
      <c r="I205" s="60"/>
      <c r="J205" s="60"/>
      <c r="K205" s="60" t="s">
        <v>1920</v>
      </c>
      <c r="L205" s="60" t="s">
        <v>1921</v>
      </c>
      <c r="M205" s="60" t="s">
        <v>1872</v>
      </c>
      <c r="N205" s="60" t="s">
        <v>1922</v>
      </c>
    </row>
    <row r="206" spans="1:14" ht="39" customHeight="1" x14ac:dyDescent="0.2">
      <c r="A206" s="60" t="s">
        <v>398</v>
      </c>
      <c r="B206" s="61" t="s">
        <v>56</v>
      </c>
      <c r="C206" s="61" t="s">
        <v>399</v>
      </c>
      <c r="D206" s="61" t="s">
        <v>1309</v>
      </c>
      <c r="E206" s="62" t="s">
        <v>28</v>
      </c>
      <c r="F206" s="60" t="s">
        <v>1394</v>
      </c>
      <c r="G206" s="60"/>
      <c r="H206" s="60"/>
      <c r="I206" s="60"/>
      <c r="J206" s="60"/>
      <c r="K206" s="60" t="s">
        <v>1923</v>
      </c>
      <c r="L206" s="60" t="s">
        <v>1924</v>
      </c>
      <c r="M206" s="60" t="s">
        <v>1872</v>
      </c>
      <c r="N206" s="60" t="s">
        <v>1922</v>
      </c>
    </row>
    <row r="207" spans="1:14" ht="25.9" customHeight="1" x14ac:dyDescent="0.2">
      <c r="A207" s="60" t="s">
        <v>306</v>
      </c>
      <c r="B207" s="61" t="s">
        <v>56</v>
      </c>
      <c r="C207" s="61" t="s">
        <v>307</v>
      </c>
      <c r="D207" s="61" t="s">
        <v>1375</v>
      </c>
      <c r="E207" s="62" t="s">
        <v>28</v>
      </c>
      <c r="F207" s="60" t="s">
        <v>1495</v>
      </c>
      <c r="G207" s="60"/>
      <c r="H207" s="60"/>
      <c r="I207" s="60"/>
      <c r="J207" s="60"/>
      <c r="K207" s="60" t="s">
        <v>1925</v>
      </c>
      <c r="L207" s="60" t="s">
        <v>1926</v>
      </c>
      <c r="M207" s="60" t="s">
        <v>1872</v>
      </c>
      <c r="N207" s="60" t="s">
        <v>1927</v>
      </c>
    </row>
    <row r="208" spans="1:14" ht="25.9" customHeight="1" x14ac:dyDescent="0.2">
      <c r="A208" s="60" t="s">
        <v>668</v>
      </c>
      <c r="B208" s="61" t="s">
        <v>56</v>
      </c>
      <c r="C208" s="61" t="s">
        <v>669</v>
      </c>
      <c r="D208" s="61" t="s">
        <v>1330</v>
      </c>
      <c r="E208" s="62" t="s">
        <v>28</v>
      </c>
      <c r="F208" s="60" t="s">
        <v>1928</v>
      </c>
      <c r="G208" s="60"/>
      <c r="H208" s="60"/>
      <c r="I208" s="60"/>
      <c r="J208" s="60"/>
      <c r="K208" s="60" t="s">
        <v>1929</v>
      </c>
      <c r="L208" s="60" t="s">
        <v>1930</v>
      </c>
      <c r="M208" s="60" t="s">
        <v>1872</v>
      </c>
      <c r="N208" s="60" t="s">
        <v>1931</v>
      </c>
    </row>
    <row r="209" spans="1:14" ht="39" customHeight="1" x14ac:dyDescent="0.2">
      <c r="A209" s="60" t="s">
        <v>395</v>
      </c>
      <c r="B209" s="61" t="s">
        <v>56</v>
      </c>
      <c r="C209" s="61" t="s">
        <v>396</v>
      </c>
      <c r="D209" s="61" t="s">
        <v>1309</v>
      </c>
      <c r="E209" s="62" t="s">
        <v>28</v>
      </c>
      <c r="F209" s="60" t="s">
        <v>1695</v>
      </c>
      <c r="G209" s="60"/>
      <c r="H209" s="60"/>
      <c r="I209" s="60"/>
      <c r="J209" s="60"/>
      <c r="K209" s="60" t="s">
        <v>1932</v>
      </c>
      <c r="L209" s="60" t="s">
        <v>1933</v>
      </c>
      <c r="M209" s="60" t="s">
        <v>1872</v>
      </c>
      <c r="N209" s="60" t="s">
        <v>1934</v>
      </c>
    </row>
    <row r="210" spans="1:14" ht="52.15" customHeight="1" x14ac:dyDescent="0.2">
      <c r="A210" s="60" t="s">
        <v>365</v>
      </c>
      <c r="B210" s="61" t="s">
        <v>56</v>
      </c>
      <c r="C210" s="61" t="s">
        <v>366</v>
      </c>
      <c r="D210" s="61" t="s">
        <v>1309</v>
      </c>
      <c r="E210" s="62" t="s">
        <v>28</v>
      </c>
      <c r="F210" s="60" t="s">
        <v>1935</v>
      </c>
      <c r="G210" s="60"/>
      <c r="H210" s="60"/>
      <c r="I210" s="60"/>
      <c r="J210" s="60"/>
      <c r="K210" s="60" t="s">
        <v>1936</v>
      </c>
      <c r="L210" s="60" t="s">
        <v>1937</v>
      </c>
      <c r="M210" s="60" t="s">
        <v>1872</v>
      </c>
      <c r="N210" s="60" t="s">
        <v>1934</v>
      </c>
    </row>
    <row r="211" spans="1:14" ht="39" customHeight="1" x14ac:dyDescent="0.2">
      <c r="A211" s="60" t="s">
        <v>291</v>
      </c>
      <c r="B211" s="61" t="s">
        <v>56</v>
      </c>
      <c r="C211" s="61" t="s">
        <v>292</v>
      </c>
      <c r="D211" s="61" t="s">
        <v>1330</v>
      </c>
      <c r="E211" s="62" t="s">
        <v>28</v>
      </c>
      <c r="F211" s="60" t="s">
        <v>1935</v>
      </c>
      <c r="G211" s="60"/>
      <c r="H211" s="60"/>
      <c r="I211" s="60"/>
      <c r="J211" s="60"/>
      <c r="K211" s="60" t="s">
        <v>1938</v>
      </c>
      <c r="L211" s="60" t="s">
        <v>1939</v>
      </c>
      <c r="M211" s="60" t="s">
        <v>1872</v>
      </c>
      <c r="N211" s="60" t="s">
        <v>1940</v>
      </c>
    </row>
    <row r="212" spans="1:14" ht="39" customHeight="1" x14ac:dyDescent="0.2">
      <c r="A212" s="60" t="s">
        <v>419</v>
      </c>
      <c r="B212" s="61" t="s">
        <v>56</v>
      </c>
      <c r="C212" s="61" t="s">
        <v>420</v>
      </c>
      <c r="D212" s="61" t="s">
        <v>1309</v>
      </c>
      <c r="E212" s="62" t="s">
        <v>28</v>
      </c>
      <c r="F212" s="60" t="s">
        <v>1906</v>
      </c>
      <c r="G212" s="60"/>
      <c r="H212" s="60"/>
      <c r="I212" s="60"/>
      <c r="J212" s="60"/>
      <c r="K212" s="60" t="s">
        <v>1941</v>
      </c>
      <c r="L212" s="60" t="s">
        <v>1942</v>
      </c>
      <c r="M212" s="60" t="s">
        <v>1872</v>
      </c>
      <c r="N212" s="60" t="s">
        <v>1943</v>
      </c>
    </row>
    <row r="213" spans="1:14" ht="39" customHeight="1" x14ac:dyDescent="0.2">
      <c r="A213" s="60" t="s">
        <v>253</v>
      </c>
      <c r="B213" s="61" t="s">
        <v>56</v>
      </c>
      <c r="C213" s="61" t="s">
        <v>254</v>
      </c>
      <c r="D213" s="61" t="s">
        <v>1330</v>
      </c>
      <c r="E213" s="62" t="s">
        <v>28</v>
      </c>
      <c r="F213" s="60" t="s">
        <v>1944</v>
      </c>
      <c r="G213" s="60"/>
      <c r="H213" s="60"/>
      <c r="I213" s="60"/>
      <c r="J213" s="60"/>
      <c r="K213" s="60" t="s">
        <v>1945</v>
      </c>
      <c r="L213" s="60" t="s">
        <v>1946</v>
      </c>
      <c r="M213" s="60" t="s">
        <v>1872</v>
      </c>
      <c r="N213" s="60" t="s">
        <v>1943</v>
      </c>
    </row>
    <row r="214" spans="1:14" ht="39" customHeight="1" x14ac:dyDescent="0.2">
      <c r="A214" s="60" t="s">
        <v>416</v>
      </c>
      <c r="B214" s="61" t="s">
        <v>56</v>
      </c>
      <c r="C214" s="61" t="s">
        <v>417</v>
      </c>
      <c r="D214" s="61" t="s">
        <v>1309</v>
      </c>
      <c r="E214" s="62" t="s">
        <v>58</v>
      </c>
      <c r="F214" s="60" t="s">
        <v>1913</v>
      </c>
      <c r="G214" s="60"/>
      <c r="H214" s="60"/>
      <c r="I214" s="60"/>
      <c r="J214" s="60"/>
      <c r="K214" s="60" t="s">
        <v>1947</v>
      </c>
      <c r="L214" s="60" t="s">
        <v>1948</v>
      </c>
      <c r="M214" s="60" t="s">
        <v>1872</v>
      </c>
      <c r="N214" s="60" t="s">
        <v>1949</v>
      </c>
    </row>
    <row r="215" spans="1:14" ht="39" customHeight="1" x14ac:dyDescent="0.2">
      <c r="A215" s="60" t="s">
        <v>389</v>
      </c>
      <c r="B215" s="61" t="s">
        <v>56</v>
      </c>
      <c r="C215" s="61" t="s">
        <v>390</v>
      </c>
      <c r="D215" s="61" t="s">
        <v>1309</v>
      </c>
      <c r="E215" s="62" t="s">
        <v>28</v>
      </c>
      <c r="F215" s="60" t="s">
        <v>1616</v>
      </c>
      <c r="G215" s="60"/>
      <c r="H215" s="60"/>
      <c r="I215" s="60"/>
      <c r="J215" s="60"/>
      <c r="K215" s="60" t="s">
        <v>1950</v>
      </c>
      <c r="L215" s="60" t="s">
        <v>1951</v>
      </c>
      <c r="M215" s="60" t="s">
        <v>1872</v>
      </c>
      <c r="N215" s="60" t="s">
        <v>1952</v>
      </c>
    </row>
    <row r="216" spans="1:14" ht="52.15" customHeight="1" x14ac:dyDescent="0.2">
      <c r="A216" s="60" t="s">
        <v>991</v>
      </c>
      <c r="B216" s="61" t="s">
        <v>56</v>
      </c>
      <c r="C216" s="61" t="s">
        <v>992</v>
      </c>
      <c r="D216" s="61" t="s">
        <v>1330</v>
      </c>
      <c r="E216" s="62" t="s">
        <v>28</v>
      </c>
      <c r="F216" s="60" t="s">
        <v>1953</v>
      </c>
      <c r="G216" s="60"/>
      <c r="H216" s="60"/>
      <c r="I216" s="60"/>
      <c r="J216" s="60"/>
      <c r="K216" s="60" t="s">
        <v>1954</v>
      </c>
      <c r="L216" s="60" t="s">
        <v>1955</v>
      </c>
      <c r="M216" s="60" t="s">
        <v>1872</v>
      </c>
      <c r="N216" s="60" t="s">
        <v>1952</v>
      </c>
    </row>
    <row r="217" spans="1:14" ht="52.15" customHeight="1" x14ac:dyDescent="0.2">
      <c r="A217" s="60" t="s">
        <v>1002</v>
      </c>
      <c r="B217" s="61" t="s">
        <v>56</v>
      </c>
      <c r="C217" s="61" t="s">
        <v>1003</v>
      </c>
      <c r="D217" s="61" t="s">
        <v>1330</v>
      </c>
      <c r="E217" s="62" t="s">
        <v>58</v>
      </c>
      <c r="F217" s="60" t="s">
        <v>1834</v>
      </c>
      <c r="G217" s="60"/>
      <c r="H217" s="60"/>
      <c r="I217" s="60"/>
      <c r="J217" s="60"/>
      <c r="K217" s="60" t="s">
        <v>1956</v>
      </c>
      <c r="L217" s="60" t="s">
        <v>1957</v>
      </c>
      <c r="M217" s="60" t="s">
        <v>1872</v>
      </c>
      <c r="N217" s="60" t="s">
        <v>1958</v>
      </c>
    </row>
    <row r="218" spans="1:14" ht="25.9" customHeight="1" x14ac:dyDescent="0.2">
      <c r="A218" s="60" t="s">
        <v>386</v>
      </c>
      <c r="B218" s="61" t="s">
        <v>56</v>
      </c>
      <c r="C218" s="61" t="s">
        <v>387</v>
      </c>
      <c r="D218" s="61" t="s">
        <v>1309</v>
      </c>
      <c r="E218" s="62" t="s">
        <v>28</v>
      </c>
      <c r="F218" s="60" t="s">
        <v>1959</v>
      </c>
      <c r="G218" s="60"/>
      <c r="H218" s="60"/>
      <c r="I218" s="60"/>
      <c r="J218" s="60"/>
      <c r="K218" s="60" t="s">
        <v>1960</v>
      </c>
      <c r="L218" s="60" t="s">
        <v>1961</v>
      </c>
      <c r="M218" s="60" t="s">
        <v>1962</v>
      </c>
      <c r="N218" s="60" t="s">
        <v>1958</v>
      </c>
    </row>
    <row r="219" spans="1:14" ht="25.9" customHeight="1" x14ac:dyDescent="0.2">
      <c r="A219" s="60" t="s">
        <v>383</v>
      </c>
      <c r="B219" s="61" t="s">
        <v>56</v>
      </c>
      <c r="C219" s="61" t="s">
        <v>384</v>
      </c>
      <c r="D219" s="61" t="s">
        <v>1309</v>
      </c>
      <c r="E219" s="62" t="s">
        <v>28</v>
      </c>
      <c r="F219" s="60" t="s">
        <v>1616</v>
      </c>
      <c r="G219" s="60"/>
      <c r="H219" s="60"/>
      <c r="I219" s="60"/>
      <c r="J219" s="60"/>
      <c r="K219" s="60" t="s">
        <v>1963</v>
      </c>
      <c r="L219" s="60" t="s">
        <v>1964</v>
      </c>
      <c r="M219" s="60" t="s">
        <v>1962</v>
      </c>
      <c r="N219" s="60" t="s">
        <v>1965</v>
      </c>
    </row>
    <row r="220" spans="1:14" ht="39" customHeight="1" x14ac:dyDescent="0.2">
      <c r="A220" s="60" t="s">
        <v>428</v>
      </c>
      <c r="B220" s="61" t="s">
        <v>56</v>
      </c>
      <c r="C220" s="61" t="s">
        <v>429</v>
      </c>
      <c r="D220" s="61" t="s">
        <v>1309</v>
      </c>
      <c r="E220" s="62" t="s">
        <v>28</v>
      </c>
      <c r="F220" s="60" t="s">
        <v>1616</v>
      </c>
      <c r="G220" s="60"/>
      <c r="H220" s="60"/>
      <c r="I220" s="60"/>
      <c r="J220" s="60"/>
      <c r="K220" s="60" t="s">
        <v>1966</v>
      </c>
      <c r="L220" s="60" t="s">
        <v>1967</v>
      </c>
      <c r="M220" s="60" t="s">
        <v>1962</v>
      </c>
      <c r="N220" s="60" t="s">
        <v>1965</v>
      </c>
    </row>
    <row r="221" spans="1:14" ht="52.15" customHeight="1" x14ac:dyDescent="0.2">
      <c r="A221" s="60" t="s">
        <v>422</v>
      </c>
      <c r="B221" s="61" t="s">
        <v>56</v>
      </c>
      <c r="C221" s="61" t="s">
        <v>423</v>
      </c>
      <c r="D221" s="61" t="s">
        <v>1309</v>
      </c>
      <c r="E221" s="62" t="s">
        <v>28</v>
      </c>
      <c r="F221" s="60" t="s">
        <v>1968</v>
      </c>
      <c r="G221" s="60"/>
      <c r="H221" s="60"/>
      <c r="I221" s="60"/>
      <c r="J221" s="60"/>
      <c r="K221" s="60" t="s">
        <v>1969</v>
      </c>
      <c r="L221" s="60" t="s">
        <v>1970</v>
      </c>
      <c r="M221" s="60" t="s">
        <v>1962</v>
      </c>
      <c r="N221" s="60" t="s">
        <v>1965</v>
      </c>
    </row>
    <row r="222" spans="1:14" ht="25.9" customHeight="1" x14ac:dyDescent="0.2">
      <c r="A222" s="60" t="s">
        <v>590</v>
      </c>
      <c r="B222" s="61" t="s">
        <v>56</v>
      </c>
      <c r="C222" s="61" t="s">
        <v>591</v>
      </c>
      <c r="D222" s="61" t="s">
        <v>1103</v>
      </c>
      <c r="E222" s="62" t="s">
        <v>71</v>
      </c>
      <c r="F222" s="60" t="s">
        <v>1971</v>
      </c>
      <c r="G222" s="60"/>
      <c r="H222" s="60"/>
      <c r="I222" s="60"/>
      <c r="J222" s="60"/>
      <c r="K222" s="60" t="s">
        <v>1972</v>
      </c>
      <c r="L222" s="60" t="s">
        <v>1973</v>
      </c>
      <c r="M222" s="60" t="s">
        <v>1962</v>
      </c>
      <c r="N222" s="60" t="s">
        <v>1974</v>
      </c>
    </row>
    <row r="223" spans="1:14" ht="52.15" customHeight="1" x14ac:dyDescent="0.2">
      <c r="A223" s="60" t="s">
        <v>446</v>
      </c>
      <c r="B223" s="61" t="s">
        <v>56</v>
      </c>
      <c r="C223" s="61" t="s">
        <v>447</v>
      </c>
      <c r="D223" s="61" t="s">
        <v>1309</v>
      </c>
      <c r="E223" s="62" t="s">
        <v>28</v>
      </c>
      <c r="F223" s="60" t="s">
        <v>1394</v>
      </c>
      <c r="G223" s="60"/>
      <c r="H223" s="60"/>
      <c r="I223" s="60"/>
      <c r="J223" s="60"/>
      <c r="K223" s="60" t="s">
        <v>1975</v>
      </c>
      <c r="L223" s="60" t="s">
        <v>1976</v>
      </c>
      <c r="M223" s="60" t="s">
        <v>1962</v>
      </c>
      <c r="N223" s="60" t="s">
        <v>1974</v>
      </c>
    </row>
    <row r="224" spans="1:14" ht="39" customHeight="1" x14ac:dyDescent="0.2">
      <c r="A224" s="60" t="s">
        <v>338</v>
      </c>
      <c r="B224" s="61" t="s">
        <v>56</v>
      </c>
      <c r="C224" s="61" t="s">
        <v>339</v>
      </c>
      <c r="D224" s="61" t="s">
        <v>1309</v>
      </c>
      <c r="E224" s="62" t="s">
        <v>28</v>
      </c>
      <c r="F224" s="60" t="s">
        <v>1906</v>
      </c>
      <c r="G224" s="60"/>
      <c r="H224" s="60"/>
      <c r="I224" s="60"/>
      <c r="J224" s="60"/>
      <c r="K224" s="60" t="s">
        <v>1977</v>
      </c>
      <c r="L224" s="60" t="s">
        <v>1978</v>
      </c>
      <c r="M224" s="60" t="s">
        <v>1962</v>
      </c>
      <c r="N224" s="60" t="s">
        <v>1974</v>
      </c>
    </row>
    <row r="225" spans="1:14" ht="39" customHeight="1" x14ac:dyDescent="0.2">
      <c r="A225" s="60" t="s">
        <v>380</v>
      </c>
      <c r="B225" s="61" t="s">
        <v>56</v>
      </c>
      <c r="C225" s="61" t="s">
        <v>381</v>
      </c>
      <c r="D225" s="61" t="s">
        <v>1309</v>
      </c>
      <c r="E225" s="62" t="s">
        <v>28</v>
      </c>
      <c r="F225" s="60" t="s">
        <v>1264</v>
      </c>
      <c r="G225" s="60"/>
      <c r="H225" s="60"/>
      <c r="I225" s="60"/>
      <c r="J225" s="60"/>
      <c r="K225" s="60" t="s">
        <v>1979</v>
      </c>
      <c r="L225" s="60" t="s">
        <v>1979</v>
      </c>
      <c r="M225" s="60" t="s">
        <v>1962</v>
      </c>
      <c r="N225" s="60" t="s">
        <v>1980</v>
      </c>
    </row>
    <row r="226" spans="1:14" ht="39" customHeight="1" x14ac:dyDescent="0.2">
      <c r="A226" s="60" t="s">
        <v>265</v>
      </c>
      <c r="B226" s="61" t="s">
        <v>56</v>
      </c>
      <c r="C226" s="61" t="s">
        <v>266</v>
      </c>
      <c r="D226" s="61" t="s">
        <v>1330</v>
      </c>
      <c r="E226" s="62" t="s">
        <v>28</v>
      </c>
      <c r="F226" s="60" t="s">
        <v>1773</v>
      </c>
      <c r="G226" s="60"/>
      <c r="H226" s="60"/>
      <c r="I226" s="60"/>
      <c r="J226" s="60"/>
      <c r="K226" s="60" t="s">
        <v>1981</v>
      </c>
      <c r="L226" s="60" t="s">
        <v>1982</v>
      </c>
      <c r="M226" s="60" t="s">
        <v>1962</v>
      </c>
      <c r="N226" s="60" t="s">
        <v>1980</v>
      </c>
    </row>
    <row r="227" spans="1:14" ht="25.9" customHeight="1" x14ac:dyDescent="0.2">
      <c r="A227" s="60" t="s">
        <v>294</v>
      </c>
      <c r="B227" s="61" t="s">
        <v>56</v>
      </c>
      <c r="C227" s="61" t="s">
        <v>295</v>
      </c>
      <c r="D227" s="61" t="s">
        <v>1309</v>
      </c>
      <c r="E227" s="62" t="s">
        <v>28</v>
      </c>
      <c r="F227" s="60" t="s">
        <v>1773</v>
      </c>
      <c r="G227" s="60"/>
      <c r="H227" s="60"/>
      <c r="I227" s="60"/>
      <c r="J227" s="60"/>
      <c r="K227" s="60" t="s">
        <v>1983</v>
      </c>
      <c r="L227" s="60" t="s">
        <v>1984</v>
      </c>
      <c r="M227" s="60" t="s">
        <v>1962</v>
      </c>
      <c r="N227" s="60" t="s">
        <v>1980</v>
      </c>
    </row>
    <row r="228" spans="1:14" ht="25.9" customHeight="1" x14ac:dyDescent="0.2">
      <c r="A228" s="60" t="s">
        <v>425</v>
      </c>
      <c r="B228" s="61" t="s">
        <v>56</v>
      </c>
      <c r="C228" s="61" t="s">
        <v>426</v>
      </c>
      <c r="D228" s="61" t="s">
        <v>1309</v>
      </c>
      <c r="E228" s="62" t="s">
        <v>28</v>
      </c>
      <c r="F228" s="60" t="s">
        <v>1616</v>
      </c>
      <c r="G228" s="60"/>
      <c r="H228" s="60"/>
      <c r="I228" s="60"/>
      <c r="J228" s="60"/>
      <c r="K228" s="60" t="s">
        <v>1985</v>
      </c>
      <c r="L228" s="60" t="s">
        <v>1986</v>
      </c>
      <c r="M228" s="60" t="s">
        <v>1962</v>
      </c>
      <c r="N228" s="60" t="s">
        <v>1980</v>
      </c>
    </row>
    <row r="229" spans="1:14" ht="39" customHeight="1" x14ac:dyDescent="0.2">
      <c r="A229" s="60" t="s">
        <v>271</v>
      </c>
      <c r="B229" s="61" t="s">
        <v>56</v>
      </c>
      <c r="C229" s="61" t="s">
        <v>272</v>
      </c>
      <c r="D229" s="61" t="s">
        <v>1330</v>
      </c>
      <c r="E229" s="62" t="s">
        <v>28</v>
      </c>
      <c r="F229" s="60" t="s">
        <v>1811</v>
      </c>
      <c r="G229" s="60"/>
      <c r="H229" s="60"/>
      <c r="I229" s="60"/>
      <c r="J229" s="60"/>
      <c r="K229" s="60" t="s">
        <v>1987</v>
      </c>
      <c r="L229" s="60" t="s">
        <v>1988</v>
      </c>
      <c r="M229" s="60" t="s">
        <v>1962</v>
      </c>
      <c r="N229" s="60" t="s">
        <v>1980</v>
      </c>
    </row>
    <row r="230" spans="1:14" ht="52.15" customHeight="1" x14ac:dyDescent="0.2">
      <c r="A230" s="60" t="s">
        <v>452</v>
      </c>
      <c r="B230" s="61" t="s">
        <v>56</v>
      </c>
      <c r="C230" s="61" t="s">
        <v>453</v>
      </c>
      <c r="D230" s="61" t="s">
        <v>1309</v>
      </c>
      <c r="E230" s="62" t="s">
        <v>28</v>
      </c>
      <c r="F230" s="60" t="s">
        <v>1616</v>
      </c>
      <c r="G230" s="60"/>
      <c r="H230" s="60"/>
      <c r="I230" s="60"/>
      <c r="J230" s="60"/>
      <c r="K230" s="60" t="s">
        <v>1989</v>
      </c>
      <c r="L230" s="60" t="s">
        <v>1990</v>
      </c>
      <c r="M230" s="60" t="s">
        <v>1962</v>
      </c>
      <c r="N230" s="60" t="s">
        <v>1991</v>
      </c>
    </row>
    <row r="231" spans="1:14" ht="39" customHeight="1" x14ac:dyDescent="0.2">
      <c r="A231" s="60" t="s">
        <v>449</v>
      </c>
      <c r="B231" s="61" t="s">
        <v>56</v>
      </c>
      <c r="C231" s="61" t="s">
        <v>450</v>
      </c>
      <c r="D231" s="61" t="s">
        <v>1309</v>
      </c>
      <c r="E231" s="62" t="s">
        <v>28</v>
      </c>
      <c r="F231" s="60" t="s">
        <v>1773</v>
      </c>
      <c r="G231" s="60"/>
      <c r="H231" s="60"/>
      <c r="I231" s="60"/>
      <c r="J231" s="60"/>
      <c r="K231" s="60" t="s">
        <v>1992</v>
      </c>
      <c r="L231" s="60" t="s">
        <v>1993</v>
      </c>
      <c r="M231" s="60" t="s">
        <v>1962</v>
      </c>
      <c r="N231" s="60" t="s">
        <v>1991</v>
      </c>
    </row>
    <row r="232" spans="1:14" ht="52.15" customHeight="1" x14ac:dyDescent="0.2">
      <c r="A232" s="60" t="s">
        <v>353</v>
      </c>
      <c r="B232" s="61" t="s">
        <v>56</v>
      </c>
      <c r="C232" s="61" t="s">
        <v>354</v>
      </c>
      <c r="D232" s="61" t="s">
        <v>1309</v>
      </c>
      <c r="E232" s="62" t="s">
        <v>28</v>
      </c>
      <c r="F232" s="60" t="s">
        <v>1811</v>
      </c>
      <c r="G232" s="60"/>
      <c r="H232" s="60"/>
      <c r="I232" s="60"/>
      <c r="J232" s="60"/>
      <c r="K232" s="60" t="s">
        <v>1994</v>
      </c>
      <c r="L232" s="60" t="s">
        <v>1995</v>
      </c>
      <c r="M232" s="60" t="s">
        <v>1962</v>
      </c>
      <c r="N232" s="60" t="s">
        <v>1991</v>
      </c>
    </row>
    <row r="233" spans="1:14" ht="39" customHeight="1" x14ac:dyDescent="0.2">
      <c r="A233" s="60" t="s">
        <v>341</v>
      </c>
      <c r="B233" s="61" t="s">
        <v>56</v>
      </c>
      <c r="C233" s="61" t="s">
        <v>342</v>
      </c>
      <c r="D233" s="61" t="s">
        <v>1309</v>
      </c>
      <c r="E233" s="62" t="s">
        <v>28</v>
      </c>
      <c r="F233" s="60" t="s">
        <v>1616</v>
      </c>
      <c r="G233" s="60"/>
      <c r="H233" s="60"/>
      <c r="I233" s="60"/>
      <c r="J233" s="60"/>
      <c r="K233" s="60" t="s">
        <v>1229</v>
      </c>
      <c r="L233" s="60" t="s">
        <v>1996</v>
      </c>
      <c r="M233" s="60" t="s">
        <v>1962</v>
      </c>
      <c r="N233" s="60" t="s">
        <v>1991</v>
      </c>
    </row>
    <row r="234" spans="1:14" ht="25.9" customHeight="1" x14ac:dyDescent="0.2">
      <c r="A234" s="60" t="s">
        <v>849</v>
      </c>
      <c r="B234" s="61" t="s">
        <v>56</v>
      </c>
      <c r="C234" s="61" t="s">
        <v>850</v>
      </c>
      <c r="D234" s="61" t="s">
        <v>1330</v>
      </c>
      <c r="E234" s="62" t="s">
        <v>28</v>
      </c>
      <c r="F234" s="60" t="s">
        <v>1394</v>
      </c>
      <c r="G234" s="60"/>
      <c r="H234" s="60"/>
      <c r="I234" s="60"/>
      <c r="J234" s="60"/>
      <c r="K234" s="60" t="s">
        <v>1997</v>
      </c>
      <c r="L234" s="60" t="s">
        <v>1998</v>
      </c>
      <c r="M234" s="60" t="s">
        <v>1962</v>
      </c>
      <c r="N234" s="60" t="s">
        <v>1991</v>
      </c>
    </row>
    <row r="235" spans="1:14" ht="52.15" customHeight="1" x14ac:dyDescent="0.2">
      <c r="A235" s="60" t="s">
        <v>434</v>
      </c>
      <c r="B235" s="61" t="s">
        <v>56</v>
      </c>
      <c r="C235" s="61" t="s">
        <v>435</v>
      </c>
      <c r="D235" s="61" t="s">
        <v>1309</v>
      </c>
      <c r="E235" s="62" t="s">
        <v>28</v>
      </c>
      <c r="F235" s="60" t="s">
        <v>1773</v>
      </c>
      <c r="G235" s="60"/>
      <c r="H235" s="60"/>
      <c r="I235" s="60"/>
      <c r="J235" s="60"/>
      <c r="K235" s="60" t="s">
        <v>1999</v>
      </c>
      <c r="L235" s="60" t="s">
        <v>2000</v>
      </c>
      <c r="M235" s="60" t="s">
        <v>1962</v>
      </c>
      <c r="N235" s="60" t="s">
        <v>1991</v>
      </c>
    </row>
    <row r="236" spans="1:14" ht="52.15" customHeight="1" x14ac:dyDescent="0.2">
      <c r="A236" s="60" t="s">
        <v>431</v>
      </c>
      <c r="B236" s="61" t="s">
        <v>56</v>
      </c>
      <c r="C236" s="61" t="s">
        <v>432</v>
      </c>
      <c r="D236" s="61" t="s">
        <v>1309</v>
      </c>
      <c r="E236" s="62" t="s">
        <v>28</v>
      </c>
      <c r="F236" s="60" t="s">
        <v>1811</v>
      </c>
      <c r="G236" s="60"/>
      <c r="H236" s="60"/>
      <c r="I236" s="60"/>
      <c r="J236" s="60"/>
      <c r="K236" s="60" t="s">
        <v>2001</v>
      </c>
      <c r="L236" s="60" t="s">
        <v>2002</v>
      </c>
      <c r="M236" s="60" t="s">
        <v>1962</v>
      </c>
      <c r="N236" s="60" t="s">
        <v>1991</v>
      </c>
    </row>
    <row r="237" spans="1:14" ht="39" customHeight="1" x14ac:dyDescent="0.2">
      <c r="A237" s="60" t="s">
        <v>350</v>
      </c>
      <c r="B237" s="61" t="s">
        <v>56</v>
      </c>
      <c r="C237" s="61" t="s">
        <v>351</v>
      </c>
      <c r="D237" s="61" t="s">
        <v>1309</v>
      </c>
      <c r="E237" s="62" t="s">
        <v>28</v>
      </c>
      <c r="F237" s="60" t="s">
        <v>1616</v>
      </c>
      <c r="G237" s="60"/>
      <c r="H237" s="60"/>
      <c r="I237" s="60"/>
      <c r="J237" s="60"/>
      <c r="K237" s="60" t="s">
        <v>2003</v>
      </c>
      <c r="L237" s="60" t="s">
        <v>2004</v>
      </c>
      <c r="M237" s="60" t="s">
        <v>1962</v>
      </c>
      <c r="N237" s="60" t="s">
        <v>1991</v>
      </c>
    </row>
    <row r="238" spans="1:14" ht="52.15" customHeight="1" x14ac:dyDescent="0.2">
      <c r="A238" s="60" t="s">
        <v>838</v>
      </c>
      <c r="B238" s="61" t="s">
        <v>56</v>
      </c>
      <c r="C238" s="61" t="s">
        <v>839</v>
      </c>
      <c r="D238" s="61" t="s">
        <v>1330</v>
      </c>
      <c r="E238" s="62" t="s">
        <v>28</v>
      </c>
      <c r="F238" s="60" t="s">
        <v>1640</v>
      </c>
      <c r="G238" s="60"/>
      <c r="H238" s="60"/>
      <c r="I238" s="60"/>
      <c r="J238" s="60"/>
      <c r="K238" s="60" t="s">
        <v>2005</v>
      </c>
      <c r="L238" s="60" t="s">
        <v>2006</v>
      </c>
      <c r="M238" s="60" t="s">
        <v>1962</v>
      </c>
      <c r="N238" s="60" t="s">
        <v>2007</v>
      </c>
    </row>
    <row r="239" spans="1:14" ht="39" customHeight="1" x14ac:dyDescent="0.2">
      <c r="A239" s="60" t="s">
        <v>440</v>
      </c>
      <c r="B239" s="61" t="s">
        <v>56</v>
      </c>
      <c r="C239" s="61" t="s">
        <v>441</v>
      </c>
      <c r="D239" s="61" t="s">
        <v>1309</v>
      </c>
      <c r="E239" s="62" t="s">
        <v>28</v>
      </c>
      <c r="F239" s="60" t="s">
        <v>1811</v>
      </c>
      <c r="G239" s="60"/>
      <c r="H239" s="60"/>
      <c r="I239" s="60"/>
      <c r="J239" s="60"/>
      <c r="K239" s="60" t="s">
        <v>2008</v>
      </c>
      <c r="L239" s="60" t="s">
        <v>2009</v>
      </c>
      <c r="M239" s="60" t="s">
        <v>1962</v>
      </c>
      <c r="N239" s="60" t="s">
        <v>2007</v>
      </c>
    </row>
    <row r="240" spans="1:14" ht="39" customHeight="1" x14ac:dyDescent="0.2">
      <c r="A240" s="60" t="s">
        <v>344</v>
      </c>
      <c r="B240" s="61" t="s">
        <v>56</v>
      </c>
      <c r="C240" s="61" t="s">
        <v>345</v>
      </c>
      <c r="D240" s="61" t="s">
        <v>1309</v>
      </c>
      <c r="E240" s="62" t="s">
        <v>28</v>
      </c>
      <c r="F240" s="60" t="s">
        <v>1811</v>
      </c>
      <c r="G240" s="60"/>
      <c r="H240" s="60"/>
      <c r="I240" s="60"/>
      <c r="J240" s="60"/>
      <c r="K240" s="60" t="s">
        <v>2010</v>
      </c>
      <c r="L240" s="60" t="s">
        <v>2011</v>
      </c>
      <c r="M240" s="60" t="s">
        <v>1962</v>
      </c>
      <c r="N240" s="60" t="s">
        <v>2007</v>
      </c>
    </row>
    <row r="241" spans="1:14" ht="39" customHeight="1" x14ac:dyDescent="0.2">
      <c r="A241" s="60" t="s">
        <v>347</v>
      </c>
      <c r="B241" s="61" t="s">
        <v>56</v>
      </c>
      <c r="C241" s="61" t="s">
        <v>348</v>
      </c>
      <c r="D241" s="61" t="s">
        <v>1309</v>
      </c>
      <c r="E241" s="62" t="s">
        <v>28</v>
      </c>
      <c r="F241" s="60" t="s">
        <v>1773</v>
      </c>
      <c r="G241" s="60"/>
      <c r="H241" s="60"/>
      <c r="I241" s="60"/>
      <c r="J241" s="60"/>
      <c r="K241" s="60" t="s">
        <v>2012</v>
      </c>
      <c r="L241" s="60" t="s">
        <v>2013</v>
      </c>
      <c r="M241" s="60" t="s">
        <v>1962</v>
      </c>
      <c r="N241" s="60" t="s">
        <v>2007</v>
      </c>
    </row>
    <row r="242" spans="1:14" ht="39" customHeight="1" x14ac:dyDescent="0.2">
      <c r="A242" s="60" t="s">
        <v>437</v>
      </c>
      <c r="B242" s="61" t="s">
        <v>56</v>
      </c>
      <c r="C242" s="61" t="s">
        <v>438</v>
      </c>
      <c r="D242" s="61" t="s">
        <v>1309</v>
      </c>
      <c r="E242" s="62" t="s">
        <v>28</v>
      </c>
      <c r="F242" s="60" t="s">
        <v>1811</v>
      </c>
      <c r="G242" s="60"/>
      <c r="H242" s="60"/>
      <c r="I242" s="60"/>
      <c r="J242" s="60"/>
      <c r="K242" s="60" t="s">
        <v>2014</v>
      </c>
      <c r="L242" s="60" t="s">
        <v>2015</v>
      </c>
      <c r="M242" s="60" t="s">
        <v>1962</v>
      </c>
      <c r="N242" s="60" t="s">
        <v>2007</v>
      </c>
    </row>
    <row r="243" spans="1:14" ht="39" customHeight="1" x14ac:dyDescent="0.2">
      <c r="A243" s="60" t="s">
        <v>368</v>
      </c>
      <c r="B243" s="61" t="s">
        <v>56</v>
      </c>
      <c r="C243" s="61" t="s">
        <v>369</v>
      </c>
      <c r="D243" s="61" t="s">
        <v>1309</v>
      </c>
      <c r="E243" s="62" t="s">
        <v>28</v>
      </c>
      <c r="F243" s="60" t="s">
        <v>1264</v>
      </c>
      <c r="G243" s="60"/>
      <c r="H243" s="60"/>
      <c r="I243" s="60"/>
      <c r="J243" s="60"/>
      <c r="K243" s="60" t="s">
        <v>2016</v>
      </c>
      <c r="L243" s="60" t="s">
        <v>2016</v>
      </c>
      <c r="M243" s="60" t="s">
        <v>1962</v>
      </c>
      <c r="N243" s="60" t="s">
        <v>2007</v>
      </c>
    </row>
    <row r="244" spans="1:14" ht="39" customHeight="1" x14ac:dyDescent="0.2">
      <c r="A244" s="60" t="s">
        <v>359</v>
      </c>
      <c r="B244" s="61" t="s">
        <v>56</v>
      </c>
      <c r="C244" s="61" t="s">
        <v>360</v>
      </c>
      <c r="D244" s="61" t="s">
        <v>1309</v>
      </c>
      <c r="E244" s="62" t="s">
        <v>28</v>
      </c>
      <c r="F244" s="60" t="s">
        <v>1773</v>
      </c>
      <c r="G244" s="60"/>
      <c r="H244" s="60"/>
      <c r="I244" s="60"/>
      <c r="J244" s="60"/>
      <c r="K244" s="60" t="s">
        <v>2017</v>
      </c>
      <c r="L244" s="60" t="s">
        <v>2018</v>
      </c>
      <c r="M244" s="60" t="s">
        <v>1962</v>
      </c>
      <c r="N244" s="60" t="s">
        <v>2007</v>
      </c>
    </row>
    <row r="245" spans="1:14" ht="39" customHeight="1" x14ac:dyDescent="0.2">
      <c r="A245" s="60" t="s">
        <v>268</v>
      </c>
      <c r="B245" s="61" t="s">
        <v>56</v>
      </c>
      <c r="C245" s="61" t="s">
        <v>269</v>
      </c>
      <c r="D245" s="61" t="s">
        <v>1330</v>
      </c>
      <c r="E245" s="62" t="s">
        <v>28</v>
      </c>
      <c r="F245" s="60" t="s">
        <v>1264</v>
      </c>
      <c r="G245" s="60"/>
      <c r="H245" s="60"/>
      <c r="I245" s="60"/>
      <c r="J245" s="60"/>
      <c r="K245" s="60" t="s">
        <v>2019</v>
      </c>
      <c r="L245" s="60" t="s">
        <v>2019</v>
      </c>
      <c r="M245" s="60" t="s">
        <v>1962</v>
      </c>
      <c r="N245" s="60" t="s">
        <v>2007</v>
      </c>
    </row>
    <row r="246" spans="1:14" ht="52.15" customHeight="1" x14ac:dyDescent="0.2">
      <c r="A246" s="60" t="s">
        <v>303</v>
      </c>
      <c r="B246" s="61" t="s">
        <v>56</v>
      </c>
      <c r="C246" s="61" t="s">
        <v>304</v>
      </c>
      <c r="D246" s="61" t="s">
        <v>1330</v>
      </c>
      <c r="E246" s="62" t="s">
        <v>28</v>
      </c>
      <c r="F246" s="60" t="s">
        <v>1264</v>
      </c>
      <c r="G246" s="60"/>
      <c r="H246" s="60"/>
      <c r="I246" s="60"/>
      <c r="J246" s="60"/>
      <c r="K246" s="60" t="s">
        <v>2020</v>
      </c>
      <c r="L246" s="60" t="s">
        <v>2020</v>
      </c>
      <c r="M246" s="60" t="s">
        <v>1962</v>
      </c>
      <c r="N246" s="60" t="s">
        <v>2007</v>
      </c>
    </row>
    <row r="247" spans="1:14" ht="52.15" customHeight="1" x14ac:dyDescent="0.2">
      <c r="A247" s="60" t="s">
        <v>362</v>
      </c>
      <c r="B247" s="61" t="s">
        <v>56</v>
      </c>
      <c r="C247" s="61" t="s">
        <v>363</v>
      </c>
      <c r="D247" s="61" t="s">
        <v>1309</v>
      </c>
      <c r="E247" s="62" t="s">
        <v>28</v>
      </c>
      <c r="F247" s="60" t="s">
        <v>1264</v>
      </c>
      <c r="G247" s="60"/>
      <c r="H247" s="60"/>
      <c r="I247" s="60"/>
      <c r="J247" s="60"/>
      <c r="K247" s="60" t="s">
        <v>2021</v>
      </c>
      <c r="L247" s="60" t="s">
        <v>2021</v>
      </c>
      <c r="M247" s="60" t="s">
        <v>1962</v>
      </c>
      <c r="N247" s="60" t="s">
        <v>2007</v>
      </c>
    </row>
    <row r="248" spans="1:14" ht="25.9" customHeight="1" x14ac:dyDescent="0.2">
      <c r="A248" s="60" t="s">
        <v>374</v>
      </c>
      <c r="B248" s="61" t="s">
        <v>56</v>
      </c>
      <c r="C248" s="61" t="s">
        <v>375</v>
      </c>
      <c r="D248" s="61" t="s">
        <v>1309</v>
      </c>
      <c r="E248" s="62" t="s">
        <v>28</v>
      </c>
      <c r="F248" s="60" t="s">
        <v>1959</v>
      </c>
      <c r="G248" s="60"/>
      <c r="H248" s="60"/>
      <c r="I248" s="60"/>
      <c r="J248" s="60"/>
      <c r="K248" s="60" t="s">
        <v>1962</v>
      </c>
      <c r="L248" s="60" t="s">
        <v>1962</v>
      </c>
      <c r="M248" s="60" t="s">
        <v>1962</v>
      </c>
      <c r="N248" s="60" t="s">
        <v>2007</v>
      </c>
    </row>
    <row r="249" spans="1:14" ht="39" customHeight="1" x14ac:dyDescent="0.2">
      <c r="A249" s="60" t="s">
        <v>680</v>
      </c>
      <c r="B249" s="61" t="s">
        <v>56</v>
      </c>
      <c r="C249" s="61" t="s">
        <v>681</v>
      </c>
      <c r="D249" s="61" t="s">
        <v>1330</v>
      </c>
      <c r="E249" s="62" t="s">
        <v>58</v>
      </c>
      <c r="F249" s="60" t="s">
        <v>1838</v>
      </c>
      <c r="G249" s="60"/>
      <c r="H249" s="60"/>
      <c r="I249" s="60"/>
      <c r="J249" s="60"/>
      <c r="K249" s="60" t="s">
        <v>1962</v>
      </c>
      <c r="L249" s="60" t="s">
        <v>1962</v>
      </c>
      <c r="M249" s="60" t="s">
        <v>1962</v>
      </c>
      <c r="N249" s="60" t="s">
        <v>2007</v>
      </c>
    </row>
    <row r="250" spans="1:14" x14ac:dyDescent="0.2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</row>
    <row r="251" spans="1:14" x14ac:dyDescent="0.2">
      <c r="A251" s="89"/>
      <c r="B251" s="89"/>
      <c r="C251" s="89"/>
      <c r="D251" s="63"/>
      <c r="E251" s="64"/>
      <c r="F251" s="90" t="s">
        <v>2022</v>
      </c>
      <c r="G251" s="90"/>
      <c r="H251" s="90"/>
      <c r="I251" s="90"/>
      <c r="J251" s="90"/>
      <c r="K251" s="89"/>
      <c r="L251" s="91">
        <v>6273731.2699999996</v>
      </c>
      <c r="M251" s="89"/>
      <c r="N251" s="89"/>
    </row>
    <row r="252" spans="1:14" x14ac:dyDescent="0.2">
      <c r="A252" s="89"/>
      <c r="B252" s="89"/>
      <c r="C252" s="89"/>
      <c r="D252" s="63"/>
      <c r="E252" s="64"/>
      <c r="F252" s="90" t="s">
        <v>2023</v>
      </c>
      <c r="G252" s="90"/>
      <c r="H252" s="90"/>
      <c r="I252" s="90"/>
      <c r="J252" s="90"/>
      <c r="K252" s="89"/>
      <c r="L252" s="91">
        <v>1567932.83</v>
      </c>
      <c r="M252" s="89"/>
      <c r="N252" s="89"/>
    </row>
    <row r="253" spans="1:14" x14ac:dyDescent="0.2">
      <c r="A253" s="89"/>
      <c r="B253" s="89"/>
      <c r="C253" s="89"/>
      <c r="D253" s="63"/>
      <c r="E253" s="64"/>
      <c r="F253" s="90" t="s">
        <v>2024</v>
      </c>
      <c r="G253" s="90"/>
      <c r="H253" s="90"/>
      <c r="I253" s="90"/>
      <c r="J253" s="90"/>
      <c r="K253" s="89"/>
      <c r="L253" s="91">
        <v>7841664.0999999996</v>
      </c>
      <c r="M253" s="89"/>
      <c r="N253" s="89"/>
    </row>
    <row r="254" spans="1:14" ht="60" customHeight="1" x14ac:dyDescent="0.2">
      <c r="A254" s="65"/>
      <c r="B254" s="65"/>
      <c r="C254" s="65"/>
      <c r="D254" s="65"/>
      <c r="E254" s="65"/>
      <c r="F254" s="65"/>
      <c r="G254" s="65"/>
      <c r="H254" s="65"/>
      <c r="I254" s="65"/>
      <c r="J254" s="65"/>
      <c r="K254" s="65"/>
      <c r="L254" s="65"/>
      <c r="M254" s="65"/>
      <c r="N254" s="65"/>
    </row>
    <row r="255" spans="1:14" ht="70.150000000000006" customHeight="1" x14ac:dyDescent="0.2">
      <c r="A255" s="79" t="s">
        <v>2025</v>
      </c>
      <c r="B255" s="80"/>
      <c r="C255" s="80"/>
      <c r="D255" s="80"/>
      <c r="E255" s="80"/>
      <c r="F255" s="80"/>
      <c r="G255" s="80"/>
      <c r="H255" s="80"/>
      <c r="I255" s="80"/>
      <c r="J255" s="80"/>
      <c r="K255" s="80"/>
      <c r="L255" s="80"/>
      <c r="M255" s="80"/>
      <c r="N255" s="80"/>
    </row>
  </sheetData>
  <mergeCells count="15">
    <mergeCell ref="A255:N255"/>
    <mergeCell ref="A252:C252"/>
    <mergeCell ref="F252:K252"/>
    <mergeCell ref="L252:N252"/>
    <mergeCell ref="A253:C253"/>
    <mergeCell ref="F253:K253"/>
    <mergeCell ref="L253:N253"/>
    <mergeCell ref="A251:C251"/>
    <mergeCell ref="F251:K251"/>
    <mergeCell ref="L251:N251"/>
    <mergeCell ref="E1:K1"/>
    <mergeCell ref="L1:N1"/>
    <mergeCell ref="E2:K2"/>
    <mergeCell ref="L2:N2"/>
    <mergeCell ref="A3:N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MEMORIA DE CALCULA</vt:lpstr>
      <vt:lpstr>NAO IMPRIMI APOIO  usando curva</vt:lpstr>
      <vt:lpstr>'MEMORIA DE CALCULA'!Area_de_impressao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Beatriz Suzani</cp:lastModifiedBy>
  <cp:revision>0</cp:revision>
  <dcterms:created xsi:type="dcterms:W3CDTF">2024-11-15T10:35:29Z</dcterms:created>
  <dcterms:modified xsi:type="dcterms:W3CDTF">2024-11-17T00:15:36Z</dcterms:modified>
</cp:coreProperties>
</file>