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rv032sr\SL\DIVERSOS 2024\EDITAIS 2024\CC ELETRÔNICA 90011-2024 - Elaboração de projeto Básico Prec. Erosivo (GRR)\Anexo II - Termo de Referência e Anexos\"/>
    </mc:Choice>
  </mc:AlternateContent>
  <xr:revisionPtr revIDLastSave="0" documentId="8_{40A0F318-1180-4101-8048-60DA847AF739}" xr6:coauthVersionLast="47" xr6:coauthVersionMax="47" xr10:uidLastSave="{00000000-0000-0000-0000-000000000000}"/>
  <bookViews>
    <workbookView xWindow="28680" yWindow="2025" windowWidth="21840" windowHeight="13020" tabRatio="744" activeTab="1" xr2:uid="{733E4D40-33D5-41F3-A192-A6820811313D}"/>
  </bookViews>
  <sheets>
    <sheet name="PFP " sheetId="2" r:id="rId1"/>
    <sheet name="PFP1.1_Topo" sheetId="3" r:id="rId2"/>
    <sheet name="PFP1.2_Geo" sheetId="4" r:id="rId3"/>
    <sheet name="PFP1.3_Amb" sheetId="5" state="hidden" r:id="rId4"/>
    <sheet name="PFP_I Equip Proj" sheetId="6" r:id="rId5"/>
    <sheet name="PFP_II Desp Viagens" sheetId="7" r:id="rId6"/>
    <sheet name="PFP_III Ser Graf" sheetId="8" r:id="rId7"/>
    <sheet name="PFP_IV Desp Gerais" sheetId="9" r:id="rId8"/>
    <sheet name="PFP_XV Det_ Enc_ Soc_" sheetId="10" r:id="rId9"/>
    <sheet name="PFP_XIII_ Det_ custos Adm_" sheetId="12" r:id="rId10"/>
    <sheet name="Cronograma-fisico financeiro" sheetId="13" r:id="rId11"/>
    <sheet name="Planilha2" sheetId="11" state="hidden" r:id="rId12"/>
  </sheets>
  <externalReferences>
    <externalReference r:id="rId13"/>
  </externalReferences>
  <definedNames>
    <definedName name="_xlnm.Print_Area" localSheetId="10">'Cronograma-fisico financeiro'!$B$2:$I$27</definedName>
    <definedName name="_xlnm.Print_Area" localSheetId="1">'PFP1.1_Topo'!$A$1:$G$23</definedName>
    <definedName name="_xlnm.Print_Area" localSheetId="2">'PFP1.2_Geo'!$A$1:$G$37</definedName>
    <definedName name="_xlnm.Print_Area" localSheetId="3">'PFP1.3_Amb'!$A$1:$G$27</definedName>
    <definedName name="Print_Area" localSheetId="0">#N/A</definedName>
    <definedName name="Print_Area" localSheetId="4">#N/A</definedName>
    <definedName name="Print_Area" localSheetId="5">#N/A</definedName>
    <definedName name="Print_Area" localSheetId="6">'PFP_III Ser Graf'!$A$1:$H$44</definedName>
    <definedName name="Print_Area" localSheetId="7">#N/A</definedName>
    <definedName name="Print_Area" localSheetId="9">#N/A</definedName>
    <definedName name="Print_Area" localSheetId="8">#N/A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4" i="8" l="1"/>
  <c r="G27" i="4"/>
  <c r="I11" i="7" l="1"/>
  <c r="G13" i="3"/>
  <c r="F36" i="12"/>
  <c r="G45" i="10"/>
  <c r="G40" i="10"/>
  <c r="F40" i="10"/>
  <c r="G32" i="10"/>
  <c r="F32" i="10"/>
  <c r="G19" i="10"/>
  <c r="G47" i="10" s="1"/>
  <c r="F19" i="10"/>
  <c r="H10" i="9"/>
  <c r="H42" i="9" s="1"/>
  <c r="G11" i="12" s="1"/>
  <c r="H19" i="8"/>
  <c r="H18" i="8"/>
  <c r="H17" i="8"/>
  <c r="H16" i="8"/>
  <c r="H15" i="8"/>
  <c r="H14" i="8"/>
  <c r="H13" i="8"/>
  <c r="H12" i="8"/>
  <c r="H11" i="8"/>
  <c r="H10" i="8"/>
  <c r="H33" i="8" s="1"/>
  <c r="H23" i="7"/>
  <c r="F22" i="7"/>
  <c r="H22" i="7" s="1"/>
  <c r="F21" i="7"/>
  <c r="H21" i="7" s="1"/>
  <c r="H20" i="7"/>
  <c r="H19" i="7"/>
  <c r="N18" i="7"/>
  <c r="K18" i="7"/>
  <c r="H18" i="7"/>
  <c r="E18" i="7"/>
  <c r="N17" i="7"/>
  <c r="K17" i="7"/>
  <c r="H17" i="7"/>
  <c r="E17" i="7"/>
  <c r="N16" i="7"/>
  <c r="K16" i="7"/>
  <c r="H16" i="7"/>
  <c r="E16" i="7"/>
  <c r="N15" i="7"/>
  <c r="K15" i="7"/>
  <c r="H15" i="7"/>
  <c r="E15" i="7"/>
  <c r="N14" i="7"/>
  <c r="I14" i="7"/>
  <c r="K14" i="7" s="1"/>
  <c r="H14" i="7"/>
  <c r="E14" i="7"/>
  <c r="N13" i="7"/>
  <c r="E13" i="7"/>
  <c r="C30" i="7" s="1"/>
  <c r="N12" i="7"/>
  <c r="E12" i="7"/>
  <c r="K11" i="7"/>
  <c r="G11" i="7"/>
  <c r="G12" i="7" s="1"/>
  <c r="E11" i="7"/>
  <c r="K10" i="7"/>
  <c r="H10" i="7"/>
  <c r="E40" i="6"/>
  <c r="D33" i="6"/>
  <c r="D29" i="6"/>
  <c r="F29" i="6" s="1"/>
  <c r="D27" i="6"/>
  <c r="F27" i="6" s="1"/>
  <c r="G27" i="6" s="1"/>
  <c r="D25" i="6"/>
  <c r="F25" i="6" s="1"/>
  <c r="D17" i="6"/>
  <c r="F17" i="6" s="1"/>
  <c r="G17" i="6" s="1"/>
  <c r="D13" i="6"/>
  <c r="F13" i="6" s="1"/>
  <c r="G21" i="5"/>
  <c r="G20" i="5"/>
  <c r="G19" i="5"/>
  <c r="G18" i="5"/>
  <c r="G17" i="5"/>
  <c r="G16" i="5"/>
  <c r="G15" i="5"/>
  <c r="G14" i="5"/>
  <c r="G13" i="5"/>
  <c r="G12" i="5"/>
  <c r="G11" i="5"/>
  <c r="G10" i="5"/>
  <c r="G9" i="5"/>
  <c r="G8" i="5"/>
  <c r="G31" i="4"/>
  <c r="G30" i="4"/>
  <c r="G29" i="4"/>
  <c r="G28" i="4"/>
  <c r="G26" i="4"/>
  <c r="G25" i="4"/>
  <c r="G24" i="4"/>
  <c r="G23" i="4"/>
  <c r="G22" i="4"/>
  <c r="G21" i="4"/>
  <c r="G20" i="4"/>
  <c r="G19" i="4"/>
  <c r="G18" i="4"/>
  <c r="G17" i="4"/>
  <c r="G16" i="4"/>
  <c r="G15" i="4"/>
  <c r="G14" i="4"/>
  <c r="G13" i="4"/>
  <c r="G12" i="4"/>
  <c r="G11" i="4"/>
  <c r="G10" i="4"/>
  <c r="G9" i="4"/>
  <c r="G8" i="4"/>
  <c r="G17" i="3"/>
  <c r="G16" i="3"/>
  <c r="G15" i="3"/>
  <c r="G14" i="3"/>
  <c r="G12" i="3"/>
  <c r="G11" i="3"/>
  <c r="G10" i="3"/>
  <c r="G9" i="3"/>
  <c r="G8" i="3"/>
  <c r="N28" i="2"/>
  <c r="N23" i="2"/>
  <c r="N12" i="2"/>
  <c r="N11" i="2"/>
  <c r="D13" i="13" s="1"/>
  <c r="H11" i="7" l="1"/>
  <c r="F13" i="13"/>
  <c r="I13" i="13"/>
  <c r="G10" i="12"/>
  <c r="L30" i="7"/>
  <c r="E13" i="13"/>
  <c r="G13" i="13"/>
  <c r="H13" i="13"/>
  <c r="B40" i="6"/>
  <c r="N10" i="2"/>
  <c r="G32" i="4"/>
  <c r="H35" i="8"/>
  <c r="N22" i="2" s="1"/>
  <c r="F43" i="10"/>
  <c r="F45" i="10" s="1"/>
  <c r="F47" i="10"/>
  <c r="G18" i="3"/>
  <c r="G22" i="5"/>
  <c r="N33" i="2" s="1"/>
  <c r="G13" i="7"/>
  <c r="H13" i="7" s="1"/>
  <c r="H12" i="7"/>
  <c r="I30" i="7"/>
  <c r="G25" i="6"/>
  <c r="G29" i="6"/>
  <c r="D15" i="6"/>
  <c r="F15" i="6" s="1"/>
  <c r="F30" i="7" l="1"/>
  <c r="L31" i="7" s="1"/>
  <c r="N21" i="2" s="1"/>
  <c r="N24" i="2" s="1"/>
  <c r="N32" i="2"/>
  <c r="D17" i="13"/>
  <c r="N31" i="2"/>
  <c r="D15" i="13"/>
  <c r="D40" i="6"/>
  <c r="N14" i="2" s="1"/>
  <c r="G9" i="12"/>
  <c r="G36" i="12" s="1"/>
  <c r="N26" i="2" s="1"/>
  <c r="F40" i="6"/>
  <c r="G15" i="6"/>
  <c r="G40" i="6" s="1"/>
  <c r="N16" i="2" l="1"/>
  <c r="N18" i="2" s="1"/>
  <c r="N17" i="2" s="1"/>
  <c r="D21" i="13" s="1"/>
  <c r="N34" i="2"/>
  <c r="H17" i="13"/>
  <c r="I17" i="13"/>
  <c r="E17" i="13"/>
  <c r="F17" i="13"/>
  <c r="G17" i="13"/>
  <c r="F15" i="13"/>
  <c r="H15" i="13"/>
  <c r="E15" i="13"/>
  <c r="G15" i="13"/>
  <c r="I15" i="13"/>
  <c r="N27" i="2" l="1"/>
  <c r="N25" i="2" s="1"/>
  <c r="D23" i="13" s="1"/>
  <c r="G23" i="13" s="1"/>
  <c r="N8" i="2"/>
  <c r="D19" i="13"/>
  <c r="E19" i="13" s="1"/>
  <c r="I21" i="13"/>
  <c r="F21" i="13"/>
  <c r="G21" i="13"/>
  <c r="E21" i="13"/>
  <c r="H21" i="13"/>
  <c r="F19" i="13" l="1"/>
  <c r="I19" i="13"/>
  <c r="H19" i="13"/>
  <c r="G19" i="13"/>
  <c r="N29" i="2"/>
  <c r="N35" i="2" s="1"/>
  <c r="F23" i="13"/>
  <c r="I23" i="13"/>
  <c r="I25" i="13" s="1"/>
  <c r="G25" i="13"/>
  <c r="D24" i="13"/>
  <c r="D14" i="13" s="1"/>
  <c r="H23" i="13"/>
  <c r="H25" i="13" s="1"/>
  <c r="E23" i="13"/>
  <c r="E25" i="13" s="1"/>
  <c r="E27" i="13" s="1"/>
  <c r="F25" i="13" l="1"/>
  <c r="E26" i="13"/>
  <c r="H24" i="13"/>
  <c r="D16" i="13"/>
  <c r="F24" i="13"/>
  <c r="E24" i="13"/>
  <c r="I24" i="13"/>
  <c r="D12" i="13"/>
  <c r="D20" i="13"/>
  <c r="F27" i="13"/>
  <c r="G24" i="13"/>
  <c r="D18" i="13"/>
  <c r="F26" i="13" l="1"/>
  <c r="G27" i="13"/>
  <c r="G26" i="13" l="1"/>
  <c r="H27" i="13"/>
  <c r="H26" i="13" l="1"/>
  <c r="I27" i="13"/>
  <c r="I26" i="13" s="1"/>
</calcChain>
</file>

<file path=xl/sharedStrings.xml><?xml version="1.0" encoding="utf-8"?>
<sst xmlns="http://schemas.openxmlformats.org/spreadsheetml/2006/main" count="626" uniqueCount="385">
  <si>
    <t>PROPOSTA FINANCEIRA DE PROJETO</t>
  </si>
  <si>
    <t>CODIGO:</t>
  </si>
  <si>
    <t>PFP</t>
  </si>
  <si>
    <t>NOME DA CONSULTORA:</t>
  </si>
  <si>
    <t>PROJETO:</t>
  </si>
  <si>
    <t>OBJETO:</t>
  </si>
  <si>
    <t xml:space="preserve">Básico </t>
  </si>
  <si>
    <t xml:space="preserve">Elaboração de Projeto Básico de Engenharia para Contenção de Processos Erosivos das Margens do Rio São Francisco, nas proximidades da Terra Indígena Remanso, Aldeia Tuxá, localizada no município de Muquém do São Francisco, no Estado da Bahia. </t>
  </si>
  <si>
    <t>SERVIÇOS</t>
  </si>
  <si>
    <t>CUSTOS DIRETOS</t>
  </si>
  <si>
    <t>MOBILIZAÇÃO/DESMOBILIZAÇÃO</t>
  </si>
  <si>
    <t>A - TOTAL DA MOBILIZAÇÃO/DESMOBILIZAÇÃO</t>
  </si>
  <si>
    <t>A1 - MOBILIZAÇÃO (PFP-XII)</t>
  </si>
  <si>
    <t>A2 - DESMOBILIZAÇÃO (PFP-XII)</t>
  </si>
  <si>
    <t>MÃO-DE-OBRA</t>
  </si>
  <si>
    <t>B - TOTAL DE SALÁRIO DA EQUIPE</t>
  </si>
  <si>
    <t>C - TOTAL DE ENCARGOS SOCIAIS</t>
  </si>
  <si>
    <t>OUTRAS DESPESAS</t>
  </si>
  <si>
    <t>D - DESPESAS COM VIAGENS (PFP-II)</t>
  </si>
  <si>
    <t>E - SERVIÇOS GRÁFICOS (PFP-III)</t>
  </si>
  <si>
    <t>F - DESPESAS GERAIS (PFP-IV)</t>
  </si>
  <si>
    <t>TOTAL DE OUTRAS DESPESAS</t>
  </si>
  <si>
    <t>CUSTOS INDIRETOS</t>
  </si>
  <si>
    <t>H - REMUNERAÇÃO DA EMPRESA (LUCRO) - (6,74% DOS ITENS A+B+C+D+E+F+G)</t>
  </si>
  <si>
    <t>I - DESPESAS FISCAIS - (9,46% = DF' DOS ITENS A+B+C+D+E+F+G+H) (PFP-XIV)</t>
  </si>
  <si>
    <t xml:space="preserve">SUB-TOTAL TOTAL DOS SERVIÇOS </t>
  </si>
  <si>
    <t>SERVIÇOS DE CAMPO</t>
  </si>
  <si>
    <t>J1 - SERVIÇOS TOPOGRÁFICOS (PFP1.1_Topo)</t>
  </si>
  <si>
    <t>J2 - SERVIÇOS GEOTÉCNICOS (PFP1.2-Geo)</t>
  </si>
  <si>
    <t>J3 - SERVIÇOS ANÁLISE AMBIENTAL (PFP1.3_AMB)</t>
  </si>
  <si>
    <t>TOTAL DOS SERVIÇOS  DE CAMPO</t>
  </si>
  <si>
    <t>TOTAL DA PROPOSTA</t>
  </si>
  <si>
    <t>NOME DO INFORMANTE:</t>
  </si>
  <si>
    <t>QUALIFICAÇÃO:</t>
  </si>
  <si>
    <t>ASSINATURA:</t>
  </si>
  <si>
    <t>DATA:</t>
  </si>
  <si>
    <t>OBSERVAÇÃO:</t>
  </si>
  <si>
    <t xml:space="preserve">ESTE ORÇAMENTO FOI CALCULADO COM OS SEGUINTES % MÁXIMOS DE ENCARGOS SOCIAIS E CUSTOS INDIRETOS: </t>
  </si>
  <si>
    <t>1. ENCARGOS SOCIAIS DE AUTÔNOMOS = 20% SOBRE O SALÁRIO MENSAL</t>
  </si>
  <si>
    <t>2. ENCARGOS SOCIAIS DA EQUIPE COM VÍNCULO = 72,82% SOBRE O SALÁRIO MENSAL</t>
  </si>
  <si>
    <t>3. CUSTO DE ADMINISTRAÇÃO = 12% SOBRE O TOTAL DE SALÁRIOS DA EQUIPE (B1 + B2)</t>
  </si>
  <si>
    <t>4. REMUNERAÇÃO DA EMPRESA (LUCRO) = 6,74% SOBRE OS ITENS DE CUSTOS DIRETOS + CUSTO DE ADMINISTRAÇÃO</t>
  </si>
  <si>
    <r>
      <t xml:space="preserve">5. </t>
    </r>
    <r>
      <rPr>
        <b/>
        <sz val="10"/>
        <rFont val="MS Sans Serif"/>
        <family val="2"/>
      </rPr>
      <t>DF</t>
    </r>
    <r>
      <rPr>
        <sz val="11"/>
        <color theme="1"/>
        <rFont val="Calibri"/>
        <family val="2"/>
        <scheme val="minor"/>
      </rPr>
      <t xml:space="preserve"> = A SOMA DOS TRIBUTOS (EX: ISS 5,00 + PIS 0,65 + COFINS 3,00 = 8,65%)</t>
    </r>
  </si>
  <si>
    <r>
      <t xml:space="preserve">6. </t>
    </r>
    <r>
      <rPr>
        <b/>
        <sz val="10"/>
        <rFont val="MS Sans Serif"/>
        <family val="2"/>
      </rPr>
      <t>DF'</t>
    </r>
    <r>
      <rPr>
        <sz val="11"/>
        <color theme="1"/>
        <rFont val="Calibri"/>
        <family val="2"/>
        <scheme val="minor"/>
      </rPr>
      <t xml:space="preserve"> = UTILIZADO NA LINHA "I" SERÁ CALCULADO APLICANDO A SEGUINTE FÓRMULA:</t>
    </r>
  </si>
  <si>
    <r>
      <t xml:space="preserve">    </t>
    </r>
    <r>
      <rPr>
        <b/>
        <sz val="10"/>
        <rFont val="MS Sans Serif"/>
        <family val="2"/>
      </rPr>
      <t>DF'</t>
    </r>
    <r>
      <rPr>
        <sz val="11"/>
        <color theme="1"/>
        <rFont val="Calibri"/>
        <family val="2"/>
        <scheme val="minor"/>
      </rPr>
      <t xml:space="preserve"> = { [ 1 / ( 1 - DF) ] - 1 } x 100</t>
    </r>
  </si>
  <si>
    <r>
      <t xml:space="preserve">    </t>
    </r>
    <r>
      <rPr>
        <b/>
        <sz val="10"/>
        <rFont val="MS Sans Serif"/>
        <family val="2"/>
      </rPr>
      <t>DF'</t>
    </r>
    <r>
      <rPr>
        <sz val="11"/>
        <color theme="1"/>
        <rFont val="Calibri"/>
        <family val="2"/>
        <scheme val="minor"/>
      </rPr>
      <t xml:space="preserve"> = { [ 1 / ( 1 - 0,0865 ) ] - 1 } x 100</t>
    </r>
  </si>
  <si>
    <r>
      <t xml:space="preserve">    </t>
    </r>
    <r>
      <rPr>
        <b/>
        <sz val="10"/>
        <rFont val="MS Sans Serif"/>
        <family val="2"/>
      </rPr>
      <t>DF' = 0,0946 ou 9,46%</t>
    </r>
  </si>
  <si>
    <t>SERVIÇOS TOPOGRÁFICOS/CARTOGRÁFICOS</t>
  </si>
  <si>
    <t>PFP-1.1</t>
  </si>
  <si>
    <t>NOME DA EMPRESA:</t>
  </si>
  <si>
    <t>CONTRATANTE:</t>
  </si>
  <si>
    <t>CODEVASF (2RS)</t>
  </si>
  <si>
    <t>Cod.</t>
  </si>
  <si>
    <t>Base</t>
  </si>
  <si>
    <t>Insumos</t>
  </si>
  <si>
    <t>Uni</t>
  </si>
  <si>
    <t>Qde</t>
  </si>
  <si>
    <t>Preço Unitário (PU)</t>
  </si>
  <si>
    <t>Preço Total (PT)</t>
  </si>
  <si>
    <t>CODE</t>
  </si>
  <si>
    <t>km</t>
  </si>
  <si>
    <t>TP16.1</t>
  </si>
  <si>
    <t>Poligonal Classe IIP (Locação)</t>
  </si>
  <si>
    <t>EMBASA</t>
  </si>
  <si>
    <t>Levantamento batímetro de seções até 100m de comprimento c/ ecobatímetro monofeixe, exclusive de equipes e equipamentos.</t>
  </si>
  <si>
    <t>m</t>
  </si>
  <si>
    <t>Levantamento batímetro de seções pelo que exceder 100m até 1.000m de comprimento c/ ecobatímetro monofeixe, exclusive de equipes e equipamentos.</t>
  </si>
  <si>
    <t>Transporte de equipe e equipamentos para levantamento batimétrico com ecobatímetro</t>
  </si>
  <si>
    <t>Km</t>
  </si>
  <si>
    <t>un</t>
  </si>
  <si>
    <t>Abertura de picadas (largura 1,5)</t>
  </si>
  <si>
    <t>TOTAL SERVIÇOS TOPOGRÁFICOS</t>
  </si>
  <si>
    <t>Uni - unidade de medição do insumo;</t>
  </si>
  <si>
    <t>Qde - Quantidade do Insumo (não pode ocorrer alteração pela Licitante)</t>
  </si>
  <si>
    <t>PU - Preço Unitário (composições padrão da Codevasf, já incluso o FatorK)</t>
  </si>
  <si>
    <t>PT - Preço Total (incluído encargos, taxas e impostos) - PT = Qde x PU</t>
  </si>
  <si>
    <t>SERVIÇOS GEOLÓGICOS/GEOTÉCNICOS</t>
  </si>
  <si>
    <t>PFP-1.2</t>
  </si>
  <si>
    <t>Sondagem Percussão: (Des)Mobilização equipe e equipamentos (interior)</t>
  </si>
  <si>
    <t xml:space="preserve">Transporte de equipe e equipamentos (interior) pra sondagem a percussão </t>
  </si>
  <si>
    <t>Sondagem Percursão</t>
  </si>
  <si>
    <t xml:space="preserve">Levant. Fotogamétrico c/ vant (drone) áreas pelo que exceder 100Ha, incluindo ortofotos, GSD &lt;=3, acurada horizontal min. 3cm e vert. min. 6cm, aferidos c/ pontos de controle dist. mín. 650m entre eles, exclusive transporte de equipe e equipamentos.  </t>
  </si>
  <si>
    <t>HA</t>
  </si>
  <si>
    <t>Transporte de equipe e equipamentos para levantamento fotogamétrico c/ vant (drone).</t>
  </si>
  <si>
    <t xml:space="preserve">Km </t>
  </si>
  <si>
    <t>Ensaio: Umidade Natural "speed"</t>
  </si>
  <si>
    <t>Ensaio: Caracterização do solo</t>
  </si>
  <si>
    <t>Ensaio: Limite de Liquidez</t>
  </si>
  <si>
    <t>Ensaio: Limite de Plasticidade</t>
  </si>
  <si>
    <t>01.01.01.4178</t>
  </si>
  <si>
    <t>Ensaio: Granulometria por Peneiramento e Sedimentação</t>
  </si>
  <si>
    <t>Ensaio: Compactação Proctor Normal</t>
  </si>
  <si>
    <r>
      <t>Ensaio: Determinação de massa específica aparente "</t>
    </r>
    <r>
      <rPr>
        <i/>
        <sz val="8"/>
        <rFont val="Arial"/>
        <family val="2"/>
      </rPr>
      <t>in situ</t>
    </r>
    <r>
      <rPr>
        <sz val="8"/>
        <rFont val="Arial"/>
        <family val="2"/>
      </rPr>
      <t>", com o emprego do cilindro de cravação</t>
    </r>
  </si>
  <si>
    <t xml:space="preserve">Ensaio: Adensamento </t>
  </si>
  <si>
    <t>Ensaio: Crumb Test</t>
  </si>
  <si>
    <t>Ensaio: Infiltração</t>
  </si>
  <si>
    <t>Determinação da composição granulometrica de amostra de areia</t>
  </si>
  <si>
    <t xml:space="preserve">Ensaio de cisalhamento direto </t>
  </si>
  <si>
    <t xml:space="preserve"> </t>
  </si>
  <si>
    <t>Ensaio: Análise mineralógica</t>
  </si>
  <si>
    <t>Ensaio: Teor de matéria orgânica</t>
  </si>
  <si>
    <t xml:space="preserve">EMBASA </t>
  </si>
  <si>
    <t xml:space="preserve">Ensaio: Índice de suporte California </t>
  </si>
  <si>
    <t>Ensaio: Amostra Indeformada</t>
  </si>
  <si>
    <t>TOTAL SERVIÇOS GEOTÉCNICOS</t>
  </si>
  <si>
    <t>LEGENDA:</t>
  </si>
  <si>
    <t>SERVIÇOS ANÁLISE AMBIENTAL</t>
  </si>
  <si>
    <t>PFP-1.3</t>
  </si>
  <si>
    <t>01.01.01.4078</t>
  </si>
  <si>
    <t>Alcalinidade Total</t>
  </si>
  <si>
    <t>01.01.01.4092</t>
  </si>
  <si>
    <t xml:space="preserve">Dureza </t>
  </si>
  <si>
    <t>um</t>
  </si>
  <si>
    <t>Salinidade</t>
  </si>
  <si>
    <t>01.01.01.4118</t>
  </si>
  <si>
    <t xml:space="preserve">Sólidos Dissolvidos </t>
  </si>
  <si>
    <t>01.01.01.4120</t>
  </si>
  <si>
    <t xml:space="preserve">Sólidos em suspensão </t>
  </si>
  <si>
    <t>01.01.01.4121</t>
  </si>
  <si>
    <t>Sólidos Totais</t>
  </si>
  <si>
    <t>01.01.01.4124</t>
  </si>
  <si>
    <t>Turbidez</t>
  </si>
  <si>
    <t>01.01.01.4145</t>
  </si>
  <si>
    <t>Oxigênio Dissolvido</t>
  </si>
  <si>
    <t>01.01.01.4146</t>
  </si>
  <si>
    <t>pH</t>
  </si>
  <si>
    <t>Temperatura</t>
  </si>
  <si>
    <t>01.01.01.4140</t>
  </si>
  <si>
    <t>Fósforo Total</t>
  </si>
  <si>
    <t>Nitrogênio Amoniacal</t>
  </si>
  <si>
    <t>01.01.01.4108</t>
  </si>
  <si>
    <t>Nitrogênio Nitrato</t>
  </si>
  <si>
    <t>01.01.01.4106</t>
  </si>
  <si>
    <t>Nitrogênio Total</t>
  </si>
  <si>
    <t>SALÁRIOS E ENCARGOS DA EQUIPE</t>
  </si>
  <si>
    <t>PFP-I</t>
  </si>
  <si>
    <t>EDITAL:</t>
  </si>
  <si>
    <t>SÍMBOLO</t>
  </si>
  <si>
    <t>TOTAL DE</t>
  </si>
  <si>
    <t>SALÁRIO</t>
  </si>
  <si>
    <t>TOTAL CUSTO</t>
  </si>
  <si>
    <t>HOMENS/MÊS</t>
  </si>
  <si>
    <t>MENSAL  (R$)</t>
  </si>
  <si>
    <t xml:space="preserve">SALÁRIOS DE </t>
  </si>
  <si>
    <t xml:space="preserve"> SALÁRIOS DE  </t>
  </si>
  <si>
    <t xml:space="preserve">E. SOCIAIS DE </t>
  </si>
  <si>
    <t>B1</t>
  </si>
  <si>
    <t>B2</t>
  </si>
  <si>
    <t>Consultor (Master)</t>
  </si>
  <si>
    <r>
      <rPr>
        <b/>
        <sz val="10"/>
        <rFont val="Times New Roman"/>
        <family val="1"/>
      </rPr>
      <t>P0</t>
    </r>
    <r>
      <rPr>
        <sz val="8"/>
        <rFont val="Times New Roman"/>
        <family val="1"/>
      </rPr>
      <t xml:space="preserve"> (Coordenador Geral = Eng. Senior)</t>
    </r>
  </si>
  <si>
    <t>P2</t>
  </si>
  <si>
    <t>P3</t>
  </si>
  <si>
    <r>
      <rPr>
        <b/>
        <sz val="10"/>
        <rFont val="Times New Roman"/>
        <family val="1"/>
      </rPr>
      <t xml:space="preserve">T0 </t>
    </r>
    <r>
      <rPr>
        <sz val="8"/>
        <rFont val="Times New Roman"/>
        <family val="1"/>
      </rPr>
      <t>(Laborat. Solos)</t>
    </r>
  </si>
  <si>
    <r>
      <rPr>
        <b/>
        <sz val="10"/>
        <rFont val="Times New Roman"/>
        <family val="1"/>
      </rPr>
      <t xml:space="preserve">T1 </t>
    </r>
    <r>
      <rPr>
        <sz val="10"/>
        <rFont val="Times New Roman"/>
        <family val="1"/>
      </rPr>
      <t>(</t>
    </r>
    <r>
      <rPr>
        <sz val="8"/>
        <rFont val="Times New Roman"/>
        <family val="1"/>
      </rPr>
      <t>Inspetor soloc/concreto)</t>
    </r>
  </si>
  <si>
    <t>A2 (Ajudante administrativo)</t>
  </si>
  <si>
    <t>A3</t>
  </si>
  <si>
    <t>TOTAIS</t>
  </si>
  <si>
    <t>B1 - SALÁRIOS DA EQUIPE EM DIAS ÚTEIS</t>
  </si>
  <si>
    <t>B2- SALÁRIO DO AUTÔNOMO (CONSULTOR)</t>
  </si>
  <si>
    <t>UTILIZAR OS SÍMBOLOS DO FOR PPT-II - EQUIPE TÉCNICA</t>
  </si>
  <si>
    <t>DETALHAR OS ENCARGOS SOCIAIS NO FOR PPF-XV</t>
  </si>
  <si>
    <t>DESPESAS COM VIAGENS</t>
  </si>
  <si>
    <t>PFP-II</t>
  </si>
  <si>
    <t>Básico</t>
  </si>
  <si>
    <t>ROTEIRO</t>
  </si>
  <si>
    <t>PASSAGENS</t>
  </si>
  <si>
    <t>DIÁRIAS</t>
  </si>
  <si>
    <t>EQUIPE</t>
  </si>
  <si>
    <t>AÉREAS</t>
  </si>
  <si>
    <t>TERRESTRES</t>
  </si>
  <si>
    <t>NÍVEL SUPERIOR</t>
  </si>
  <si>
    <t>NÍVEL TÉC/AUX/APOIO</t>
  </si>
  <si>
    <t>QUANT.</t>
  </si>
  <si>
    <t>CUSTO (R$)</t>
  </si>
  <si>
    <t>TOTAL (R$)</t>
  </si>
  <si>
    <t>P1</t>
  </si>
  <si>
    <t>T2</t>
  </si>
  <si>
    <t>T3</t>
  </si>
  <si>
    <t>P0</t>
  </si>
  <si>
    <t xml:space="preserve">TAXI </t>
  </si>
  <si>
    <t>TOTAIS COM PASSAGENS/DIÁRIAS</t>
  </si>
  <si>
    <t xml:space="preserve">TOTAL DE DESPESAS COM VIAGENS </t>
  </si>
  <si>
    <t xml:space="preserve">1 -  INCLUIR AS DESPESAS COM VIAGENS DA EQUIPE DURANTE A EXECUÇÃO DOS SERVIÇOS, INCLUSIVE PARA AS REUNIÕES COM A CODEVASF. </t>
  </si>
  <si>
    <t>2 - NÂO INCLUIR AS VIAGENS COM MOBILIZAÇÃO/DESMOBILIZAÇÃO DA EQUIPE</t>
  </si>
  <si>
    <t>3 - AS DIÁRIAS COBREM DESPESAS COM TAXI, ALIMENTAÇÃO E HOSPEDAGEM</t>
  </si>
  <si>
    <t>4 - TRANSFERIR O TOTAL DAS DESPESAS COM VIAGENS PARA A LINHA "D" DO (FOR PPF-I)</t>
  </si>
  <si>
    <t>5 - A LICITANTE DEVERÁ ADAPTAR OS ROTEIROS E VALORES PARA AS SUAS CONDIÇÕES.</t>
  </si>
  <si>
    <t>SERVIÇOS GRÁFICOS</t>
  </si>
  <si>
    <t>PFP-III</t>
  </si>
  <si>
    <t>DISCRIMINAÇÃO</t>
  </si>
  <si>
    <t>EXEMPLARES</t>
  </si>
  <si>
    <t>Nº DE</t>
  </si>
  <si>
    <t>CUSTOS (R$)</t>
  </si>
  <si>
    <t>FOLHAS</t>
  </si>
  <si>
    <t>VIAS</t>
  </si>
  <si>
    <t>UNITÁRIO</t>
  </si>
  <si>
    <t>TOTAL</t>
  </si>
  <si>
    <t>Relatório de Reconhecimento</t>
  </si>
  <si>
    <t>Cadastro</t>
  </si>
  <si>
    <t>Estudo de concepção</t>
  </si>
  <si>
    <t>Minuta do projeto básico</t>
  </si>
  <si>
    <t xml:space="preserve">Projeto básico final </t>
  </si>
  <si>
    <t>Orçamento com quantitativos  e especificações</t>
  </si>
  <si>
    <t>Estudos Ambientais</t>
  </si>
  <si>
    <t>Plotagem A1</t>
  </si>
  <si>
    <t>Encadernação capa dura (capas/lombadas)</t>
  </si>
  <si>
    <t>SUBTOTAL</t>
  </si>
  <si>
    <t>TOTAL  DE SERVIÇOS GRÁFICOS</t>
  </si>
  <si>
    <t>ASSINTATURA:</t>
  </si>
  <si>
    <t xml:space="preserve">1 - CORREPONDEM AOS SERVIÇOS COM IMPRESSÃO DOS  RELATÓRIOS. </t>
  </si>
  <si>
    <t xml:space="preserve">2 - RESERVA DE 10% CALCULADO SOBRE O SUBTOTAL PARA IMPRESSÃO DE RELATÓRIOS ESPECÍFICOS EXCEPCIONALMENTE </t>
  </si>
  <si>
    <t xml:space="preserve">     SOLICITADO PELA CODEVASF</t>
  </si>
  <si>
    <t xml:space="preserve">DESPESAS GERAIS </t>
  </si>
  <si>
    <t>PFP-IV</t>
  </si>
  <si>
    <t>UNID.</t>
  </si>
  <si>
    <t>MÊS</t>
  </si>
  <si>
    <t>TOTAL  DE DESPESAS GERAIS</t>
  </si>
  <si>
    <t>DESPESAS COM ALUGUEL E MANUTENÇÃO DE VEÍCULOS, SERVIÇOS DE COMPUTAÇÃO E COMUNICAÇÃO (MALOTE, CORREIO ETC.)</t>
  </si>
  <si>
    <t>BASE: ago/2023</t>
  </si>
  <si>
    <t>EMBASA ago/2023</t>
  </si>
  <si>
    <t xml:space="preserve">F099703031 </t>
  </si>
  <si>
    <t>F099703027</t>
  </si>
  <si>
    <t>09164/ORSE</t>
  </si>
  <si>
    <t>ORSE</t>
  </si>
  <si>
    <t>Locação topográfica com novelamento de seções transverrsais de serviços de terraplanagem, inclusive conferências</t>
  </si>
  <si>
    <t>00924/ORSE</t>
  </si>
  <si>
    <t>Demarcação de lotes com piquetes/estacas de madeira seção 5x5cm, altura 50cm</t>
  </si>
  <si>
    <t>Determinação de coordenadas pelo sistema GPS geodésico</t>
  </si>
  <si>
    <t>DETALHAMENTO DOS ENCARGOS SOCIAIS</t>
  </si>
  <si>
    <t>PFP-XV</t>
  </si>
  <si>
    <t>VALORES</t>
  </si>
  <si>
    <t>%</t>
  </si>
  <si>
    <t>R$</t>
  </si>
  <si>
    <t>A</t>
  </si>
  <si>
    <t>ENCARGOS SOCIAIS BÁSICOS</t>
  </si>
  <si>
    <t>A1</t>
  </si>
  <si>
    <t>INSS</t>
  </si>
  <si>
    <t>A2</t>
  </si>
  <si>
    <t>SESI</t>
  </si>
  <si>
    <t>SENAI</t>
  </si>
  <si>
    <t>A4</t>
  </si>
  <si>
    <t>INCRA</t>
  </si>
  <si>
    <t>A5</t>
  </si>
  <si>
    <t>SEBRAE</t>
  </si>
  <si>
    <t>A6</t>
  </si>
  <si>
    <t xml:space="preserve">Salário Educação </t>
  </si>
  <si>
    <t>A7</t>
  </si>
  <si>
    <t>Seguro contra acidentes de trabalho</t>
  </si>
  <si>
    <t>A8</t>
  </si>
  <si>
    <t>FGTS</t>
  </si>
  <si>
    <t>A9</t>
  </si>
  <si>
    <t>SECONCI</t>
  </si>
  <si>
    <t>SUBTOTAL DE "A"</t>
  </si>
  <si>
    <t>B</t>
  </si>
  <si>
    <t xml:space="preserve"> ENCARGOS SOCIAIS QUE RECEBEM INCIDÊNCIA DE "A"</t>
  </si>
  <si>
    <t>Repouso Semanal Remunerado</t>
  </si>
  <si>
    <t>Não incide</t>
  </si>
  <si>
    <t>Feriados</t>
  </si>
  <si>
    <t>B3</t>
  </si>
  <si>
    <t>Auxílio - Enfermidade</t>
  </si>
  <si>
    <t>B4</t>
  </si>
  <si>
    <t xml:space="preserve">13º Salário  </t>
  </si>
  <si>
    <t>B5</t>
  </si>
  <si>
    <t>Licença Paternidade</t>
  </si>
  <si>
    <t>B6</t>
  </si>
  <si>
    <t>Faltas Justificadas</t>
  </si>
  <si>
    <t>B7</t>
  </si>
  <si>
    <t>Dias de Chuvas</t>
  </si>
  <si>
    <t>B8</t>
  </si>
  <si>
    <t>Auxílio Acidente do Trabalho</t>
  </si>
  <si>
    <t>B9</t>
  </si>
  <si>
    <t>Férias Gozadas</t>
  </si>
  <si>
    <t>B10</t>
  </si>
  <si>
    <t>Salário Maternidade</t>
  </si>
  <si>
    <t>SUBTOTAL DE  "B"</t>
  </si>
  <si>
    <t>C</t>
  </si>
  <si>
    <t xml:space="preserve"> ENCARGOS SOCIAIS QUE NÃO RECEBEM INCIDÊNCIA DE "A"</t>
  </si>
  <si>
    <t>C1</t>
  </si>
  <si>
    <t>Aviso Prévio Indenizado</t>
  </si>
  <si>
    <t>C2</t>
  </si>
  <si>
    <t>Aviso Prévio Trabalhado</t>
  </si>
  <si>
    <t>C3</t>
  </si>
  <si>
    <t>Férias Indenizadas</t>
  </si>
  <si>
    <t>C4</t>
  </si>
  <si>
    <t>Depósito Rescisão Sem Justa Causa</t>
  </si>
  <si>
    <t>C5</t>
  </si>
  <si>
    <t>Indenização Adicional</t>
  </si>
  <si>
    <t>SUBTOTAL DE "C"</t>
  </si>
  <si>
    <t>D</t>
  </si>
  <si>
    <t xml:space="preserve"> REINCIDÊNCIAS</t>
  </si>
  <si>
    <t>D1</t>
  </si>
  <si>
    <t>Reincidência de Grupo "A" sobre Grupo "B"</t>
  </si>
  <si>
    <t>D2</t>
  </si>
  <si>
    <t>Reincidência de Grupo "A" sobre Aviso Prévio Trabalhado e Reincidência do FGTS sobre Aviso Prévio Indenizado</t>
  </si>
  <si>
    <t>SUBTOTAL DE "D"</t>
  </si>
  <si>
    <t>TOTAIS DE ENCARGOS SOCIAIS</t>
  </si>
  <si>
    <t>Observação:</t>
  </si>
  <si>
    <t xml:space="preserve">C1 - 71,22 % INCIDENTE SOBRE O ITEM  B1 </t>
  </si>
  <si>
    <t>DETALHAMENTO DO CUSTO DE ADMINISTRAÇÃO</t>
  </si>
  <si>
    <t>PFP-XIII</t>
  </si>
  <si>
    <t>Custos da equipe da administração central da empresa consultora (diretoria, pessoal técnico de apoio e pessoal administrativo não diretamente vinculado à prestação dos serviços)</t>
  </si>
  <si>
    <t>Outras despesas que afetam o custo de produção como: avaliação do concreto com ensaios, treinamento, biblioteca, programa de qualidade, auditoria interna e externa</t>
  </si>
  <si>
    <t>Despesas com aluguéis, comunicação, manutenção e transporte não diretamente relacionados com o custo direto dos serviços</t>
  </si>
  <si>
    <t>TOTAIS DO CUSTO DE ADMINISTRAÇÃO</t>
  </si>
  <si>
    <t>OBSERVAÇAO:</t>
  </si>
  <si>
    <t xml:space="preserve">G -  CUSTO DE ADMINISTRAÇÃO </t>
  </si>
  <si>
    <t xml:space="preserve">B1 - TOTAL SALÁRIOS DA EQUIPE COM VÍNCULO </t>
  </si>
  <si>
    <t xml:space="preserve">Levantamento batimétrico de seções acima de 1.000 m de comprimento c/ ecobatímetro monofeixe, exclusive transporte de equipe e equipamentos. </t>
  </si>
  <si>
    <t xml:space="preserve">  MINISTÉRIO DA INTEGRAÇÃO E DO DESENVOLVIMENTO REGIONAL </t>
  </si>
  <si>
    <t>COMPANHIA DE DESENVOLVIMENTO DOS VALES DO SÃO FRANCISCO E DO PARNAÍBA</t>
  </si>
  <si>
    <t>2ª SUPERINTENDÊNCIA REGIONAL - Bom Jesus da Lapa/BA.</t>
  </si>
  <si>
    <t>CRONOGRAMA FÍSICO FINANCEIRO</t>
  </si>
  <si>
    <t>Item</t>
  </si>
  <si>
    <t>Descrição</t>
  </si>
  <si>
    <t>Total Por Etapa</t>
  </si>
  <si>
    <t>60 DIAS</t>
  </si>
  <si>
    <t>90 DIAS</t>
  </si>
  <si>
    <t>120 DIAS</t>
  </si>
  <si>
    <t>150 DIAS</t>
  </si>
  <si>
    <t>Diagnóstico e Estudo de Concepção</t>
  </si>
  <si>
    <t xml:space="preserve"> 2 </t>
  </si>
  <si>
    <t>2.1</t>
  </si>
  <si>
    <t>Serviços Topográficos e cadastral</t>
  </si>
  <si>
    <t>2.2</t>
  </si>
  <si>
    <t>Serviços Geotécnicos</t>
  </si>
  <si>
    <t xml:space="preserve"> 4 </t>
  </si>
  <si>
    <t>2.3</t>
  </si>
  <si>
    <t>Minuta do Projeto Básico</t>
  </si>
  <si>
    <t>2.4</t>
  </si>
  <si>
    <t>Projeto Básico</t>
  </si>
  <si>
    <t>Porcentagem</t>
  </si>
  <si>
    <t>3.1</t>
  </si>
  <si>
    <t>Orçamento</t>
  </si>
  <si>
    <t>Custo</t>
  </si>
  <si>
    <t>Porcentagem Acumulado</t>
  </si>
  <si>
    <t>Custo Acumulado</t>
  </si>
  <si>
    <t>45 DIAS</t>
  </si>
  <si>
    <t>SSA/Sitio do Mato</t>
  </si>
  <si>
    <t>01.01.01.4246</t>
  </si>
  <si>
    <t>Implantação de Marco de Concreto (0,1X0,1X0,5m)</t>
  </si>
  <si>
    <t>01.01.01.4247</t>
  </si>
  <si>
    <t>01.01.01.4265</t>
  </si>
  <si>
    <t>01.01.01.4271</t>
  </si>
  <si>
    <t>01.01.01.4264</t>
  </si>
  <si>
    <t>01.01.01.4263</t>
  </si>
  <si>
    <t>01.01.01.4242</t>
  </si>
  <si>
    <t>Sondagem Percursão: desloc. Entre furos até 50 m</t>
  </si>
  <si>
    <t>Sondagem Trado Manual</t>
  </si>
  <si>
    <t>01.01.01.4266</t>
  </si>
  <si>
    <t>01.01.01.4269</t>
  </si>
  <si>
    <t>01.01.01.4277</t>
  </si>
  <si>
    <t>01.01.01.4282</t>
  </si>
  <si>
    <t>01.01.01.4281</t>
  </si>
  <si>
    <t>01.01.01.4471</t>
  </si>
  <si>
    <t>01.01.01.4441</t>
  </si>
  <si>
    <t>01.01.01.4440</t>
  </si>
  <si>
    <t>01.01.01.4449</t>
  </si>
  <si>
    <t>01.01.01.4490</t>
  </si>
  <si>
    <t>Poço de Inspeção em solo (pá e picareta) sem escoramento, inclusive com coletads de amostras deformadas do solo</t>
  </si>
  <si>
    <t>01.01.01.4290</t>
  </si>
  <si>
    <t>01.01.01.4452</t>
  </si>
  <si>
    <t>01.01.01.4481</t>
  </si>
  <si>
    <t>01.01.01.4480</t>
  </si>
  <si>
    <t>01.01.01.4459</t>
  </si>
  <si>
    <t>01.01.01.4467</t>
  </si>
  <si>
    <t>01.01.01.4287</t>
  </si>
  <si>
    <t>01.01.01.4483</t>
  </si>
  <si>
    <t>01.01.01.4460</t>
  </si>
  <si>
    <t>01.01.01.4474</t>
  </si>
  <si>
    <t>01.01.01.4448</t>
  </si>
  <si>
    <r>
      <t>P2 (</t>
    </r>
    <r>
      <rPr>
        <sz val="8"/>
        <rFont val="Times New Roman"/>
        <family val="1"/>
      </rPr>
      <t>Eng. Junior, 93565-SINAPI</t>
    </r>
    <r>
      <rPr>
        <sz val="10"/>
        <rFont val="Times New Roman"/>
        <family val="1"/>
      </rPr>
      <t>)</t>
    </r>
  </si>
  <si>
    <r>
      <rPr>
        <b/>
        <sz val="10"/>
        <rFont val="Times New Roman"/>
        <family val="1"/>
      </rPr>
      <t xml:space="preserve">P1 </t>
    </r>
    <r>
      <rPr>
        <sz val="9"/>
        <rFont val="Times New Roman"/>
        <family val="1"/>
      </rPr>
      <t>(Eng. Pleno,  92567-SINAPI)</t>
    </r>
  </si>
  <si>
    <r>
      <t xml:space="preserve">T2 </t>
    </r>
    <r>
      <rPr>
        <sz val="10"/>
        <rFont val="Times New Roman"/>
        <family val="1"/>
      </rPr>
      <t>L</t>
    </r>
    <r>
      <rPr>
        <sz val="8"/>
        <rFont val="Times New Roman"/>
        <family val="1"/>
      </rPr>
      <t>aborat. Solo/concreto)/Topoógrafo</t>
    </r>
    <r>
      <rPr>
        <b/>
        <sz val="10"/>
        <rFont val="Times New Roman"/>
        <family val="1"/>
      </rPr>
      <t xml:space="preserve"> </t>
    </r>
    <r>
      <rPr>
        <sz val="8"/>
        <rFont val="Times New Roman"/>
        <family val="1"/>
      </rPr>
      <t xml:space="preserve"> 94296-SINAPI</t>
    </r>
  </si>
  <si>
    <r>
      <t xml:space="preserve">T3 </t>
    </r>
    <r>
      <rPr>
        <sz val="8"/>
        <rFont val="Times New Roman"/>
        <family val="1"/>
      </rPr>
      <t>(Auxiliar Laborat. Solo/concreto)/Topografia</t>
    </r>
    <r>
      <rPr>
        <b/>
        <sz val="10"/>
        <rFont val="Times New Roman"/>
        <family val="1"/>
      </rPr>
      <t xml:space="preserve"> </t>
    </r>
    <r>
      <rPr>
        <sz val="8"/>
        <rFont val="Times New Roman"/>
        <family val="1"/>
      </rPr>
      <t>101385</t>
    </r>
    <r>
      <rPr>
        <b/>
        <sz val="8"/>
        <rFont val="Times New Roman"/>
        <family val="1"/>
      </rPr>
      <t>-</t>
    </r>
    <r>
      <rPr>
        <sz val="8"/>
        <rFont val="Times New Roman"/>
        <family val="1"/>
      </rPr>
      <t>SINAPI</t>
    </r>
  </si>
  <si>
    <r>
      <t xml:space="preserve">A1 </t>
    </r>
    <r>
      <rPr>
        <sz val="10"/>
        <rFont val="Times New Roman"/>
        <family val="1"/>
      </rPr>
      <t>(Auxiliar tecnico / assistente de engenharia)</t>
    </r>
    <r>
      <rPr>
        <b/>
        <sz val="10"/>
        <rFont val="Times New Roman"/>
        <family val="1"/>
      </rPr>
      <t xml:space="preserve"> </t>
    </r>
    <r>
      <rPr>
        <sz val="10"/>
        <rFont val="Times New Roman"/>
        <family val="1"/>
      </rPr>
      <t>ORSE</t>
    </r>
  </si>
  <si>
    <t>01.01.01.4320</t>
  </si>
  <si>
    <t>01.01.01.4321</t>
  </si>
  <si>
    <t>Detalhamentos estruturais</t>
  </si>
  <si>
    <t xml:space="preserve">RESERVA </t>
  </si>
  <si>
    <t>Elaboração de Projeto Básico de Engenharia de Contenção de Processos Erosivos das Margens do Rio São Francisco, na localidade de Gameleira da Lapa, localizada no município de Sitio do Mato.</t>
  </si>
  <si>
    <t>OBJETO: Elaboração de Projeto Básico de Engenharia de Contenção de Processos Erosivos das Margens do Rio São Francisco, na localidade de Gameleira da Lapa, localizada no município de Sitio do Mato.</t>
  </si>
  <si>
    <t xml:space="preserve">Elaboração de Projeto Básico de Engenharia de Contenção de Processos Erosivos das Margens do Rio São Francisco, na localidade de Gameleira da Lapa, localizada no município de Sitio do Mato. </t>
  </si>
  <si>
    <t>ALUGUEL DE VEICULO GOL CLI - 1.6 COM COMBUSTIVEL E SMARTPHONE 01.01.01.4206-EMBASA</t>
  </si>
  <si>
    <t>BASE: fevereiro/2024</t>
  </si>
  <si>
    <t>Embasa janeiro/2024; Sinapi fev/2024; Orse fev/2024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</si>
</sst>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0.00_ ;[Red]\-#,##0.00\ "/>
    <numFmt numFmtId="165" formatCode="&quot;R$&quot;\ #,##0.00"/>
    <numFmt numFmtId="166" formatCode="General_)"/>
    <numFmt numFmtId="167" formatCode="0_)"/>
    <numFmt numFmtId="168" formatCode="0_);\(0\)"/>
    <numFmt numFmtId="169" formatCode="0.0"/>
    <numFmt numFmtId="170" formatCode="00"/>
    <numFmt numFmtId="171" formatCode="#,##0.00&quot;     &quot;"/>
    <numFmt numFmtId="172" formatCode="#,##0.00;[Red]#,##0.00"/>
    <numFmt numFmtId="173" formatCode="0.0%"/>
    <numFmt numFmtId="174" formatCode="#,##0.0"/>
  </numFmts>
  <fonts count="40" x14ac:knownFonts="1">
    <font>
      <sz val="11"/>
      <color theme="1"/>
      <name val="Calibri"/>
      <family val="2"/>
      <scheme val="minor"/>
    </font>
    <font>
      <sz val="10"/>
      <name val="MS Sans Serif"/>
      <family val="2"/>
    </font>
    <font>
      <b/>
      <sz val="14"/>
      <name val="Arial"/>
      <family val="2"/>
    </font>
    <font>
      <sz val="8"/>
      <name val="Arial"/>
      <family val="2"/>
    </font>
    <font>
      <sz val="7"/>
      <name val="Arial"/>
      <family val="2"/>
    </font>
    <font>
      <sz val="7"/>
      <color rgb="FFFF0000"/>
      <name val="Arial"/>
      <family val="2"/>
    </font>
    <font>
      <sz val="10"/>
      <name val="Arial"/>
      <family val="2"/>
    </font>
    <font>
      <sz val="9"/>
      <name val="Arial"/>
      <family val="2"/>
    </font>
    <font>
      <b/>
      <sz val="12"/>
      <name val="Arial"/>
      <family val="2"/>
    </font>
    <font>
      <b/>
      <sz val="10"/>
      <name val="Arial"/>
      <family val="2"/>
    </font>
    <font>
      <b/>
      <sz val="8"/>
      <name val="Arial"/>
      <family val="2"/>
    </font>
    <font>
      <sz val="8"/>
      <color theme="1"/>
      <name val="Arial"/>
      <family val="2"/>
    </font>
    <font>
      <b/>
      <sz val="11"/>
      <name val="Arial"/>
      <family val="2"/>
    </font>
    <font>
      <b/>
      <sz val="10"/>
      <name val="MS Sans Serif"/>
      <family val="2"/>
    </font>
    <font>
      <b/>
      <sz val="10"/>
      <color rgb="FFFF0000"/>
      <name val="Arial"/>
      <family val="2"/>
    </font>
    <font>
      <sz val="8"/>
      <color rgb="FFFF0000"/>
      <name val="Arial"/>
      <family val="2"/>
    </font>
    <font>
      <b/>
      <u/>
      <sz val="14"/>
      <name val="Arial"/>
      <family val="2"/>
    </font>
    <font>
      <b/>
      <u/>
      <sz val="14"/>
      <color rgb="FFFF0000"/>
      <name val="Arial"/>
      <family val="2"/>
    </font>
    <font>
      <i/>
      <sz val="8"/>
      <name val="Arial"/>
      <family val="2"/>
    </font>
    <font>
      <sz val="8"/>
      <name val="Helv"/>
      <family val="2"/>
    </font>
    <font>
      <sz val="7"/>
      <color indexed="8"/>
      <name val="Arial"/>
      <family val="2"/>
    </font>
    <font>
      <b/>
      <sz val="7"/>
      <name val="Arial"/>
      <family val="2"/>
    </font>
    <font>
      <sz val="7"/>
      <name val="MS Sans Serif"/>
      <family val="2"/>
    </font>
    <font>
      <sz val="10"/>
      <name val="Times New Roman"/>
      <family val="1"/>
    </font>
    <font>
      <b/>
      <sz val="10"/>
      <name val="Times New Roman"/>
      <family val="1"/>
    </font>
    <font>
      <sz val="8"/>
      <name val="Times New Roman"/>
      <family val="1"/>
    </font>
    <font>
      <sz val="14"/>
      <name val="Arial"/>
      <family val="2"/>
    </font>
    <font>
      <sz val="9"/>
      <name val="Times New Roman"/>
      <family val="1"/>
    </font>
    <font>
      <b/>
      <sz val="8"/>
      <name val="Times New Roman"/>
      <family val="1"/>
    </font>
    <font>
      <sz val="8"/>
      <name val="MS Sans Serif"/>
      <family val="2"/>
    </font>
    <font>
      <b/>
      <sz val="8"/>
      <name val="Helv"/>
      <family val="2"/>
    </font>
    <font>
      <b/>
      <sz val="10"/>
      <name val="Helv"/>
      <family val="2"/>
    </font>
    <font>
      <sz val="8"/>
      <color rgb="FFFF0000"/>
      <name val="MS Sans Serif"/>
      <family val="2"/>
    </font>
    <font>
      <sz val="8"/>
      <color rgb="FFFF0000"/>
      <name val="Helv"/>
      <family val="2"/>
    </font>
    <font>
      <sz val="8"/>
      <color indexed="8"/>
      <name val="Arial"/>
      <family val="2"/>
    </font>
    <font>
      <sz val="10"/>
      <color rgb="FFFF0000"/>
      <name val="MS Sans Serif"/>
      <family val="2"/>
    </font>
    <font>
      <sz val="11"/>
      <color theme="1"/>
      <name val="Calibri"/>
      <family val="2"/>
      <scheme val="minor"/>
    </font>
    <font>
      <sz val="10"/>
      <color rgb="FFFF0000"/>
      <name val="Times New Roman"/>
      <family val="1"/>
    </font>
    <font>
      <sz val="10"/>
      <color rgb="FFFF0000"/>
      <name val="Arial"/>
      <family val="2"/>
    </font>
    <font>
      <b/>
      <sz val="8"/>
      <color rgb="FFFF0000"/>
      <name val="Arial"/>
      <family val="2"/>
    </font>
  </fonts>
  <fills count="10">
    <fill>
      <patternFill patternType="none"/>
    </fill>
    <fill>
      <patternFill patternType="gray125"/>
    </fill>
    <fill>
      <patternFill patternType="solid">
        <fgColor indexed="22"/>
        <bgColor indexed="31"/>
      </patternFill>
    </fill>
    <fill>
      <patternFill patternType="solid">
        <fgColor theme="0"/>
        <bgColor indexed="64"/>
      </patternFill>
    </fill>
    <fill>
      <patternFill patternType="solid">
        <fgColor theme="4" tint="0.59999389629810485"/>
        <bgColor indexed="64"/>
      </patternFill>
    </fill>
    <fill>
      <patternFill patternType="solid">
        <fgColor theme="0" tint="-0.34998626667073579"/>
        <bgColor indexed="31"/>
      </patternFill>
    </fill>
    <fill>
      <patternFill patternType="solid">
        <fgColor theme="0" tint="-0.14996795556505021"/>
        <bgColor indexed="64"/>
      </patternFill>
    </fill>
    <fill>
      <patternFill patternType="solid">
        <fgColor indexed="31"/>
        <bgColor indexed="22"/>
      </patternFill>
    </fill>
    <fill>
      <patternFill patternType="solid">
        <fgColor rgb="FFFFFF00"/>
        <bgColor indexed="64"/>
      </patternFill>
    </fill>
    <fill>
      <patternFill patternType="solid">
        <fgColor theme="0" tint="-0.14999847407452621"/>
        <bgColor indexed="64"/>
      </patternFill>
    </fill>
  </fills>
  <borders count="105">
    <border>
      <left/>
      <right/>
      <top/>
      <bottom/>
      <diagonal/>
    </border>
    <border>
      <left style="medium">
        <color indexed="64"/>
      </left>
      <right style="thin">
        <color indexed="8"/>
      </right>
      <top style="medium">
        <color indexed="64"/>
      </top>
      <bottom style="double">
        <color indexed="8"/>
      </bottom>
      <diagonal/>
    </border>
    <border>
      <left/>
      <right style="thin">
        <color indexed="8"/>
      </right>
      <top style="medium">
        <color indexed="64"/>
      </top>
      <bottom style="double">
        <color indexed="8"/>
      </bottom>
      <diagonal/>
    </border>
    <border>
      <left style="thin">
        <color indexed="8"/>
      </left>
      <right style="medium">
        <color indexed="64"/>
      </right>
      <top style="medium">
        <color indexed="64"/>
      </top>
      <bottom/>
      <diagonal/>
    </border>
    <border>
      <left style="medium">
        <color indexed="64"/>
      </left>
      <right style="thin">
        <color indexed="8"/>
      </right>
      <top/>
      <bottom/>
      <diagonal/>
    </border>
    <border>
      <left/>
      <right style="thin">
        <color indexed="8"/>
      </right>
      <top/>
      <bottom/>
      <diagonal/>
    </border>
    <border>
      <left style="thin">
        <color indexed="8"/>
      </left>
      <right style="medium">
        <color indexed="64"/>
      </right>
      <top/>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medium">
        <color indexed="64"/>
      </right>
      <top style="thin">
        <color indexed="64"/>
      </top>
      <bottom/>
      <diagonal/>
    </border>
    <border>
      <left style="medium">
        <color indexed="64"/>
      </left>
      <right/>
      <top/>
      <bottom style="thin">
        <color indexed="8"/>
      </bottom>
      <diagonal/>
    </border>
    <border>
      <left/>
      <right/>
      <top/>
      <bottom style="thin">
        <color indexed="8"/>
      </bottom>
      <diagonal/>
    </border>
    <border>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medium">
        <color indexed="64"/>
      </right>
      <top style="thin">
        <color indexed="8"/>
      </top>
      <bottom style="thin">
        <color indexed="64"/>
      </bottom>
      <diagonal/>
    </border>
    <border>
      <left style="thin">
        <color indexed="8"/>
      </left>
      <right style="thin">
        <color indexed="8"/>
      </right>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medium">
        <color indexed="64"/>
      </left>
      <right/>
      <top style="thin">
        <color indexed="8"/>
      </top>
      <bottom/>
      <diagonal/>
    </border>
    <border>
      <left/>
      <right/>
      <top style="thin">
        <color indexed="8"/>
      </top>
      <bottom/>
      <diagonal/>
    </border>
    <border>
      <left/>
      <right style="medium">
        <color indexed="64"/>
      </right>
      <top style="thin">
        <color indexed="8"/>
      </top>
      <bottom/>
      <diagonal/>
    </border>
    <border>
      <left style="medium">
        <color indexed="64"/>
      </left>
      <right/>
      <top/>
      <bottom/>
      <diagonal/>
    </border>
    <border>
      <left/>
      <right style="medium">
        <color indexed="64"/>
      </right>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8"/>
      </left>
      <right style="medium">
        <color indexed="8"/>
      </right>
      <top style="medium">
        <color indexed="8"/>
      </top>
      <bottom style="double">
        <color indexed="8"/>
      </bottom>
      <diagonal/>
    </border>
    <border>
      <left style="medium">
        <color indexed="8"/>
      </left>
      <right style="medium">
        <color indexed="8"/>
      </right>
      <top style="medium">
        <color indexed="8"/>
      </top>
      <bottom/>
      <diagonal/>
    </border>
    <border>
      <left style="medium">
        <color indexed="8"/>
      </left>
      <right style="medium">
        <color indexed="8"/>
      </right>
      <top/>
      <bottom style="double">
        <color indexed="8"/>
      </bottom>
      <diagonal/>
    </border>
    <border>
      <left style="thin">
        <color indexed="8"/>
      </left>
      <right style="thin">
        <color indexed="8"/>
      </right>
      <top style="double">
        <color indexed="8"/>
      </top>
      <bottom/>
      <diagonal/>
    </border>
    <border>
      <left style="thin">
        <color indexed="8"/>
      </left>
      <right/>
      <top/>
      <bottom/>
      <diagonal/>
    </border>
    <border>
      <left style="thin">
        <color indexed="8"/>
      </left>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right style="thin">
        <color indexed="8"/>
      </right>
      <top style="thin">
        <color indexed="8"/>
      </top>
      <bottom/>
      <diagonal/>
    </border>
    <border>
      <left style="thin">
        <color indexed="8"/>
      </left>
      <right/>
      <top style="double">
        <color indexed="8"/>
      </top>
      <bottom/>
      <diagonal/>
    </border>
    <border>
      <left/>
      <right/>
      <top style="double">
        <color indexed="8"/>
      </top>
      <bottom/>
      <diagonal/>
    </border>
    <border>
      <left/>
      <right style="thin">
        <color indexed="8"/>
      </right>
      <top style="double">
        <color indexed="8"/>
      </top>
      <bottom/>
      <diagonal/>
    </border>
    <border>
      <left style="medium">
        <color indexed="64"/>
      </left>
      <right/>
      <top style="medium">
        <color indexed="64"/>
      </top>
      <bottom/>
      <diagonal/>
    </border>
    <border>
      <left/>
      <right/>
      <top style="medium">
        <color indexed="64"/>
      </top>
      <bottom/>
      <diagonal/>
    </border>
    <border>
      <left/>
      <right style="thin">
        <color indexed="8"/>
      </right>
      <top style="medium">
        <color indexed="64"/>
      </top>
      <bottom/>
      <diagonal/>
    </border>
    <border>
      <left style="thin">
        <color indexed="8"/>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8"/>
      </right>
      <top/>
      <bottom style="medium">
        <color indexed="64"/>
      </bottom>
      <diagonal/>
    </border>
    <border>
      <left/>
      <right style="medium">
        <color indexed="64"/>
      </right>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8"/>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right style="thin">
        <color indexed="8"/>
      </right>
      <top style="thin">
        <color indexed="8"/>
      </top>
      <bottom style="thin">
        <color indexed="8"/>
      </bottom>
      <diagonal/>
    </border>
    <border>
      <left style="thin">
        <color indexed="8"/>
      </left>
      <right/>
      <top/>
      <bottom style="double">
        <color indexed="8"/>
      </bottom>
      <diagonal/>
    </border>
    <border>
      <left/>
      <right style="thin">
        <color indexed="8"/>
      </right>
      <top/>
      <bottom style="double">
        <color indexed="8"/>
      </bottom>
      <diagonal/>
    </border>
    <border>
      <left/>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thin">
        <color indexed="8"/>
      </top>
      <bottom style="double">
        <color indexed="8"/>
      </bottom>
      <diagonal/>
    </border>
    <border>
      <left style="thin">
        <color indexed="8"/>
      </left>
      <right/>
      <top style="thin">
        <color indexed="8"/>
      </top>
      <bottom style="double">
        <color indexed="8"/>
      </bottom>
      <diagonal/>
    </border>
    <border>
      <left style="thin">
        <color indexed="8"/>
      </left>
      <right style="thin">
        <color indexed="8"/>
      </right>
      <top style="double">
        <color indexed="8"/>
      </top>
      <bottom style="double">
        <color indexed="8"/>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11">
    <xf numFmtId="0" fontId="0" fillId="0" borderId="0"/>
    <xf numFmtId="0" fontId="1" fillId="0" borderId="0"/>
    <xf numFmtId="40" fontId="1" fillId="0" borderId="0" applyFill="0" applyBorder="0" applyAlignment="0" applyProtection="0"/>
    <xf numFmtId="0" fontId="6" fillId="0" borderId="0"/>
    <xf numFmtId="0" fontId="6" fillId="0" borderId="0"/>
    <xf numFmtId="166" fontId="19" fillId="0" borderId="0"/>
    <xf numFmtId="0" fontId="6" fillId="0" borderId="0"/>
    <xf numFmtId="0" fontId="6" fillId="0" borderId="0"/>
    <xf numFmtId="0" fontId="6" fillId="0" borderId="0"/>
    <xf numFmtId="43" fontId="36" fillId="0" borderId="0" applyFont="0" applyFill="0" applyBorder="0" applyAlignment="0" applyProtection="0"/>
    <xf numFmtId="9" fontId="36" fillId="0" borderId="0" applyFont="0" applyFill="0" applyBorder="0" applyAlignment="0" applyProtection="0"/>
  </cellStyleXfs>
  <cellXfs count="611">
    <xf numFmtId="0" fontId="0" fillId="0" borderId="0" xfId="0"/>
    <xf numFmtId="0" fontId="3" fillId="2" borderId="3" xfId="1" applyFont="1" applyFill="1" applyBorder="1" applyAlignment="1">
      <alignment horizontal="left" vertical="top"/>
    </xf>
    <xf numFmtId="0" fontId="3" fillId="0" borderId="0" xfId="1" applyFont="1" applyAlignment="1">
      <alignment vertical="center"/>
    </xf>
    <xf numFmtId="0" fontId="2" fillId="2" borderId="6" xfId="1" applyFont="1" applyFill="1" applyBorder="1" applyAlignment="1">
      <alignment horizontal="center"/>
    </xf>
    <xf numFmtId="0" fontId="4" fillId="0" borderId="10" xfId="1" applyFont="1" applyBorder="1" applyAlignment="1">
      <alignment horizontal="left" vertical="top"/>
    </xf>
    <xf numFmtId="0" fontId="4" fillId="0" borderId="11" xfId="1" applyFont="1" applyBorder="1" applyAlignment="1">
      <alignment horizontal="left" vertical="top"/>
    </xf>
    <xf numFmtId="0" fontId="5" fillId="0" borderId="12" xfId="1" applyFont="1" applyBorder="1" applyAlignment="1">
      <alignment horizontal="left" vertical="top"/>
    </xf>
    <xf numFmtId="0" fontId="4" fillId="0" borderId="14" xfId="1" applyFont="1" applyBorder="1" applyAlignment="1">
      <alignment horizontal="left" vertical="top"/>
    </xf>
    <xf numFmtId="4" fontId="3" fillId="0" borderId="0" xfId="1" applyNumberFormat="1" applyFont="1" applyAlignment="1">
      <alignment vertical="center"/>
    </xf>
    <xf numFmtId="4" fontId="10" fillId="0" borderId="21" xfId="2" applyNumberFormat="1" applyFont="1" applyFill="1" applyBorder="1" applyAlignment="1" applyProtection="1">
      <alignment horizontal="right" vertical="center"/>
    </xf>
    <xf numFmtId="4" fontId="10" fillId="0" borderId="0" xfId="1" applyNumberFormat="1" applyFont="1" applyAlignment="1">
      <alignment horizontal="center" vertical="center"/>
    </xf>
    <xf numFmtId="40" fontId="3" fillId="0" borderId="21" xfId="1" applyNumberFormat="1" applyFont="1" applyBorder="1" applyAlignment="1">
      <alignment vertical="center"/>
    </xf>
    <xf numFmtId="4" fontId="3" fillId="0" borderId="0" xfId="2" applyNumberFormat="1" applyFont="1" applyFill="1" applyBorder="1" applyAlignment="1" applyProtection="1">
      <alignment horizontal="right" vertical="center"/>
    </xf>
    <xf numFmtId="4" fontId="3" fillId="0" borderId="0" xfId="1" applyNumberFormat="1" applyFont="1" applyAlignment="1">
      <alignment horizontal="right" vertical="center"/>
    </xf>
    <xf numFmtId="4" fontId="3" fillId="0" borderId="21" xfId="2" applyNumberFormat="1" applyFont="1" applyFill="1" applyBorder="1" applyAlignment="1" applyProtection="1">
      <alignment horizontal="right" vertical="center"/>
    </xf>
    <xf numFmtId="4" fontId="3" fillId="0" borderId="15" xfId="2" applyNumberFormat="1" applyFont="1" applyFill="1" applyBorder="1" applyAlignment="1" applyProtection="1">
      <alignment horizontal="right" vertical="center"/>
    </xf>
    <xf numFmtId="40" fontId="1" fillId="0" borderId="0" xfId="2" applyFill="1" applyBorder="1" applyAlignment="1">
      <alignment vertical="center"/>
    </xf>
    <xf numFmtId="0" fontId="10" fillId="0" borderId="0" xfId="1" applyFont="1" applyAlignment="1">
      <alignment vertical="center"/>
    </xf>
    <xf numFmtId="2" fontId="3" fillId="0" borderId="0" xfId="1" applyNumberFormat="1" applyFont="1" applyAlignment="1">
      <alignment vertical="center"/>
    </xf>
    <xf numFmtId="4" fontId="10" fillId="0" borderId="0" xfId="1" applyNumberFormat="1" applyFont="1" applyAlignment="1">
      <alignment vertical="center"/>
    </xf>
    <xf numFmtId="4" fontId="3" fillId="0" borderId="21" xfId="1" applyNumberFormat="1" applyFont="1" applyBorder="1" applyAlignment="1">
      <alignment horizontal="right" vertical="center"/>
    </xf>
    <xf numFmtId="4" fontId="10" fillId="0" borderId="21" xfId="1" applyNumberFormat="1" applyFont="1" applyBorder="1" applyAlignment="1">
      <alignment horizontal="right" vertical="center"/>
    </xf>
    <xf numFmtId="4" fontId="11" fillId="0" borderId="21" xfId="1" applyNumberFormat="1" applyFont="1" applyBorder="1" applyAlignment="1">
      <alignment horizontal="right" vertical="center"/>
    </xf>
    <xf numFmtId="40" fontId="1" fillId="0" borderId="0" xfId="2" applyFill="1" applyAlignment="1">
      <alignment vertical="center"/>
    </xf>
    <xf numFmtId="2" fontId="10" fillId="0" borderId="0" xfId="1" applyNumberFormat="1" applyFont="1" applyAlignment="1">
      <alignment vertical="center"/>
    </xf>
    <xf numFmtId="4" fontId="11" fillId="0" borderId="21" xfId="2" applyNumberFormat="1" applyFont="1" applyFill="1" applyBorder="1" applyAlignment="1" applyProtection="1">
      <alignment horizontal="right" vertical="center"/>
    </xf>
    <xf numFmtId="4" fontId="9" fillId="0" borderId="21" xfId="2" applyNumberFormat="1" applyFont="1" applyFill="1" applyBorder="1" applyAlignment="1" applyProtection="1">
      <alignment horizontal="right" vertical="center"/>
    </xf>
    <xf numFmtId="165" fontId="3" fillId="0" borderId="21" xfId="1" applyNumberFormat="1" applyFont="1" applyBorder="1" applyAlignment="1">
      <alignment horizontal="right" vertical="center"/>
    </xf>
    <xf numFmtId="165" fontId="3" fillId="3" borderId="24" xfId="1" applyNumberFormat="1" applyFont="1" applyFill="1" applyBorder="1" applyAlignment="1">
      <alignment horizontal="right" vertical="center"/>
    </xf>
    <xf numFmtId="4" fontId="9" fillId="0" borderId="27" xfId="2" applyNumberFormat="1" applyFont="1" applyFill="1" applyBorder="1" applyAlignment="1" applyProtection="1">
      <alignment horizontal="right" vertical="center"/>
    </xf>
    <xf numFmtId="4" fontId="12" fillId="4" borderId="6" xfId="1" applyNumberFormat="1" applyFont="1" applyFill="1" applyBorder="1" applyAlignment="1">
      <alignment horizontal="right" vertical="center"/>
    </xf>
    <xf numFmtId="40" fontId="13" fillId="0" borderId="0" xfId="2" applyFont="1" applyFill="1" applyAlignment="1">
      <alignment vertical="center"/>
    </xf>
    <xf numFmtId="0" fontId="3" fillId="0" borderId="11" xfId="1" applyFont="1" applyBorder="1" applyAlignment="1">
      <alignment horizontal="left" vertical="top"/>
    </xf>
    <xf numFmtId="0" fontId="9" fillId="0" borderId="11" xfId="1" applyFont="1" applyBorder="1" applyAlignment="1">
      <alignment horizontal="left" vertical="top"/>
    </xf>
    <xf numFmtId="0" fontId="14" fillId="0" borderId="12" xfId="1" applyFont="1" applyBorder="1" applyAlignment="1">
      <alignment horizontal="left" vertical="top"/>
    </xf>
    <xf numFmtId="0" fontId="3" fillId="0" borderId="15" xfId="1" applyFont="1" applyBorder="1" applyAlignment="1">
      <alignment horizontal="left" vertical="top"/>
    </xf>
    <xf numFmtId="0" fontId="9" fillId="0" borderId="18" xfId="1" applyFont="1" applyBorder="1" applyAlignment="1">
      <alignment horizontal="center" vertical="top"/>
    </xf>
    <xf numFmtId="0" fontId="3" fillId="0" borderId="31" xfId="1" applyFont="1" applyBorder="1" applyAlignment="1">
      <alignment horizontal="left" vertical="top"/>
    </xf>
    <xf numFmtId="0" fontId="9" fillId="0" borderId="32" xfId="1" applyFont="1" applyBorder="1" applyAlignment="1">
      <alignment horizontal="left" vertical="top"/>
    </xf>
    <xf numFmtId="0" fontId="14" fillId="0" borderId="33" xfId="1" applyFont="1" applyBorder="1" applyAlignment="1">
      <alignment horizontal="center" vertical="top"/>
    </xf>
    <xf numFmtId="0" fontId="3" fillId="0" borderId="34" xfId="1" applyFont="1" applyBorder="1" applyAlignment="1">
      <alignment horizontal="left" vertical="top"/>
    </xf>
    <xf numFmtId="0" fontId="3" fillId="0" borderId="0" xfId="1" applyFont="1" applyAlignment="1">
      <alignment horizontal="left" vertical="top"/>
    </xf>
    <xf numFmtId="0" fontId="15" fillId="0" borderId="35" xfId="1" applyFont="1" applyBorder="1" applyAlignment="1">
      <alignment horizontal="left" vertical="top"/>
    </xf>
    <xf numFmtId="0" fontId="3" fillId="0" borderId="34" xfId="1" applyFont="1" applyBorder="1" applyAlignment="1">
      <alignment vertical="center"/>
    </xf>
    <xf numFmtId="0" fontId="15" fillId="0" borderId="35" xfId="1" applyFont="1" applyBorder="1" applyAlignment="1">
      <alignment vertical="center"/>
    </xf>
    <xf numFmtId="0" fontId="15" fillId="0" borderId="0" xfId="1" applyFont="1" applyAlignment="1">
      <alignment vertical="center"/>
    </xf>
    <xf numFmtId="0" fontId="3" fillId="5" borderId="42" xfId="1" applyFont="1" applyFill="1" applyBorder="1" applyAlignment="1">
      <alignment vertical="top"/>
    </xf>
    <xf numFmtId="0" fontId="6" fillId="0" borderId="0" xfId="1" applyFont="1"/>
    <xf numFmtId="0" fontId="2" fillId="5" borderId="46" xfId="4" applyFont="1" applyFill="1" applyBorder="1" applyAlignment="1">
      <alignment horizontal="center" vertical="center"/>
    </xf>
    <xf numFmtId="0" fontId="3" fillId="3" borderId="41" xfId="3" applyFont="1" applyFill="1" applyBorder="1" applyAlignment="1">
      <alignment horizontal="left" vertical="center"/>
    </xf>
    <xf numFmtId="0" fontId="3" fillId="3" borderId="45" xfId="3" applyFont="1" applyFill="1" applyBorder="1" applyAlignment="1">
      <alignment vertical="center" wrapText="1"/>
    </xf>
    <xf numFmtId="49" fontId="10" fillId="6" borderId="46" xfId="3" applyNumberFormat="1" applyFont="1" applyFill="1" applyBorder="1" applyAlignment="1">
      <alignment horizontal="center" vertical="center" wrapText="1"/>
    </xf>
    <xf numFmtId="49" fontId="10" fillId="6" borderId="45" xfId="3" applyNumberFormat="1" applyFont="1" applyFill="1" applyBorder="1" applyAlignment="1">
      <alignment horizontal="center" vertical="center" wrapText="1"/>
    </xf>
    <xf numFmtId="0" fontId="10" fillId="6" borderId="46" xfId="3" applyFont="1" applyFill="1" applyBorder="1" applyAlignment="1">
      <alignment horizontal="center" vertical="center"/>
    </xf>
    <xf numFmtId="0" fontId="3" fillId="0" borderId="24" xfId="3" applyFont="1" applyBorder="1" applyAlignment="1">
      <alignment horizontal="center" vertical="center"/>
    </xf>
    <xf numFmtId="0" fontId="3" fillId="0" borderId="48" xfId="3" applyFont="1" applyBorder="1" applyAlignment="1">
      <alignment horizontal="center" vertical="center"/>
    </xf>
    <xf numFmtId="49" fontId="3" fillId="0" borderId="24" xfId="3" applyNumberFormat="1" applyFont="1" applyBorder="1" applyAlignment="1">
      <alignment horizontal="left" vertical="center"/>
    </xf>
    <xf numFmtId="49" fontId="3" fillId="0" borderId="24" xfId="3" applyNumberFormat="1" applyFont="1" applyBorder="1" applyAlignment="1">
      <alignment horizontal="center" vertical="center"/>
    </xf>
    <xf numFmtId="3" fontId="3" fillId="3" borderId="24" xfId="1" applyNumberFormat="1" applyFont="1" applyFill="1" applyBorder="1" applyAlignment="1">
      <alignment horizontal="center" vertical="center"/>
    </xf>
    <xf numFmtId="4" fontId="3" fillId="3" borderId="24" xfId="1" applyNumberFormat="1" applyFont="1" applyFill="1" applyBorder="1" applyAlignment="1">
      <alignment horizontal="center" vertical="center"/>
    </xf>
    <xf numFmtId="4" fontId="3" fillId="0" borderId="24" xfId="3" applyNumberFormat="1" applyFont="1" applyBorder="1" applyAlignment="1">
      <alignment horizontal="center" vertical="center"/>
    </xf>
    <xf numFmtId="49" fontId="3" fillId="0" borderId="24" xfId="3" applyNumberFormat="1" applyFont="1" applyBorder="1" applyAlignment="1">
      <alignment horizontal="center" vertical="center" wrapText="1"/>
    </xf>
    <xf numFmtId="4" fontId="3" fillId="3" borderId="48" xfId="1" applyNumberFormat="1" applyFont="1" applyFill="1" applyBorder="1" applyAlignment="1">
      <alignment horizontal="center" vertical="center"/>
    </xf>
    <xf numFmtId="165" fontId="9" fillId="6" borderId="24" xfId="1" applyNumberFormat="1" applyFont="1" applyFill="1" applyBorder="1" applyAlignment="1">
      <alignment horizontal="center" vertical="center"/>
    </xf>
    <xf numFmtId="0" fontId="6" fillId="0" borderId="34" xfId="1" applyFont="1" applyBorder="1"/>
    <xf numFmtId="0" fontId="6" fillId="0" borderId="0" xfId="1" applyFont="1" applyAlignment="1">
      <alignment horizontal="center"/>
    </xf>
    <xf numFmtId="17" fontId="6" fillId="0" borderId="0" xfId="1" applyNumberFormat="1" applyFont="1"/>
    <xf numFmtId="0" fontId="1" fillId="0" borderId="0" xfId="1"/>
    <xf numFmtId="49" fontId="3" fillId="0" borderId="39" xfId="3" applyNumberFormat="1" applyFont="1" applyBorder="1" applyAlignment="1">
      <alignment horizontal="center" vertical="center"/>
    </xf>
    <xf numFmtId="3" fontId="3" fillId="3" borderId="46" xfId="1" applyNumberFormat="1" applyFont="1" applyFill="1" applyBorder="1" applyAlignment="1">
      <alignment horizontal="center" vertical="center"/>
    </xf>
    <xf numFmtId="4" fontId="3" fillId="3" borderId="46" xfId="1" applyNumberFormat="1" applyFont="1" applyFill="1" applyBorder="1" applyAlignment="1">
      <alignment horizontal="center" vertical="center"/>
    </xf>
    <xf numFmtId="49" fontId="3" fillId="0" borderId="24" xfId="3" applyNumberFormat="1" applyFont="1" applyBorder="1" applyAlignment="1">
      <alignment horizontal="left" vertical="center" wrapText="1"/>
    </xf>
    <xf numFmtId="0" fontId="3" fillId="3" borderId="46" xfId="1" applyFont="1" applyFill="1" applyBorder="1" applyAlignment="1">
      <alignment horizontal="center" vertical="center"/>
    </xf>
    <xf numFmtId="0" fontId="3" fillId="3" borderId="24" xfId="1" applyFont="1" applyFill="1" applyBorder="1" applyAlignment="1">
      <alignment horizontal="center" vertical="center"/>
    </xf>
    <xf numFmtId="0" fontId="6" fillId="0" borderId="47" xfId="1" applyFont="1" applyBorder="1"/>
    <xf numFmtId="49" fontId="3" fillId="0" borderId="43" xfId="3" applyNumberFormat="1" applyFont="1" applyBorder="1" applyAlignment="1">
      <alignment horizontal="center" vertical="center"/>
    </xf>
    <xf numFmtId="3" fontId="3" fillId="0" borderId="24" xfId="1" applyNumberFormat="1" applyFont="1" applyBorder="1" applyAlignment="1">
      <alignment horizontal="center" vertical="center"/>
    </xf>
    <xf numFmtId="4" fontId="3" fillId="0" borderId="24" xfId="1" applyNumberFormat="1" applyFont="1" applyBorder="1" applyAlignment="1">
      <alignment horizontal="center" vertical="center"/>
    </xf>
    <xf numFmtId="49" fontId="3" fillId="0" borderId="49" xfId="3" applyNumberFormat="1" applyFont="1" applyBorder="1" applyAlignment="1">
      <alignment horizontal="center" vertical="center"/>
    </xf>
    <xf numFmtId="49" fontId="3" fillId="0" borderId="47" xfId="3" applyNumberFormat="1" applyFont="1" applyBorder="1" applyAlignment="1">
      <alignment horizontal="center" vertical="center"/>
    </xf>
    <xf numFmtId="4" fontId="3" fillId="0" borderId="46" xfId="1" applyNumberFormat="1" applyFont="1" applyBorder="1" applyAlignment="1">
      <alignment horizontal="center" vertical="center"/>
    </xf>
    <xf numFmtId="0" fontId="3" fillId="2" borderId="53" xfId="1" applyFont="1" applyFill="1" applyBorder="1" applyAlignment="1">
      <alignment horizontal="left" vertical="top"/>
    </xf>
    <xf numFmtId="0" fontId="3" fillId="0" borderId="0" xfId="4" applyFont="1" applyAlignment="1">
      <alignment vertical="center"/>
    </xf>
    <xf numFmtId="0" fontId="2" fillId="2" borderId="54" xfId="4" applyFont="1" applyFill="1" applyBorder="1" applyAlignment="1">
      <alignment horizontal="center" vertical="center"/>
    </xf>
    <xf numFmtId="0" fontId="3" fillId="0" borderId="56" xfId="4" applyFont="1" applyBorder="1" applyAlignment="1">
      <alignment vertical="center"/>
    </xf>
    <xf numFmtId="0" fontId="3" fillId="0" borderId="5" xfId="4" applyFont="1" applyBorder="1" applyAlignment="1">
      <alignment vertical="center"/>
    </xf>
    <xf numFmtId="0" fontId="4" fillId="0" borderId="57" xfId="1" applyFont="1" applyBorder="1" applyAlignment="1">
      <alignment horizontal="left" vertical="top"/>
    </xf>
    <xf numFmtId="0" fontId="4" fillId="0" borderId="32" xfId="1" applyFont="1" applyBorder="1" applyAlignment="1">
      <alignment horizontal="left" vertical="top"/>
    </xf>
    <xf numFmtId="0" fontId="3" fillId="0" borderId="58" xfId="1" applyFont="1" applyBorder="1" applyAlignment="1">
      <alignment horizontal="left"/>
    </xf>
    <xf numFmtId="0" fontId="3" fillId="0" borderId="11" xfId="1" applyFont="1" applyBorder="1" applyAlignment="1">
      <alignment horizontal="left"/>
    </xf>
    <xf numFmtId="0" fontId="3" fillId="0" borderId="17" xfId="1" applyFont="1" applyBorder="1" applyAlignment="1">
      <alignment horizontal="left" wrapText="1"/>
    </xf>
    <xf numFmtId="0" fontId="3" fillId="0" borderId="0" xfId="4" applyFont="1" applyAlignment="1">
      <alignment vertical="center" wrapText="1"/>
    </xf>
    <xf numFmtId="0" fontId="4" fillId="0" borderId="28" xfId="1" applyFont="1" applyBorder="1" applyAlignment="1">
      <alignment horizontal="center" vertical="center"/>
    </xf>
    <xf numFmtId="39" fontId="20" fillId="0" borderId="5" xfId="5" applyNumberFormat="1" applyFont="1" applyBorder="1" applyAlignment="1" applyProtection="1">
      <alignment horizontal="center" vertical="top"/>
      <protection locked="0"/>
    </xf>
    <xf numFmtId="39" fontId="20" fillId="0" borderId="56" xfId="5" applyNumberFormat="1" applyFont="1" applyBorder="1" applyAlignment="1" applyProtection="1">
      <alignment horizontal="center" vertical="top"/>
      <protection locked="0"/>
    </xf>
    <xf numFmtId="39" fontId="20" fillId="0" borderId="55" xfId="5" applyNumberFormat="1" applyFont="1" applyBorder="1" applyAlignment="1" applyProtection="1">
      <alignment horizontal="center" vertical="top"/>
      <protection locked="0"/>
    </xf>
    <xf numFmtId="0" fontId="4" fillId="0" borderId="0" xfId="4" applyFont="1" applyAlignment="1">
      <alignment vertical="center"/>
    </xf>
    <xf numFmtId="39" fontId="20" fillId="0" borderId="28" xfId="5" applyNumberFormat="1" applyFont="1" applyBorder="1" applyAlignment="1" applyProtection="1">
      <alignment horizontal="center" vertical="top"/>
      <protection locked="0"/>
    </xf>
    <xf numFmtId="0" fontId="21" fillId="0" borderId="0" xfId="4" applyFont="1" applyAlignment="1">
      <alignment horizontal="center" vertical="center"/>
    </xf>
    <xf numFmtId="168" fontId="22" fillId="0" borderId="17" xfId="1" applyNumberFormat="1" applyFont="1" applyBorder="1" applyAlignment="1">
      <alignment horizontal="center" vertical="center"/>
    </xf>
    <xf numFmtId="39" fontId="20" fillId="0" borderId="59" xfId="5" applyNumberFormat="1" applyFont="1" applyBorder="1" applyAlignment="1" applyProtection="1">
      <alignment horizontal="center" vertical="top"/>
      <protection locked="0"/>
    </xf>
    <xf numFmtId="37" fontId="20" fillId="0" borderId="58" xfId="5" applyNumberFormat="1" applyFont="1" applyBorder="1" applyAlignment="1" applyProtection="1">
      <alignment horizontal="center" vertical="top"/>
      <protection locked="0"/>
    </xf>
    <xf numFmtId="37" fontId="20" fillId="0" borderId="17" xfId="5" applyNumberFormat="1" applyFont="1" applyBorder="1" applyAlignment="1" applyProtection="1">
      <alignment horizontal="center" vertical="top"/>
      <protection locked="0"/>
    </xf>
    <xf numFmtId="166" fontId="3" fillId="0" borderId="28" xfId="5" applyFont="1" applyBorder="1" applyAlignment="1">
      <alignment horizontal="left"/>
    </xf>
    <xf numFmtId="166" fontId="3" fillId="0" borderId="5" xfId="5" applyFont="1" applyBorder="1" applyAlignment="1">
      <alignment horizontal="center"/>
    </xf>
    <xf numFmtId="39" fontId="3" fillId="0" borderId="5" xfId="5" applyNumberFormat="1" applyFont="1" applyBorder="1" applyAlignment="1" applyProtection="1">
      <alignment horizontal="center"/>
      <protection locked="0"/>
    </xf>
    <xf numFmtId="39" fontId="3" fillId="0" borderId="0" xfId="5" applyNumberFormat="1" applyFont="1" applyAlignment="1" applyProtection="1">
      <alignment horizontal="center"/>
      <protection locked="0"/>
    </xf>
    <xf numFmtId="39" fontId="3" fillId="0" borderId="56" xfId="5" applyNumberFormat="1" applyFont="1" applyBorder="1" applyAlignment="1" applyProtection="1">
      <alignment horizontal="center"/>
      <protection locked="0"/>
    </xf>
    <xf numFmtId="39" fontId="3" fillId="0" borderId="28" xfId="5" applyNumberFormat="1" applyFont="1" applyBorder="1" applyAlignment="1" applyProtection="1">
      <alignment horizontal="center"/>
      <protection locked="0"/>
    </xf>
    <xf numFmtId="166" fontId="23" fillId="0" borderId="28" xfId="5" applyFont="1" applyBorder="1" applyAlignment="1">
      <alignment horizontal="left"/>
    </xf>
    <xf numFmtId="2" fontId="23" fillId="0" borderId="5" xfId="5" applyNumberFormat="1" applyFont="1" applyBorder="1" applyAlignment="1">
      <alignment horizontal="center"/>
    </xf>
    <xf numFmtId="4" fontId="23" fillId="0" borderId="5" xfId="5" applyNumberFormat="1" applyFont="1" applyBorder="1" applyAlignment="1" applyProtection="1">
      <alignment horizontal="center"/>
      <protection locked="0"/>
    </xf>
    <xf numFmtId="4" fontId="23" fillId="0" borderId="0" xfId="5" applyNumberFormat="1" applyFont="1" applyAlignment="1" applyProtection="1">
      <alignment horizontal="center"/>
      <protection locked="0"/>
    </xf>
    <xf numFmtId="4" fontId="23" fillId="0" borderId="56" xfId="5" applyNumberFormat="1" applyFont="1" applyBorder="1" applyAlignment="1" applyProtection="1">
      <alignment horizontal="center"/>
      <protection locked="0"/>
    </xf>
    <xf numFmtId="4" fontId="23" fillId="0" borderId="28" xfId="5" applyNumberFormat="1" applyFont="1" applyBorder="1" applyAlignment="1" applyProtection="1">
      <alignment horizontal="center"/>
      <protection locked="0"/>
    </xf>
    <xf numFmtId="4" fontId="3" fillId="0" borderId="0" xfId="4" applyNumberFormat="1" applyFont="1" applyAlignment="1">
      <alignment vertical="center"/>
    </xf>
    <xf numFmtId="166" fontId="24" fillId="0" borderId="28" xfId="5" applyFont="1" applyBorder="1" applyAlignment="1">
      <alignment horizontal="left"/>
    </xf>
    <xf numFmtId="166" fontId="23" fillId="0" borderId="17" xfId="5" applyFont="1" applyBorder="1" applyAlignment="1">
      <alignment horizontal="left"/>
    </xf>
    <xf numFmtId="169" fontId="23" fillId="0" borderId="59" xfId="5" applyNumberFormat="1" applyFont="1" applyBorder="1" applyAlignment="1">
      <alignment horizontal="center"/>
    </xf>
    <xf numFmtId="4" fontId="23" fillId="0" borderId="59" xfId="5" applyNumberFormat="1" applyFont="1" applyBorder="1" applyAlignment="1">
      <alignment horizontal="center"/>
    </xf>
    <xf numFmtId="4" fontId="23" fillId="0" borderId="5" xfId="5" applyNumberFormat="1" applyFont="1" applyBorder="1" applyAlignment="1">
      <alignment horizontal="center"/>
    </xf>
    <xf numFmtId="4" fontId="23" fillId="0" borderId="0" xfId="5" applyNumberFormat="1" applyFont="1" applyAlignment="1">
      <alignment horizontal="center"/>
    </xf>
    <xf numFmtId="4" fontId="23" fillId="0" borderId="56" xfId="5" applyNumberFormat="1" applyFont="1" applyBorder="1" applyAlignment="1">
      <alignment horizontal="center"/>
    </xf>
    <xf numFmtId="4" fontId="23" fillId="0" borderId="17" xfId="5" applyNumberFormat="1" applyFont="1" applyBorder="1" applyAlignment="1">
      <alignment horizontal="center"/>
    </xf>
    <xf numFmtId="166" fontId="10" fillId="0" borderId="56" xfId="5" applyFont="1" applyBorder="1" applyAlignment="1">
      <alignment horizontal="center" vertical="center"/>
    </xf>
    <xf numFmtId="166" fontId="10" fillId="0" borderId="60" xfId="5" applyFont="1" applyBorder="1" applyAlignment="1">
      <alignment horizontal="center" vertical="center"/>
    </xf>
    <xf numFmtId="166" fontId="10" fillId="7" borderId="5" xfId="5" applyFont="1" applyFill="1" applyBorder="1" applyAlignment="1">
      <alignment horizontal="center" vertical="center"/>
    </xf>
    <xf numFmtId="4" fontId="10" fillId="0" borderId="14" xfId="2" applyNumberFormat="1" applyFont="1" applyFill="1" applyBorder="1" applyAlignment="1" applyProtection="1">
      <alignment horizontal="center" vertical="center"/>
    </xf>
    <xf numFmtId="4" fontId="10" fillId="0" borderId="57" xfId="2" applyNumberFormat="1" applyFont="1" applyFill="1" applyBorder="1" applyAlignment="1" applyProtection="1">
      <alignment horizontal="center" vertical="center"/>
    </xf>
    <xf numFmtId="0" fontId="4" fillId="0" borderId="61" xfId="4" applyFont="1" applyBorder="1" applyAlignment="1">
      <alignment horizontal="left" vertical="top"/>
    </xf>
    <xf numFmtId="0" fontId="4" fillId="0" borderId="62" xfId="4" applyFont="1" applyBorder="1" applyAlignment="1">
      <alignment horizontal="left" vertical="top"/>
    </xf>
    <xf numFmtId="0" fontId="4" fillId="0" borderId="63" xfId="4" applyFont="1" applyBorder="1" applyAlignment="1">
      <alignment horizontal="left" vertical="top"/>
    </xf>
    <xf numFmtId="0" fontId="4" fillId="0" borderId="62" xfId="4" applyFont="1" applyBorder="1" applyAlignment="1">
      <alignment vertical="top"/>
    </xf>
    <xf numFmtId="0" fontId="4" fillId="0" borderId="63" xfId="4" applyFont="1" applyBorder="1" applyAlignment="1">
      <alignment vertical="center"/>
    </xf>
    <xf numFmtId="0" fontId="3" fillId="0" borderId="59" xfId="4" applyFont="1" applyBorder="1" applyAlignment="1">
      <alignment vertical="center"/>
    </xf>
    <xf numFmtId="0" fontId="4" fillId="0" borderId="57" xfId="4" applyFont="1" applyBorder="1" applyAlignment="1">
      <alignment horizontal="left" vertical="top"/>
    </xf>
    <xf numFmtId="0" fontId="4" fillId="0" borderId="32" xfId="4" applyFont="1" applyBorder="1" applyAlignment="1">
      <alignment horizontal="left" vertical="top"/>
    </xf>
    <xf numFmtId="0" fontId="4" fillId="0" borderId="60" xfId="4" applyFont="1" applyBorder="1" applyAlignment="1">
      <alignment horizontal="left" vertical="top"/>
    </xf>
    <xf numFmtId="0" fontId="4" fillId="0" borderId="58" xfId="4" applyFont="1" applyBorder="1" applyAlignment="1">
      <alignment horizontal="left" vertical="top"/>
    </xf>
    <xf numFmtId="0" fontId="4" fillId="0" borderId="11" xfId="4" applyFont="1" applyBorder="1" applyAlignment="1">
      <alignment horizontal="left" vertical="top"/>
    </xf>
    <xf numFmtId="0" fontId="4" fillId="0" borderId="59" xfId="4" applyFont="1" applyBorder="1" applyAlignment="1">
      <alignment horizontal="left" vertical="top"/>
    </xf>
    <xf numFmtId="0" fontId="4" fillId="0" borderId="56" xfId="4" applyFont="1" applyBorder="1" applyAlignment="1">
      <alignment horizontal="left" vertical="top"/>
    </xf>
    <xf numFmtId="0" fontId="4" fillId="0" borderId="0" xfId="4" applyFont="1" applyAlignment="1">
      <alignment horizontal="left" vertical="top"/>
    </xf>
    <xf numFmtId="0" fontId="4" fillId="0" borderId="5" xfId="4" applyFont="1" applyBorder="1" applyAlignment="1">
      <alignment horizontal="left" vertical="top"/>
    </xf>
    <xf numFmtId="0" fontId="3" fillId="0" borderId="0" xfId="6" applyFont="1" applyAlignment="1">
      <alignment vertical="center"/>
    </xf>
    <xf numFmtId="0" fontId="3" fillId="0" borderId="56" xfId="6" applyFont="1" applyBorder="1" applyAlignment="1">
      <alignment vertical="center"/>
    </xf>
    <xf numFmtId="0" fontId="3" fillId="0" borderId="5" xfId="6" applyFont="1" applyBorder="1" applyAlignment="1">
      <alignment vertical="center"/>
    </xf>
    <xf numFmtId="0" fontId="4" fillId="0" borderId="64" xfId="6" applyFont="1" applyBorder="1" applyAlignment="1">
      <alignment horizontal="left" vertical="top"/>
    </xf>
    <xf numFmtId="0" fontId="4" fillId="0" borderId="65" xfId="6" applyFont="1" applyBorder="1" applyAlignment="1">
      <alignment horizontal="left" vertical="top"/>
    </xf>
    <xf numFmtId="0" fontId="4" fillId="0" borderId="66" xfId="6" applyFont="1" applyBorder="1" applyAlignment="1">
      <alignment horizontal="left" vertical="top"/>
    </xf>
    <xf numFmtId="0" fontId="4" fillId="0" borderId="67" xfId="6" applyFont="1" applyBorder="1" applyAlignment="1">
      <alignment horizontal="left" vertical="top"/>
    </xf>
    <xf numFmtId="0" fontId="4" fillId="0" borderId="68" xfId="6" applyFont="1" applyBorder="1" applyAlignment="1">
      <alignment horizontal="center" vertical="top"/>
    </xf>
    <xf numFmtId="0" fontId="3" fillId="0" borderId="70" xfId="6" applyFont="1" applyBorder="1" applyAlignment="1">
      <alignment vertical="center"/>
    </xf>
    <xf numFmtId="0" fontId="6" fillId="0" borderId="70" xfId="6" applyBorder="1" applyAlignment="1">
      <alignment vertical="center"/>
    </xf>
    <xf numFmtId="0" fontId="25" fillId="0" borderId="28" xfId="6" applyFont="1" applyBorder="1" applyAlignment="1">
      <alignment horizontal="center" vertical="center"/>
    </xf>
    <xf numFmtId="0" fontId="25" fillId="0" borderId="17" xfId="6" applyFont="1" applyBorder="1" applyAlignment="1">
      <alignment horizontal="center" vertical="center"/>
    </xf>
    <xf numFmtId="0" fontId="25" fillId="0" borderId="16" xfId="6" applyFont="1" applyBorder="1" applyAlignment="1">
      <alignment horizontal="center" vertical="center"/>
    </xf>
    <xf numFmtId="0" fontId="25" fillId="9" borderId="17" xfId="6" applyFont="1" applyFill="1" applyBorder="1" applyAlignment="1">
      <alignment horizontal="center" vertical="center"/>
    </xf>
    <xf numFmtId="0" fontId="25" fillId="9" borderId="18" xfId="6" applyFont="1" applyFill="1" applyBorder="1" applyAlignment="1">
      <alignment horizontal="center" vertical="center"/>
    </xf>
    <xf numFmtId="0" fontId="25" fillId="0" borderId="76" xfId="6" applyFont="1" applyBorder="1" applyAlignment="1">
      <alignment horizontal="center" vertical="center" wrapText="1"/>
    </xf>
    <xf numFmtId="3" fontId="25" fillId="9" borderId="17" xfId="6" applyNumberFormat="1" applyFont="1" applyFill="1" applyBorder="1" applyAlignment="1">
      <alignment horizontal="center" vertical="center"/>
    </xf>
    <xf numFmtId="4" fontId="25" fillId="9" borderId="20" xfId="6" applyNumberFormat="1" applyFont="1" applyFill="1" applyBorder="1" applyAlignment="1">
      <alignment horizontal="right" vertical="center"/>
    </xf>
    <xf numFmtId="4" fontId="25" fillId="0" borderId="20" xfId="1" applyNumberFormat="1" applyFont="1" applyBorder="1" applyProtection="1">
      <protection locked="0"/>
    </xf>
    <xf numFmtId="4" fontId="25" fillId="0" borderId="20" xfId="6" applyNumberFormat="1" applyFont="1" applyBorder="1" applyAlignment="1">
      <alignment vertical="center"/>
    </xf>
    <xf numFmtId="4" fontId="25" fillId="9" borderId="17" xfId="6" applyNumberFormat="1" applyFont="1" applyFill="1" applyBorder="1" applyAlignment="1">
      <alignment horizontal="center" vertical="center"/>
    </xf>
    <xf numFmtId="40" fontId="1" fillId="9" borderId="17" xfId="2" applyFill="1" applyBorder="1" applyAlignment="1">
      <alignment horizontal="center" vertical="center"/>
    </xf>
    <xf numFmtId="40" fontId="1" fillId="9" borderId="18" xfId="2" applyFill="1" applyBorder="1" applyAlignment="1">
      <alignment horizontal="right" vertical="center"/>
    </xf>
    <xf numFmtId="0" fontId="25" fillId="0" borderId="20" xfId="1" applyFont="1" applyBorder="1" applyAlignment="1">
      <alignment horizontal="center"/>
    </xf>
    <xf numFmtId="2" fontId="25" fillId="0" borderId="19" xfId="1" applyNumberFormat="1" applyFont="1" applyBorder="1" applyAlignment="1">
      <alignment horizontal="center"/>
    </xf>
    <xf numFmtId="4" fontId="25" fillId="0" borderId="20" xfId="1" applyNumberFormat="1" applyFont="1" applyBorder="1" applyAlignment="1" applyProtection="1">
      <alignment horizontal="right"/>
      <protection locked="0"/>
    </xf>
    <xf numFmtId="4" fontId="25" fillId="0" borderId="20" xfId="6" applyNumberFormat="1" applyFont="1" applyBorder="1" applyAlignment="1">
      <alignment horizontal="right" vertical="center"/>
    </xf>
    <xf numFmtId="3" fontId="25" fillId="9" borderId="20" xfId="6" applyNumberFormat="1" applyFont="1" applyFill="1" applyBorder="1" applyAlignment="1">
      <alignment horizontal="center" vertical="center"/>
    </xf>
    <xf numFmtId="3" fontId="25" fillId="0" borderId="20" xfId="1" applyNumberFormat="1" applyFont="1" applyBorder="1" applyAlignment="1">
      <alignment horizontal="center"/>
    </xf>
    <xf numFmtId="4" fontId="23" fillId="9" borderId="21" xfId="6" applyNumberFormat="1" applyFont="1" applyFill="1" applyBorder="1" applyAlignment="1">
      <alignment horizontal="right" vertical="center"/>
    </xf>
    <xf numFmtId="167" fontId="25" fillId="0" borderId="20" xfId="1" applyNumberFormat="1" applyFont="1" applyBorder="1" applyAlignment="1" applyProtection="1">
      <alignment horizontal="center"/>
      <protection locked="0"/>
    </xf>
    <xf numFmtId="0" fontId="25" fillId="9" borderId="20" xfId="1" applyFont="1" applyFill="1" applyBorder="1" applyAlignment="1">
      <alignment horizontal="center"/>
    </xf>
    <xf numFmtId="0" fontId="25" fillId="0" borderId="19" xfId="1" applyFont="1" applyBorder="1" applyAlignment="1">
      <alignment horizontal="center"/>
    </xf>
    <xf numFmtId="4" fontId="25" fillId="9" borderId="20" xfId="6" applyNumberFormat="1" applyFont="1" applyFill="1" applyBorder="1" applyAlignment="1">
      <alignment horizontal="center" vertical="center"/>
    </xf>
    <xf numFmtId="0" fontId="25" fillId="0" borderId="76" xfId="1" applyFont="1" applyBorder="1"/>
    <xf numFmtId="4" fontId="25" fillId="0" borderId="19" xfId="6" applyNumberFormat="1" applyFont="1" applyBorder="1" applyAlignment="1">
      <alignment horizontal="center" vertical="center"/>
    </xf>
    <xf numFmtId="4" fontId="25" fillId="0" borderId="20" xfId="6" applyNumberFormat="1" applyFont="1" applyBorder="1" applyAlignment="1">
      <alignment horizontal="center" vertical="center"/>
    </xf>
    <xf numFmtId="4" fontId="25" fillId="9" borderId="21" xfId="6" applyNumberFormat="1" applyFont="1" applyFill="1" applyBorder="1" applyAlignment="1">
      <alignment horizontal="right" vertical="center"/>
    </xf>
    <xf numFmtId="4" fontId="3" fillId="0" borderId="19" xfId="6" applyNumberFormat="1" applyFont="1" applyBorder="1" applyAlignment="1">
      <alignment horizontal="center" vertical="center"/>
    </xf>
    <xf numFmtId="4" fontId="3" fillId="0" borderId="20" xfId="6" applyNumberFormat="1" applyFont="1" applyBorder="1" applyAlignment="1">
      <alignment horizontal="center" vertical="center"/>
    </xf>
    <xf numFmtId="4" fontId="3" fillId="0" borderId="20" xfId="6" applyNumberFormat="1" applyFont="1" applyBorder="1" applyAlignment="1">
      <alignment horizontal="right" vertical="center"/>
    </xf>
    <xf numFmtId="4" fontId="3" fillId="0" borderId="20" xfId="6" applyNumberFormat="1" applyFont="1" applyBorder="1" applyAlignment="1">
      <alignment vertical="center"/>
    </xf>
    <xf numFmtId="4" fontId="3" fillId="9" borderId="20" xfId="6" applyNumberFormat="1" applyFont="1" applyFill="1" applyBorder="1" applyAlignment="1">
      <alignment horizontal="center" vertical="center"/>
    </xf>
    <xf numFmtId="4" fontId="3" fillId="9" borderId="20" xfId="6" applyNumberFormat="1" applyFont="1" applyFill="1" applyBorder="1" applyAlignment="1">
      <alignment horizontal="right" vertical="center"/>
    </xf>
    <xf numFmtId="4" fontId="3" fillId="9" borderId="21" xfId="6" applyNumberFormat="1" applyFont="1" applyFill="1" applyBorder="1" applyAlignment="1">
      <alignment horizontal="right" vertical="center"/>
    </xf>
    <xf numFmtId="4" fontId="3" fillId="9" borderId="21" xfId="6" applyNumberFormat="1" applyFont="1" applyFill="1" applyBorder="1" applyAlignment="1">
      <alignment horizontal="center" vertical="center"/>
    </xf>
    <xf numFmtId="170" fontId="3" fillId="0" borderId="20" xfId="6" applyNumberFormat="1" applyFont="1" applyBorder="1" applyAlignment="1">
      <alignment horizontal="left" vertical="center"/>
    </xf>
    <xf numFmtId="0" fontId="3" fillId="0" borderId="76" xfId="6" applyFont="1" applyBorder="1" applyAlignment="1">
      <alignment horizontal="center" vertical="center"/>
    </xf>
    <xf numFmtId="4" fontId="3" fillId="0" borderId="0" xfId="6" applyNumberFormat="1" applyFont="1" applyAlignment="1">
      <alignment vertical="center"/>
    </xf>
    <xf numFmtId="4" fontId="3" fillId="0" borderId="17" xfId="6" applyNumberFormat="1" applyFont="1" applyBorder="1" applyAlignment="1">
      <alignment vertical="center"/>
    </xf>
    <xf numFmtId="0" fontId="4" fillId="0" borderId="76" xfId="6" applyFont="1" applyBorder="1" applyAlignment="1">
      <alignment horizontal="left" vertical="top"/>
    </xf>
    <xf numFmtId="0" fontId="4" fillId="0" borderId="32" xfId="6" applyFont="1" applyBorder="1" applyAlignment="1">
      <alignment horizontal="center" vertical="center"/>
    </xf>
    <xf numFmtId="0" fontId="4" fillId="0" borderId="60" xfId="6" applyFont="1" applyBorder="1" applyAlignment="1">
      <alignment horizontal="center" vertical="center"/>
    </xf>
    <xf numFmtId="0" fontId="4" fillId="0" borderId="57" xfId="6" applyFont="1" applyBorder="1" applyAlignment="1">
      <alignment horizontal="left" vertical="top"/>
    </xf>
    <xf numFmtId="0" fontId="4" fillId="0" borderId="32" xfId="6" applyFont="1" applyBorder="1" applyAlignment="1">
      <alignment horizontal="left" vertical="top"/>
    </xf>
    <xf numFmtId="0" fontId="4" fillId="0" borderId="60" xfId="6" applyFont="1" applyBorder="1" applyAlignment="1">
      <alignment horizontal="left" vertical="top"/>
    </xf>
    <xf numFmtId="0" fontId="4" fillId="0" borderId="81" xfId="6" applyFont="1" applyBorder="1" applyAlignment="1">
      <alignment horizontal="left" vertical="top"/>
    </xf>
    <xf numFmtId="0" fontId="3" fillId="0" borderId="56" xfId="6" applyFont="1" applyBorder="1" applyAlignment="1">
      <alignment horizontal="left" vertical="top"/>
    </xf>
    <xf numFmtId="0" fontId="3" fillId="0" borderId="0" xfId="6" applyFont="1" applyAlignment="1">
      <alignment horizontal="left" vertical="top"/>
    </xf>
    <xf numFmtId="0" fontId="3" fillId="0" borderId="5" xfId="6" applyFont="1" applyBorder="1" applyAlignment="1">
      <alignment horizontal="left" vertical="top"/>
    </xf>
    <xf numFmtId="0" fontId="3" fillId="0" borderId="0" xfId="7" applyFont="1" applyAlignment="1">
      <alignment vertical="center"/>
    </xf>
    <xf numFmtId="0" fontId="3" fillId="0" borderId="56" xfId="7" applyFont="1" applyBorder="1" applyAlignment="1">
      <alignment vertical="center"/>
    </xf>
    <xf numFmtId="0" fontId="3" fillId="0" borderId="59" xfId="7" applyFont="1" applyBorder="1" applyAlignment="1">
      <alignment vertical="center"/>
    </xf>
    <xf numFmtId="0" fontId="4" fillId="0" borderId="57" xfId="7" applyFont="1" applyBorder="1" applyAlignment="1">
      <alignment horizontal="center" vertical="top"/>
    </xf>
    <xf numFmtId="0" fontId="4" fillId="0" borderId="60" xfId="7" applyFont="1" applyBorder="1" applyAlignment="1">
      <alignment horizontal="center" vertical="top"/>
    </xf>
    <xf numFmtId="0" fontId="4" fillId="0" borderId="14" xfId="7" applyFont="1" applyBorder="1" applyAlignment="1">
      <alignment horizontal="left" vertical="top"/>
    </xf>
    <xf numFmtId="0" fontId="3" fillId="0" borderId="82" xfId="7" applyFont="1" applyBorder="1" applyAlignment="1">
      <alignment vertical="center"/>
    </xf>
    <xf numFmtId="0" fontId="3" fillId="0" borderId="83" xfId="7" applyFont="1" applyBorder="1" applyAlignment="1">
      <alignment vertical="center"/>
    </xf>
    <xf numFmtId="0" fontId="3" fillId="0" borderId="84" xfId="7" applyFont="1" applyBorder="1" applyAlignment="1">
      <alignment vertical="center" wrapText="1"/>
    </xf>
    <xf numFmtId="0" fontId="3" fillId="0" borderId="84" xfId="7" applyFont="1" applyBorder="1" applyAlignment="1">
      <alignment vertical="center"/>
    </xf>
    <xf numFmtId="0" fontId="3" fillId="0" borderId="85" xfId="7" applyFont="1" applyBorder="1" applyAlignment="1">
      <alignment vertical="center"/>
    </xf>
    <xf numFmtId="0" fontId="3" fillId="0" borderId="17" xfId="7" applyFont="1" applyBorder="1" applyAlignment="1">
      <alignment horizontal="center" vertical="center"/>
    </xf>
    <xf numFmtId="0" fontId="3" fillId="0" borderId="28" xfId="7" applyFont="1" applyBorder="1" applyAlignment="1">
      <alignment horizontal="center" vertical="center" wrapText="1"/>
    </xf>
    <xf numFmtId="0" fontId="3" fillId="0" borderId="20" xfId="7" applyFont="1" applyBorder="1" applyAlignment="1">
      <alignment horizontal="center" vertical="center"/>
    </xf>
    <xf numFmtId="0" fontId="3" fillId="0" borderId="81" xfId="7" applyFont="1" applyBorder="1" applyAlignment="1">
      <alignment horizontal="center" vertical="center"/>
    </xf>
    <xf numFmtId="0" fontId="10" fillId="0" borderId="76" xfId="7" applyFont="1" applyBorder="1" applyAlignment="1">
      <alignment horizontal="center" vertical="center"/>
    </xf>
    <xf numFmtId="0" fontId="10" fillId="0" borderId="23" xfId="7" applyFont="1" applyBorder="1" applyAlignment="1">
      <alignment horizontal="center" vertical="center"/>
    </xf>
    <xf numFmtId="0" fontId="3" fillId="0" borderId="76" xfId="7" applyFont="1" applyBorder="1" applyAlignment="1">
      <alignment horizontal="center" vertical="center"/>
    </xf>
    <xf numFmtId="171" fontId="3" fillId="0" borderId="81" xfId="7" applyNumberFormat="1" applyFont="1" applyBorder="1" applyAlignment="1">
      <alignment horizontal="right" vertical="center"/>
    </xf>
    <xf numFmtId="171" fontId="3" fillId="0" borderId="20" xfId="7" applyNumberFormat="1" applyFont="1" applyBorder="1" applyAlignment="1">
      <alignment horizontal="right" vertical="center"/>
    </xf>
    <xf numFmtId="0" fontId="28" fillId="0" borderId="23" xfId="7" applyFont="1" applyBorder="1" applyAlignment="1">
      <alignment horizontal="center" vertical="center"/>
    </xf>
    <xf numFmtId="3" fontId="25" fillId="0" borderId="20" xfId="1" applyNumberFormat="1" applyFont="1" applyBorder="1" applyAlignment="1" applyProtection="1">
      <alignment horizontal="center" vertical="center"/>
      <protection locked="0"/>
    </xf>
    <xf numFmtId="3" fontId="25" fillId="0" borderId="81" xfId="1" applyNumberFormat="1" applyFont="1" applyBorder="1" applyAlignment="1" applyProtection="1">
      <alignment horizontal="center" vertical="center"/>
      <protection locked="0"/>
    </xf>
    <xf numFmtId="0" fontId="25" fillId="0" borderId="81" xfId="1" applyFont="1" applyBorder="1" applyAlignment="1">
      <alignment horizontal="center"/>
    </xf>
    <xf numFmtId="4" fontId="25" fillId="0" borderId="81" xfId="1" applyNumberFormat="1" applyFont="1" applyBorder="1" applyAlignment="1">
      <alignment horizontal="right"/>
    </xf>
    <xf numFmtId="4" fontId="25" fillId="0" borderId="20" xfId="7" applyNumberFormat="1" applyFont="1" applyBorder="1" applyAlignment="1">
      <alignment horizontal="right" vertical="center"/>
    </xf>
    <xf numFmtId="167" fontId="25" fillId="0" borderId="76" xfId="1" applyNumberFormat="1" applyFont="1" applyBorder="1" applyAlignment="1" applyProtection="1">
      <alignment horizontal="left" vertical="center"/>
      <protection locked="0"/>
    </xf>
    <xf numFmtId="4" fontId="25" fillId="0" borderId="81" xfId="1" applyNumberFormat="1" applyFont="1" applyBorder="1" applyAlignment="1" applyProtection="1">
      <alignment horizontal="right" vertical="center"/>
      <protection locked="0"/>
    </xf>
    <xf numFmtId="172" fontId="10" fillId="0" borderId="20" xfId="7" applyNumberFormat="1" applyFont="1" applyBorder="1" applyAlignment="1">
      <alignment horizontal="right" vertical="center"/>
    </xf>
    <xf numFmtId="172" fontId="10" fillId="0" borderId="20" xfId="7" applyNumberFormat="1" applyFont="1" applyBorder="1" applyAlignment="1">
      <alignment vertical="center"/>
    </xf>
    <xf numFmtId="4" fontId="10" fillId="0" borderId="86" xfId="7" applyNumberFormat="1" applyFont="1" applyBorder="1" applyAlignment="1">
      <alignment horizontal="right" vertical="center"/>
    </xf>
    <xf numFmtId="0" fontId="3" fillId="0" borderId="56" xfId="7" applyFont="1" applyBorder="1" applyAlignment="1">
      <alignment horizontal="left" vertical="top"/>
    </xf>
    <xf numFmtId="0" fontId="3" fillId="0" borderId="0" xfId="7" applyFont="1" applyAlignment="1">
      <alignment horizontal="left" vertical="top"/>
    </xf>
    <xf numFmtId="0" fontId="3" fillId="0" borderId="5" xfId="7" applyFont="1" applyBorder="1" applyAlignment="1">
      <alignment horizontal="left" vertical="top"/>
    </xf>
    <xf numFmtId="171" fontId="3" fillId="0" borderId="57" xfId="7" applyNumberFormat="1" applyFont="1" applyBorder="1" applyAlignment="1">
      <alignment horizontal="left" vertical="top"/>
    </xf>
    <xf numFmtId="171" fontId="3" fillId="0" borderId="60" xfId="7" applyNumberFormat="1" applyFont="1" applyBorder="1" applyAlignment="1">
      <alignment horizontal="left" vertical="top"/>
    </xf>
    <xf numFmtId="0" fontId="3" fillId="0" borderId="58" xfId="7" applyFont="1" applyBorder="1" applyAlignment="1">
      <alignment vertical="center"/>
    </xf>
    <xf numFmtId="0" fontId="3" fillId="0" borderId="11" xfId="7" applyFont="1" applyBorder="1" applyAlignment="1">
      <alignment vertical="center"/>
    </xf>
    <xf numFmtId="0" fontId="3" fillId="0" borderId="0" xfId="8" applyFont="1" applyAlignment="1">
      <alignment vertical="center"/>
    </xf>
    <xf numFmtId="0" fontId="3" fillId="0" borderId="58" xfId="8" applyFont="1" applyBorder="1" applyAlignment="1">
      <alignment horizontal="left" vertical="top"/>
    </xf>
    <xf numFmtId="0" fontId="3" fillId="0" borderId="11" xfId="8" applyFont="1" applyBorder="1" applyAlignment="1">
      <alignment horizontal="left" vertical="top"/>
    </xf>
    <xf numFmtId="0" fontId="3" fillId="0" borderId="59" xfId="8" applyFont="1" applyBorder="1" applyAlignment="1">
      <alignment horizontal="left" vertical="top"/>
    </xf>
    <xf numFmtId="0" fontId="4" fillId="0" borderId="56" xfId="8" applyFont="1" applyBorder="1" applyAlignment="1">
      <alignment horizontal="left" vertical="top"/>
    </xf>
    <xf numFmtId="0" fontId="4" fillId="0" borderId="5" xfId="8" applyFont="1" applyBorder="1" applyAlignment="1">
      <alignment horizontal="left" vertical="top"/>
    </xf>
    <xf numFmtId="0" fontId="4" fillId="0" borderId="0" xfId="8" applyFont="1" applyAlignment="1">
      <alignment horizontal="left" vertical="top"/>
    </xf>
    <xf numFmtId="0" fontId="4" fillId="0" borderId="28" xfId="8" applyFont="1" applyBorder="1" applyAlignment="1">
      <alignment horizontal="left" vertical="top"/>
    </xf>
    <xf numFmtId="0" fontId="3" fillId="0" borderId="82" xfId="8" applyFont="1" applyBorder="1" applyAlignment="1">
      <alignment vertical="center"/>
    </xf>
    <xf numFmtId="0" fontId="3" fillId="0" borderId="83" xfId="8" applyFont="1" applyBorder="1" applyAlignment="1">
      <alignment vertical="center"/>
    </xf>
    <xf numFmtId="0" fontId="3" fillId="0" borderId="20" xfId="8" applyFont="1" applyBorder="1" applyAlignment="1">
      <alignment horizontal="center" vertical="center"/>
    </xf>
    <xf numFmtId="0" fontId="3" fillId="0" borderId="81" xfId="8" applyFont="1" applyBorder="1" applyAlignment="1">
      <alignment horizontal="center" vertical="center"/>
    </xf>
    <xf numFmtId="49" fontId="3" fillId="0" borderId="76" xfId="8" applyNumberFormat="1" applyFont="1" applyBorder="1" applyAlignment="1">
      <alignment horizontal="left" vertical="center"/>
    </xf>
    <xf numFmtId="49" fontId="3" fillId="0" borderId="23" xfId="8" applyNumberFormat="1" applyFont="1" applyBorder="1" applyAlignment="1">
      <alignment horizontal="left" vertical="center"/>
    </xf>
    <xf numFmtId="49" fontId="3" fillId="0" borderId="81" xfId="8" applyNumberFormat="1" applyFont="1" applyBorder="1" applyAlignment="1">
      <alignment horizontal="left" vertical="center"/>
    </xf>
    <xf numFmtId="171" fontId="3" fillId="0" borderId="20" xfId="8" applyNumberFormat="1" applyFont="1" applyBorder="1" applyAlignment="1">
      <alignment horizontal="center" vertical="center"/>
    </xf>
    <xf numFmtId="167" fontId="3" fillId="0" borderId="76" xfId="1" applyNumberFormat="1" applyFont="1" applyBorder="1" applyAlignment="1" applyProtection="1">
      <alignment horizontal="left" vertical="center"/>
      <protection locked="0"/>
    </xf>
    <xf numFmtId="0" fontId="3" fillId="0" borderId="23" xfId="8" applyFont="1" applyBorder="1" applyAlignment="1">
      <alignment vertical="center"/>
    </xf>
    <xf numFmtId="49" fontId="3" fillId="0" borderId="23" xfId="8" applyNumberFormat="1" applyFont="1" applyBorder="1" applyAlignment="1">
      <alignment horizontal="center" vertical="center"/>
    </xf>
    <xf numFmtId="49" fontId="3" fillId="0" borderId="81" xfId="8" applyNumberFormat="1" applyFont="1" applyBorder="1" applyAlignment="1">
      <alignment horizontal="center" vertical="center"/>
    </xf>
    <xf numFmtId="3" fontId="3" fillId="0" borderId="20" xfId="1" applyNumberFormat="1" applyFont="1" applyBorder="1" applyAlignment="1" applyProtection="1">
      <alignment horizontal="center" vertical="center"/>
      <protection locked="0"/>
    </xf>
    <xf numFmtId="39" fontId="3" fillId="0" borderId="81" xfId="1" applyNumberFormat="1" applyFont="1" applyBorder="1" applyAlignment="1" applyProtection="1">
      <alignment horizontal="center" vertical="center"/>
      <protection locked="0"/>
    </xf>
    <xf numFmtId="4" fontId="3" fillId="0" borderId="81" xfId="1" applyNumberFormat="1" applyFont="1" applyBorder="1" applyAlignment="1" applyProtection="1">
      <alignment horizontal="right" vertical="center"/>
      <protection locked="0"/>
    </xf>
    <xf numFmtId="4" fontId="3" fillId="0" borderId="20" xfId="8" applyNumberFormat="1" applyFont="1" applyBorder="1" applyAlignment="1">
      <alignment horizontal="right" vertical="center"/>
    </xf>
    <xf numFmtId="3" fontId="3" fillId="0" borderId="81" xfId="1" applyNumberFormat="1" applyFont="1" applyBorder="1" applyAlignment="1" applyProtection="1">
      <alignment horizontal="center" vertical="center"/>
      <protection locked="0"/>
    </xf>
    <xf numFmtId="39" fontId="3" fillId="0" borderId="20" xfId="1" applyNumberFormat="1" applyFont="1" applyBorder="1" applyAlignment="1" applyProtection="1">
      <alignment horizontal="center" vertical="center"/>
      <protection locked="0"/>
    </xf>
    <xf numFmtId="37" fontId="3" fillId="0" borderId="81" xfId="1" applyNumberFormat="1" applyFont="1" applyBorder="1" applyAlignment="1" applyProtection="1">
      <alignment horizontal="center" vertical="center"/>
      <protection locked="0"/>
    </xf>
    <xf numFmtId="39" fontId="3" fillId="0" borderId="81" xfId="1" applyNumberFormat="1" applyFont="1" applyBorder="1" applyAlignment="1" applyProtection="1">
      <alignment horizontal="right" vertical="center"/>
      <protection locked="0"/>
    </xf>
    <xf numFmtId="0" fontId="3" fillId="0" borderId="20" xfId="1" applyFont="1" applyBorder="1" applyAlignment="1">
      <alignment horizontal="center" vertical="center"/>
    </xf>
    <xf numFmtId="0" fontId="3" fillId="0" borderId="81" xfId="1" applyFont="1" applyBorder="1" applyAlignment="1">
      <alignment horizontal="center" vertical="center"/>
    </xf>
    <xf numFmtId="4" fontId="3" fillId="0" borderId="20" xfId="1" applyNumberFormat="1" applyFont="1" applyBorder="1" applyAlignment="1" applyProtection="1">
      <alignment horizontal="right" vertical="center"/>
      <protection locked="0"/>
    </xf>
    <xf numFmtId="49" fontId="3" fillId="0" borderId="76" xfId="8" applyNumberFormat="1" applyFont="1" applyBorder="1" applyAlignment="1">
      <alignment horizontal="center" vertical="center"/>
    </xf>
    <xf numFmtId="4" fontId="10" fillId="0" borderId="14" xfId="8" applyNumberFormat="1" applyFont="1" applyBorder="1" applyAlignment="1">
      <alignment horizontal="right" vertical="center"/>
    </xf>
    <xf numFmtId="0" fontId="4" fillId="0" borderId="61" xfId="8" applyFont="1" applyBorder="1" applyAlignment="1">
      <alignment horizontal="left" vertical="top"/>
    </xf>
    <xf numFmtId="0" fontId="4" fillId="0" borderId="62" xfId="8" applyFont="1" applyBorder="1" applyAlignment="1">
      <alignment horizontal="left" vertical="top"/>
    </xf>
    <xf numFmtId="0" fontId="4" fillId="0" borderId="63" xfId="8" applyFont="1" applyBorder="1" applyAlignment="1">
      <alignment horizontal="left" vertical="top"/>
    </xf>
    <xf numFmtId="0" fontId="3" fillId="0" borderId="56" xfId="8" applyFont="1" applyBorder="1" applyAlignment="1">
      <alignment vertical="center"/>
    </xf>
    <xf numFmtId="0" fontId="3" fillId="0" borderId="59" xfId="8" applyFont="1" applyBorder="1" applyAlignment="1">
      <alignment vertical="center"/>
    </xf>
    <xf numFmtId="0" fontId="4" fillId="0" borderId="57" xfId="8" applyFont="1" applyBorder="1" applyAlignment="1">
      <alignment horizontal="left" vertical="top"/>
    </xf>
    <xf numFmtId="0" fontId="4" fillId="0" borderId="60" xfId="8" applyFont="1" applyBorder="1" applyAlignment="1">
      <alignment horizontal="left" vertical="top"/>
    </xf>
    <xf numFmtId="0" fontId="3" fillId="0" borderId="58" xfId="8" applyFont="1" applyBorder="1" applyAlignment="1">
      <alignment vertical="center"/>
    </xf>
    <xf numFmtId="0" fontId="3" fillId="0" borderId="11" xfId="8" applyFont="1" applyBorder="1" applyAlignment="1">
      <alignment vertical="center"/>
    </xf>
    <xf numFmtId="0" fontId="11" fillId="0" borderId="24" xfId="0" applyFont="1" applyBorder="1" applyAlignment="1">
      <alignment horizontal="center" vertical="center"/>
    </xf>
    <xf numFmtId="0" fontId="11" fillId="0" borderId="24" xfId="0" applyFont="1" applyBorder="1" applyAlignment="1">
      <alignment horizontal="center" vertical="center" wrapText="1"/>
    </xf>
    <xf numFmtId="0" fontId="3" fillId="0" borderId="0" xfId="3" applyFont="1" applyAlignment="1">
      <alignment vertical="center"/>
    </xf>
    <xf numFmtId="0" fontId="3" fillId="0" borderId="56" xfId="3" applyFont="1" applyBorder="1" applyAlignment="1">
      <alignment vertical="center"/>
    </xf>
    <xf numFmtId="0" fontId="3" fillId="0" borderId="59" xfId="3" applyFont="1" applyBorder="1" applyAlignment="1">
      <alignment vertical="center"/>
    </xf>
    <xf numFmtId="0" fontId="4" fillId="0" borderId="57" xfId="3" applyFont="1" applyBorder="1" applyAlignment="1">
      <alignment horizontal="left" vertical="top"/>
    </xf>
    <xf numFmtId="0" fontId="4" fillId="0" borderId="60" xfId="3" applyFont="1" applyBorder="1" applyAlignment="1">
      <alignment horizontal="left" vertical="top"/>
    </xf>
    <xf numFmtId="0" fontId="4" fillId="0" borderId="32" xfId="3" applyFont="1" applyBorder="1" applyAlignment="1">
      <alignment horizontal="left" vertical="top"/>
    </xf>
    <xf numFmtId="0" fontId="4" fillId="0" borderId="14" xfId="3" applyFont="1" applyBorder="1" applyAlignment="1">
      <alignment horizontal="left" vertical="top"/>
    </xf>
    <xf numFmtId="0" fontId="3" fillId="0" borderId="82" xfId="3" applyFont="1" applyBorder="1" applyAlignment="1">
      <alignment vertical="center"/>
    </xf>
    <xf numFmtId="0" fontId="3" fillId="0" borderId="83" xfId="3" applyFont="1" applyBorder="1" applyAlignment="1">
      <alignment vertical="center"/>
    </xf>
    <xf numFmtId="0" fontId="3" fillId="0" borderId="85" xfId="3" applyFont="1" applyBorder="1" applyAlignment="1">
      <alignment vertical="center"/>
    </xf>
    <xf numFmtId="0" fontId="3" fillId="0" borderId="17" xfId="3" applyFont="1" applyBorder="1" applyAlignment="1">
      <alignment horizontal="center" vertical="center"/>
    </xf>
    <xf numFmtId="0" fontId="19" fillId="0" borderId="20" xfId="1" applyFont="1" applyBorder="1" applyAlignment="1">
      <alignment horizontal="center"/>
    </xf>
    <xf numFmtId="0" fontId="19" fillId="0" borderId="14" xfId="1" applyFont="1" applyBorder="1" applyAlignment="1">
      <alignment horizontal="center"/>
    </xf>
    <xf numFmtId="0" fontId="10" fillId="0" borderId="20" xfId="3" applyFont="1" applyBorder="1" applyAlignment="1">
      <alignment horizontal="center" vertical="center"/>
    </xf>
    <xf numFmtId="0" fontId="10" fillId="0" borderId="76" xfId="3" applyFont="1" applyBorder="1" applyAlignment="1">
      <alignment horizontal="center" vertical="center"/>
    </xf>
    <xf numFmtId="0" fontId="10" fillId="0" borderId="24" xfId="3" applyFont="1" applyBorder="1" applyAlignment="1">
      <alignment horizontal="center" vertical="center"/>
    </xf>
    <xf numFmtId="0" fontId="3" fillId="0" borderId="20" xfId="3" applyFont="1" applyBorder="1" applyAlignment="1">
      <alignment horizontal="center" vertical="center"/>
    </xf>
    <xf numFmtId="0" fontId="29" fillId="0" borderId="76" xfId="1" applyFont="1" applyBorder="1" applyAlignment="1">
      <alignment horizontal="left"/>
    </xf>
    <xf numFmtId="0" fontId="29" fillId="0" borderId="23" xfId="1" applyFont="1" applyBorder="1" applyAlignment="1">
      <alignment horizontal="left"/>
    </xf>
    <xf numFmtId="10" fontId="29" fillId="0" borderId="76" xfId="2" applyNumberFormat="1" applyFont="1" applyFill="1" applyBorder="1" applyAlignment="1" applyProtection="1">
      <alignment horizontal="center"/>
    </xf>
    <xf numFmtId="4" fontId="19" fillId="0" borderId="24" xfId="1" applyNumberFormat="1" applyFont="1" applyBorder="1" applyAlignment="1">
      <alignment horizontal="center"/>
    </xf>
    <xf numFmtId="10" fontId="29" fillId="0" borderId="57" xfId="1" applyNumberFormat="1" applyFont="1" applyBorder="1" applyAlignment="1">
      <alignment horizontal="center"/>
    </xf>
    <xf numFmtId="10" fontId="10" fillId="0" borderId="87" xfId="1" applyNumberFormat="1" applyFont="1" applyBorder="1" applyAlignment="1">
      <alignment horizontal="center"/>
    </xf>
    <xf numFmtId="4" fontId="30" fillId="0" borderId="24" xfId="1" applyNumberFormat="1" applyFont="1" applyBorder="1" applyAlignment="1">
      <alignment horizontal="center"/>
    </xf>
    <xf numFmtId="0" fontId="10" fillId="0" borderId="17" xfId="3" applyFont="1" applyBorder="1" applyAlignment="1">
      <alignment horizontal="center" vertical="center"/>
    </xf>
    <xf numFmtId="0" fontId="10" fillId="0" borderId="58" xfId="3" applyFont="1" applyBorder="1" applyAlignment="1">
      <alignment horizontal="center" vertical="center"/>
    </xf>
    <xf numFmtId="0" fontId="3" fillId="0" borderId="58" xfId="3" applyFont="1" applyBorder="1" applyAlignment="1">
      <alignment horizontal="left" vertical="center"/>
    </xf>
    <xf numFmtId="0" fontId="10" fillId="0" borderId="11" xfId="3" applyFont="1" applyBorder="1" applyAlignment="1">
      <alignment horizontal="left" vertical="center"/>
    </xf>
    <xf numFmtId="0" fontId="10" fillId="0" borderId="59" xfId="3" applyFont="1" applyBorder="1" applyAlignment="1">
      <alignment horizontal="left" vertical="center"/>
    </xf>
    <xf numFmtId="10" fontId="29" fillId="0" borderId="57" xfId="2" applyNumberFormat="1" applyFont="1" applyFill="1" applyBorder="1" applyAlignment="1" applyProtection="1">
      <alignment horizontal="center"/>
    </xf>
    <xf numFmtId="10" fontId="29" fillId="0" borderId="24" xfId="2" applyNumberFormat="1" applyFont="1" applyFill="1" applyBorder="1" applyAlignment="1" applyProtection="1">
      <alignment horizontal="center"/>
    </xf>
    <xf numFmtId="0" fontId="29" fillId="0" borderId="76" xfId="1" applyFont="1" applyBorder="1"/>
    <xf numFmtId="0" fontId="3" fillId="0" borderId="23" xfId="3" applyFont="1" applyBorder="1" applyAlignment="1">
      <alignment horizontal="left" vertical="center"/>
    </xf>
    <xf numFmtId="0" fontId="3" fillId="0" borderId="81" xfId="3" applyFont="1" applyBorder="1" applyAlignment="1">
      <alignment horizontal="left" vertical="center"/>
    </xf>
    <xf numFmtId="0" fontId="10" fillId="0" borderId="59" xfId="3" applyFont="1" applyBorder="1" applyAlignment="1">
      <alignment horizontal="center" vertical="center"/>
    </xf>
    <xf numFmtId="10" fontId="29" fillId="0" borderId="20" xfId="2" applyNumberFormat="1" applyFont="1" applyFill="1" applyBorder="1" applyAlignment="1" applyProtection="1">
      <alignment horizontal="center"/>
    </xf>
    <xf numFmtId="10" fontId="10" fillId="0" borderId="86" xfId="1" applyNumberFormat="1" applyFont="1" applyBorder="1" applyAlignment="1">
      <alignment horizontal="center"/>
    </xf>
    <xf numFmtId="4" fontId="30" fillId="0" borderId="86" xfId="1" applyNumberFormat="1" applyFont="1" applyBorder="1" applyAlignment="1">
      <alignment horizontal="center"/>
    </xf>
    <xf numFmtId="0" fontId="9" fillId="7" borderId="89" xfId="3" applyFont="1" applyFill="1" applyBorder="1" applyAlignment="1">
      <alignment horizontal="right" vertical="center"/>
    </xf>
    <xf numFmtId="0" fontId="9" fillId="7" borderId="90" xfId="3" applyFont="1" applyFill="1" applyBorder="1" applyAlignment="1">
      <alignment horizontal="right" vertical="center"/>
    </xf>
    <xf numFmtId="10" fontId="9" fillId="7" borderId="90" xfId="1" applyNumberFormat="1" applyFont="1" applyFill="1" applyBorder="1" applyAlignment="1">
      <alignment horizontal="center"/>
    </xf>
    <xf numFmtId="4" fontId="31" fillId="7" borderId="91" xfId="1" applyNumberFormat="1" applyFont="1" applyFill="1" applyBorder="1" applyAlignment="1">
      <alignment horizontal="center"/>
    </xf>
    <xf numFmtId="10" fontId="10" fillId="0" borderId="85" xfId="2" applyNumberFormat="1" applyFont="1" applyFill="1" applyBorder="1" applyAlignment="1" applyProtection="1">
      <alignment horizontal="center" vertical="center"/>
    </xf>
    <xf numFmtId="4" fontId="10" fillId="0" borderId="85" xfId="3" applyNumberFormat="1" applyFont="1" applyBorder="1" applyAlignment="1">
      <alignment horizontal="right" vertical="center"/>
    </xf>
    <xf numFmtId="0" fontId="4" fillId="0" borderId="56" xfId="3" applyFont="1" applyBorder="1" applyAlignment="1">
      <alignment horizontal="left" vertical="top"/>
    </xf>
    <xf numFmtId="0" fontId="4" fillId="0" borderId="0" xfId="3" applyFont="1" applyAlignment="1">
      <alignment horizontal="left" vertical="top"/>
    </xf>
    <xf numFmtId="0" fontId="4" fillId="0" borderId="5" xfId="3" applyFont="1" applyBorder="1" applyAlignment="1">
      <alignment horizontal="left" vertical="top"/>
    </xf>
    <xf numFmtId="0" fontId="4" fillId="0" borderId="76" xfId="3" applyFont="1" applyBorder="1" applyAlignment="1">
      <alignment horizontal="left" vertical="top"/>
    </xf>
    <xf numFmtId="0" fontId="4" fillId="0" borderId="23" xfId="3" applyFont="1" applyBorder="1" applyAlignment="1">
      <alignment horizontal="left" vertical="top"/>
    </xf>
    <xf numFmtId="0" fontId="4" fillId="0" borderId="81" xfId="3" applyFont="1" applyBorder="1" applyAlignment="1">
      <alignment horizontal="left" vertical="top"/>
    </xf>
    <xf numFmtId="0" fontId="3" fillId="0" borderId="5" xfId="3" applyFont="1" applyBorder="1" applyAlignment="1">
      <alignment vertical="center"/>
    </xf>
    <xf numFmtId="0" fontId="3" fillId="0" borderId="56" xfId="3" applyFont="1" applyBorder="1" applyAlignment="1">
      <alignment horizontal="left" vertical="top"/>
    </xf>
    <xf numFmtId="0" fontId="3" fillId="0" borderId="0" xfId="3" applyFont="1" applyAlignment="1">
      <alignment horizontal="left" vertical="top"/>
    </xf>
    <xf numFmtId="0" fontId="3" fillId="0" borderId="5" xfId="3" applyFont="1" applyBorder="1" applyAlignment="1">
      <alignment horizontal="left" vertical="top"/>
    </xf>
    <xf numFmtId="0" fontId="3" fillId="0" borderId="58" xfId="3" applyFont="1" applyBorder="1" applyAlignment="1">
      <alignment vertical="center"/>
    </xf>
    <xf numFmtId="0" fontId="3" fillId="0" borderId="11" xfId="3" applyFont="1" applyBorder="1" applyAlignment="1">
      <alignment vertical="center"/>
    </xf>
    <xf numFmtId="0" fontId="3" fillId="0" borderId="83" xfId="3" applyFont="1" applyBorder="1" applyAlignment="1">
      <alignment horizontal="left" vertical="center"/>
    </xf>
    <xf numFmtId="0" fontId="19" fillId="0" borderId="20" xfId="1" applyFont="1" applyBorder="1" applyAlignment="1">
      <alignment horizontal="center" vertical="center" wrapText="1"/>
    </xf>
    <xf numFmtId="0" fontId="32" fillId="0" borderId="23" xfId="1" applyFont="1" applyBorder="1"/>
    <xf numFmtId="0" fontId="32" fillId="0" borderId="81" xfId="1" applyFont="1" applyBorder="1"/>
    <xf numFmtId="9" fontId="33" fillId="0" borderId="20" xfId="2" applyNumberFormat="1" applyFont="1" applyFill="1" applyBorder="1" applyAlignment="1" applyProtection="1">
      <alignment horizontal="center"/>
    </xf>
    <xf numFmtId="4" fontId="15" fillId="0" borderId="81" xfId="3" applyNumberFormat="1" applyFont="1" applyBorder="1" applyAlignment="1">
      <alignment horizontal="right"/>
    </xf>
    <xf numFmtId="49" fontId="3" fillId="0" borderId="20" xfId="3" applyNumberFormat="1" applyFont="1" applyBorder="1" applyAlignment="1">
      <alignment horizontal="center" vertical="center"/>
    </xf>
    <xf numFmtId="49" fontId="15" fillId="0" borderId="23" xfId="3" applyNumberFormat="1" applyFont="1" applyBorder="1" applyAlignment="1">
      <alignment horizontal="center" vertical="center"/>
    </xf>
    <xf numFmtId="49" fontId="15" fillId="0" borderId="81" xfId="3" applyNumberFormat="1" applyFont="1" applyBorder="1" applyAlignment="1">
      <alignment horizontal="center" vertical="center"/>
    </xf>
    <xf numFmtId="9" fontId="33" fillId="0" borderId="20" xfId="1" applyNumberFormat="1" applyFont="1" applyBorder="1" applyAlignment="1">
      <alignment horizontal="center"/>
    </xf>
    <xf numFmtId="2" fontId="34" fillId="0" borderId="20" xfId="1" applyNumberFormat="1" applyFont="1" applyBorder="1" applyAlignment="1">
      <alignment horizontal="center" vertical="center" wrapText="1"/>
    </xf>
    <xf numFmtId="0" fontId="35" fillId="0" borderId="23" xfId="1" applyFont="1" applyBorder="1"/>
    <xf numFmtId="0" fontId="35" fillId="0" borderId="81" xfId="1" applyFont="1" applyBorder="1"/>
    <xf numFmtId="9" fontId="15" fillId="0" borderId="81" xfId="3" applyNumberFormat="1" applyFont="1" applyBorder="1" applyAlignment="1">
      <alignment horizontal="right"/>
    </xf>
    <xf numFmtId="9" fontId="10" fillId="0" borderId="32" xfId="3" applyNumberFormat="1" applyFont="1" applyBorder="1" applyAlignment="1">
      <alignment horizontal="center" vertical="center"/>
    </xf>
    <xf numFmtId="4" fontId="10" fillId="0" borderId="14" xfId="3" applyNumberFormat="1" applyFont="1" applyBorder="1" applyAlignment="1">
      <alignment horizontal="right" vertical="center"/>
    </xf>
    <xf numFmtId="0" fontId="6" fillId="0" borderId="82" xfId="3" applyBorder="1" applyAlignment="1">
      <alignment horizontal="right" vertical="center"/>
    </xf>
    <xf numFmtId="0" fontId="6" fillId="0" borderId="84" xfId="3" applyBorder="1" applyAlignment="1">
      <alignment horizontal="right" vertical="center"/>
    </xf>
    <xf numFmtId="4" fontId="6" fillId="0" borderId="83" xfId="3" applyNumberFormat="1" applyBorder="1" applyAlignment="1">
      <alignment vertical="center"/>
    </xf>
    <xf numFmtId="0" fontId="3" fillId="0" borderId="0" xfId="0" applyFont="1"/>
    <xf numFmtId="0" fontId="3" fillId="0" borderId="64" xfId="0" applyFont="1" applyBorder="1"/>
    <xf numFmtId="0" fontId="3" fillId="0" borderId="65" xfId="0" applyFont="1" applyBorder="1"/>
    <xf numFmtId="0" fontId="3" fillId="0" borderId="34" xfId="0" applyFont="1" applyBorder="1"/>
    <xf numFmtId="0" fontId="3" fillId="0" borderId="69" xfId="0" applyFont="1" applyBorder="1"/>
    <xf numFmtId="0" fontId="3" fillId="0" borderId="70" xfId="0" applyFont="1" applyBorder="1"/>
    <xf numFmtId="0" fontId="10" fillId="0" borderId="34" xfId="0" applyFont="1" applyBorder="1" applyAlignment="1">
      <alignment horizontal="left" vertical="top" wrapText="1"/>
    </xf>
    <xf numFmtId="0" fontId="10" fillId="0" borderId="34" xfId="0" applyFont="1" applyBorder="1" applyAlignment="1">
      <alignment horizontal="center" wrapText="1"/>
    </xf>
    <xf numFmtId="0" fontId="10" fillId="0" borderId="94" xfId="0" applyFont="1" applyBorder="1" applyAlignment="1">
      <alignment horizontal="center" vertical="center" wrapText="1"/>
    </xf>
    <xf numFmtId="0" fontId="10" fillId="0" borderId="95" xfId="0" applyFont="1" applyBorder="1" applyAlignment="1">
      <alignment horizontal="center" vertical="center" wrapText="1"/>
    </xf>
    <xf numFmtId="10" fontId="10" fillId="0" borderId="24" xfId="10" applyNumberFormat="1" applyFont="1" applyFill="1" applyBorder="1" applyAlignment="1">
      <alignment horizontal="right" vertical="center" wrapText="1"/>
    </xf>
    <xf numFmtId="10" fontId="3" fillId="0" borderId="24" xfId="10" applyNumberFormat="1" applyFont="1" applyFill="1" applyBorder="1" applyAlignment="1">
      <alignment horizontal="center" vertical="center" wrapText="1"/>
    </xf>
    <xf numFmtId="4" fontId="10" fillId="0" borderId="24" xfId="0" applyNumberFormat="1" applyFont="1" applyBorder="1" applyAlignment="1">
      <alignment horizontal="right" vertical="center" wrapText="1"/>
    </xf>
    <xf numFmtId="43" fontId="3" fillId="0" borderId="24" xfId="9" applyFont="1" applyFill="1" applyBorder="1" applyAlignment="1">
      <alignment horizontal="center" vertical="center" wrapText="1"/>
    </xf>
    <xf numFmtId="4" fontId="10" fillId="0" borderId="42" xfId="0" applyNumberFormat="1" applyFont="1" applyBorder="1" applyAlignment="1">
      <alignment horizontal="right" vertical="center" wrapText="1"/>
    </xf>
    <xf numFmtId="43" fontId="10" fillId="0" borderId="24" xfId="0" applyNumberFormat="1" applyFont="1" applyBorder="1" applyAlignment="1">
      <alignment horizontal="right" vertical="center" wrapText="1"/>
    </xf>
    <xf numFmtId="10" fontId="10" fillId="0" borderId="24" xfId="0" applyNumberFormat="1" applyFont="1" applyBorder="1" applyAlignment="1">
      <alignment horizontal="right" vertical="center" wrapText="1"/>
    </xf>
    <xf numFmtId="43" fontId="10" fillId="0" borderId="99" xfId="0" applyNumberFormat="1" applyFont="1" applyBorder="1" applyAlignment="1">
      <alignment horizontal="right" vertical="center" wrapText="1"/>
    </xf>
    <xf numFmtId="0" fontId="3" fillId="0" borderId="35" xfId="0" applyFont="1" applyBorder="1"/>
    <xf numFmtId="0" fontId="10" fillId="0" borderId="0" xfId="0" applyFont="1" applyAlignment="1">
      <alignment horizontal="left" vertical="top" wrapText="1"/>
    </xf>
    <xf numFmtId="0" fontId="10" fillId="0" borderId="102" xfId="0" applyFont="1" applyBorder="1" applyAlignment="1">
      <alignment horizontal="center" vertical="center" wrapText="1"/>
    </xf>
    <xf numFmtId="10" fontId="3" fillId="0" borderId="103" xfId="10" applyNumberFormat="1" applyFont="1" applyFill="1" applyBorder="1" applyAlignment="1">
      <alignment horizontal="center" vertical="center" wrapText="1"/>
    </xf>
    <xf numFmtId="43" fontId="3" fillId="0" borderId="103" xfId="9" applyFont="1" applyFill="1" applyBorder="1" applyAlignment="1">
      <alignment horizontal="center" vertical="center" wrapText="1"/>
    </xf>
    <xf numFmtId="10" fontId="10" fillId="0" borderId="103" xfId="10" applyNumberFormat="1" applyFont="1" applyFill="1" applyBorder="1" applyAlignment="1">
      <alignment horizontal="right" vertical="center" wrapText="1"/>
    </xf>
    <xf numFmtId="43" fontId="10" fillId="0" borderId="103" xfId="0" applyNumberFormat="1" applyFont="1" applyBorder="1" applyAlignment="1">
      <alignment horizontal="right" vertical="center" wrapText="1"/>
    </xf>
    <xf numFmtId="10" fontId="10" fillId="0" borderId="103" xfId="0" applyNumberFormat="1" applyFont="1" applyBorder="1" applyAlignment="1">
      <alignment horizontal="right" vertical="center" wrapText="1"/>
    </xf>
    <xf numFmtId="43" fontId="10" fillId="0" borderId="104" xfId="0" applyNumberFormat="1" applyFont="1" applyBorder="1" applyAlignment="1">
      <alignment horizontal="right" vertical="center" wrapText="1"/>
    </xf>
    <xf numFmtId="174" fontId="3" fillId="3" borderId="24" xfId="1" applyNumberFormat="1" applyFont="1" applyFill="1" applyBorder="1" applyAlignment="1">
      <alignment horizontal="center" vertical="center"/>
    </xf>
    <xf numFmtId="174" fontId="3" fillId="3" borderId="46" xfId="1" applyNumberFormat="1" applyFont="1" applyFill="1" applyBorder="1" applyAlignment="1">
      <alignment horizontal="center" vertical="center"/>
    </xf>
    <xf numFmtId="4" fontId="37" fillId="0" borderId="5" xfId="5" applyNumberFormat="1" applyFont="1" applyBorder="1" applyAlignment="1" applyProtection="1">
      <alignment horizontal="center"/>
      <protection locked="0"/>
    </xf>
    <xf numFmtId="0" fontId="15" fillId="0" borderId="0" xfId="3" applyFont="1" applyAlignment="1">
      <alignment vertical="center"/>
    </xf>
    <xf numFmtId="4" fontId="3" fillId="0" borderId="81" xfId="3" applyNumberFormat="1" applyFont="1" applyBorder="1" applyAlignment="1">
      <alignment horizontal="center"/>
    </xf>
    <xf numFmtId="173" fontId="3" fillId="0" borderId="20" xfId="2" applyNumberFormat="1" applyFont="1" applyFill="1" applyBorder="1" applyAlignment="1" applyProtection="1">
      <alignment horizontal="center"/>
    </xf>
    <xf numFmtId="164" fontId="10" fillId="0" borderId="21" xfId="1" applyNumberFormat="1" applyFont="1" applyBorder="1" applyAlignment="1">
      <alignment vertical="center"/>
    </xf>
    <xf numFmtId="0" fontId="3" fillId="0" borderId="19" xfId="1" applyFont="1" applyBorder="1" applyAlignment="1">
      <alignment horizontal="left" vertical="center"/>
    </xf>
    <xf numFmtId="0" fontId="3" fillId="0" borderId="20" xfId="1" applyFont="1" applyBorder="1" applyAlignment="1">
      <alignment horizontal="left" vertical="center"/>
    </xf>
    <xf numFmtId="0" fontId="2" fillId="2" borderId="1"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4" fillId="0" borderId="7" xfId="1" applyFont="1" applyBorder="1" applyAlignment="1">
      <alignment horizontal="left" vertical="top"/>
    </xf>
    <xf numFmtId="0" fontId="4" fillId="0" borderId="8" xfId="1" applyFont="1" applyBorder="1" applyAlignment="1">
      <alignment horizontal="left" vertical="top"/>
    </xf>
    <xf numFmtId="0" fontId="4" fillId="0" borderId="9" xfId="1" applyFont="1" applyBorder="1" applyAlignment="1">
      <alignment horizontal="left" vertical="top"/>
    </xf>
    <xf numFmtId="0" fontId="4" fillId="0" borderId="13" xfId="1" applyFont="1" applyBorder="1" applyAlignment="1">
      <alignment horizontal="left" vertical="top"/>
    </xf>
    <xf numFmtId="0" fontId="4" fillId="0" borderId="14" xfId="1" applyFont="1" applyBorder="1" applyAlignment="1">
      <alignment horizontal="left" vertical="top"/>
    </xf>
    <xf numFmtId="0" fontId="4" fillId="0" borderId="15" xfId="1" applyFont="1" applyBorder="1" applyAlignment="1">
      <alignment horizontal="left" vertical="top"/>
    </xf>
    <xf numFmtId="0" fontId="6" fillId="0" borderId="16" xfId="1" applyFont="1" applyBorder="1" applyAlignment="1">
      <alignment horizontal="left"/>
    </xf>
    <xf numFmtId="0" fontId="6" fillId="0" borderId="17" xfId="1" applyFont="1" applyBorder="1" applyAlignment="1">
      <alignment horizontal="left"/>
    </xf>
    <xf numFmtId="0" fontId="7" fillId="0" borderId="17" xfId="1" applyFont="1" applyBorder="1" applyAlignment="1">
      <alignment horizontal="left" wrapText="1"/>
    </xf>
    <xf numFmtId="0" fontId="7" fillId="0" borderId="18" xfId="1" applyFont="1" applyBorder="1" applyAlignment="1">
      <alignment horizontal="left" wrapText="1"/>
    </xf>
    <xf numFmtId="0" fontId="8" fillId="0" borderId="19" xfId="1" applyFont="1" applyBorder="1" applyAlignment="1">
      <alignment horizontal="left" vertical="center"/>
    </xf>
    <xf numFmtId="0" fontId="8" fillId="0" borderId="20" xfId="1" applyFont="1" applyBorder="1" applyAlignment="1">
      <alignment horizontal="left" vertical="center"/>
    </xf>
    <xf numFmtId="0" fontId="8" fillId="0" borderId="21" xfId="1" applyFont="1" applyBorder="1" applyAlignment="1">
      <alignment horizontal="left" vertical="center"/>
    </xf>
    <xf numFmtId="0" fontId="9" fillId="0" borderId="19" xfId="1" applyFont="1" applyBorder="1" applyAlignment="1">
      <alignment horizontal="right" vertical="center"/>
    </xf>
    <xf numFmtId="0" fontId="9" fillId="0" borderId="20" xfId="1" applyFont="1" applyBorder="1" applyAlignment="1">
      <alignment horizontal="right" vertical="center"/>
    </xf>
    <xf numFmtId="0" fontId="9" fillId="0" borderId="19" xfId="1" applyFont="1" applyBorder="1" applyAlignment="1">
      <alignment horizontal="left" vertical="center"/>
    </xf>
    <xf numFmtId="0" fontId="9" fillId="0" borderId="20" xfId="1" applyFont="1" applyBorder="1" applyAlignment="1">
      <alignment horizontal="left" vertical="center"/>
    </xf>
    <xf numFmtId="0" fontId="9" fillId="0" borderId="21" xfId="1" applyFont="1" applyBorder="1" applyAlignment="1">
      <alignment horizontal="left" vertical="center"/>
    </xf>
    <xf numFmtId="0" fontId="10" fillId="0" borderId="19" xfId="1" applyFont="1" applyBorder="1" applyAlignment="1">
      <alignment horizontal="left" vertical="center"/>
    </xf>
    <xf numFmtId="0" fontId="10" fillId="0" borderId="20" xfId="1" applyFont="1" applyBorder="1" applyAlignment="1">
      <alignment horizontal="left" vertical="center"/>
    </xf>
    <xf numFmtId="0" fontId="3" fillId="0" borderId="22" xfId="1" applyFont="1" applyBorder="1" applyAlignment="1">
      <alignment horizontal="left" vertical="center"/>
    </xf>
    <xf numFmtId="0" fontId="3" fillId="0" borderId="23" xfId="1" applyFont="1" applyBorder="1" applyAlignment="1">
      <alignment horizontal="left" vertical="center"/>
    </xf>
    <xf numFmtId="0" fontId="3" fillId="0" borderId="81" xfId="1" applyFont="1" applyBorder="1" applyAlignment="1">
      <alignment horizontal="left" vertical="center"/>
    </xf>
    <xf numFmtId="0" fontId="12" fillId="4" borderId="4" xfId="1" applyFont="1" applyFill="1" applyBorder="1" applyAlignment="1">
      <alignment horizontal="right" vertical="center"/>
    </xf>
    <xf numFmtId="0" fontId="12" fillId="4" borderId="28" xfId="1" applyFont="1" applyFill="1" applyBorder="1" applyAlignment="1">
      <alignment horizontal="right" vertical="center"/>
    </xf>
    <xf numFmtId="0" fontId="9" fillId="0" borderId="25" xfId="1" applyFont="1" applyBorder="1" applyAlignment="1">
      <alignment horizontal="right" vertical="center"/>
    </xf>
    <xf numFmtId="0" fontId="9" fillId="0" borderId="26" xfId="1" applyFont="1" applyBorder="1" applyAlignment="1">
      <alignment horizontal="right" vertical="center"/>
    </xf>
    <xf numFmtId="0" fontId="3" fillId="0" borderId="4" xfId="1" applyFont="1" applyBorder="1" applyAlignment="1">
      <alignment horizontal="left" vertical="top"/>
    </xf>
    <xf numFmtId="0" fontId="3" fillId="0" borderId="28" xfId="1" applyFont="1" applyBorder="1" applyAlignment="1">
      <alignment horizontal="left" vertical="top"/>
    </xf>
    <xf numFmtId="0" fontId="3" fillId="0" borderId="6" xfId="1" applyFont="1" applyBorder="1" applyAlignment="1">
      <alignment horizontal="left" vertical="top"/>
    </xf>
    <xf numFmtId="0" fontId="3" fillId="0" borderId="4" xfId="3" applyFont="1" applyBorder="1" applyAlignment="1">
      <alignment horizontal="left" vertical="center"/>
    </xf>
    <xf numFmtId="0" fontId="3" fillId="0" borderId="28" xfId="3" applyFont="1" applyBorder="1" applyAlignment="1">
      <alignment horizontal="left" vertical="center"/>
    </xf>
    <xf numFmtId="0" fontId="3" fillId="0" borderId="6" xfId="3" applyFont="1" applyBorder="1" applyAlignment="1">
      <alignment horizontal="left" vertical="center"/>
    </xf>
    <xf numFmtId="0" fontId="3" fillId="0" borderId="36" xfId="3" applyFont="1" applyBorder="1" applyAlignment="1">
      <alignment horizontal="left" vertical="center"/>
    </xf>
    <xf numFmtId="0" fontId="3" fillId="0" borderId="37" xfId="3" applyFont="1" applyBorder="1" applyAlignment="1">
      <alignment horizontal="left" vertical="center"/>
    </xf>
    <xf numFmtId="0" fontId="3" fillId="0" borderId="38" xfId="3" applyFont="1" applyBorder="1" applyAlignment="1">
      <alignment horizontal="left" vertical="center"/>
    </xf>
    <xf numFmtId="0" fontId="3" fillId="0" borderId="29" xfId="1" applyFont="1" applyBorder="1" applyAlignment="1">
      <alignment horizontal="left" vertical="top"/>
    </xf>
    <xf numFmtId="0" fontId="3" fillId="0" borderId="30" xfId="1" applyFont="1" applyBorder="1" applyAlignment="1">
      <alignment horizontal="left" vertical="top"/>
    </xf>
    <xf numFmtId="0" fontId="3" fillId="0" borderId="3" xfId="1" applyFont="1" applyBorder="1" applyAlignment="1">
      <alignment horizontal="left" vertical="top"/>
    </xf>
    <xf numFmtId="0" fontId="3" fillId="0" borderId="16" xfId="1" applyFont="1" applyBorder="1" applyAlignment="1">
      <alignment horizontal="center" vertical="top"/>
    </xf>
    <xf numFmtId="0" fontId="3" fillId="0" borderId="17" xfId="1" applyFont="1" applyBorder="1" applyAlignment="1">
      <alignment horizontal="center" vertical="top"/>
    </xf>
    <xf numFmtId="0" fontId="3" fillId="0" borderId="13" xfId="1" applyFont="1" applyBorder="1" applyAlignment="1">
      <alignment horizontal="left" vertical="top"/>
    </xf>
    <xf numFmtId="0" fontId="3" fillId="0" borderId="14" xfId="1" applyFont="1" applyBorder="1" applyAlignment="1">
      <alignment horizontal="left" vertical="top"/>
    </xf>
    <xf numFmtId="0" fontId="3" fillId="0" borderId="16" xfId="1" applyFont="1" applyBorder="1" applyAlignment="1">
      <alignment horizontal="left" vertical="top"/>
    </xf>
    <xf numFmtId="0" fontId="3" fillId="0" borderId="17" xfId="1" applyFont="1" applyBorder="1" applyAlignment="1">
      <alignment horizontal="left" vertical="top"/>
    </xf>
    <xf numFmtId="0" fontId="3" fillId="0" borderId="43" xfId="3" applyFont="1" applyBorder="1" applyAlignment="1">
      <alignment horizontal="left" vertical="center"/>
    </xf>
    <xf numFmtId="0" fontId="3" fillId="0" borderId="44" xfId="3" applyFont="1" applyBorder="1" applyAlignment="1">
      <alignment horizontal="left" vertical="center"/>
    </xf>
    <xf numFmtId="0" fontId="3" fillId="0" borderId="45" xfId="3" applyFont="1" applyBorder="1" applyAlignment="1">
      <alignment horizontal="left" vertical="center"/>
    </xf>
    <xf numFmtId="0" fontId="2" fillId="5" borderId="39" xfId="3" applyFont="1" applyFill="1" applyBorder="1" applyAlignment="1">
      <alignment horizontal="center" vertical="center"/>
    </xf>
    <xf numFmtId="0" fontId="2" fillId="5" borderId="40" xfId="3" applyFont="1" applyFill="1" applyBorder="1" applyAlignment="1">
      <alignment horizontal="center" vertical="center"/>
    </xf>
    <xf numFmtId="0" fontId="2" fillId="5" borderId="41" xfId="3" applyFont="1" applyFill="1" applyBorder="1" applyAlignment="1">
      <alignment horizontal="center" vertical="center"/>
    </xf>
    <xf numFmtId="0" fontId="2" fillId="5" borderId="43" xfId="3" applyFont="1" applyFill="1" applyBorder="1" applyAlignment="1">
      <alignment horizontal="center" vertical="center"/>
    </xf>
    <xf numFmtId="0" fontId="2" fillId="5" borderId="44" xfId="3" applyFont="1" applyFill="1" applyBorder="1" applyAlignment="1">
      <alignment horizontal="center" vertical="center"/>
    </xf>
    <xf numFmtId="0" fontId="2" fillId="5" borderId="45" xfId="3" applyFont="1" applyFill="1" applyBorder="1" applyAlignment="1">
      <alignment horizontal="center" vertical="center"/>
    </xf>
    <xf numFmtId="0" fontId="3" fillId="0" borderId="39" xfId="3" applyFont="1" applyBorder="1" applyAlignment="1">
      <alignment horizontal="left" vertical="center"/>
    </xf>
    <xf numFmtId="0" fontId="3" fillId="0" borderId="40" xfId="3" applyFont="1" applyBorder="1" applyAlignment="1">
      <alignment horizontal="left" vertical="center"/>
    </xf>
    <xf numFmtId="0" fontId="3" fillId="0" borderId="41" xfId="3" applyFont="1" applyBorder="1" applyAlignment="1">
      <alignment horizontal="left" vertical="center"/>
    </xf>
    <xf numFmtId="0" fontId="3" fillId="0" borderId="43" xfId="3" applyFont="1" applyBorder="1" applyAlignment="1">
      <alignment horizontal="center" vertical="center"/>
    </xf>
    <xf numFmtId="0" fontId="3" fillId="0" borderId="44" xfId="3" applyFont="1" applyBorder="1" applyAlignment="1">
      <alignment horizontal="center" vertical="center"/>
    </xf>
    <xf numFmtId="0" fontId="3" fillId="0" borderId="45" xfId="3" applyFont="1" applyBorder="1" applyAlignment="1">
      <alignment horizontal="center" vertical="center"/>
    </xf>
    <xf numFmtId="0" fontId="3" fillId="0" borderId="47" xfId="3" applyFont="1" applyBorder="1" applyAlignment="1">
      <alignment horizontal="left" vertical="center"/>
    </xf>
    <xf numFmtId="0" fontId="3" fillId="0" borderId="0" xfId="3" applyFont="1" applyAlignment="1">
      <alignment horizontal="left" vertical="center"/>
    </xf>
    <xf numFmtId="0" fontId="4" fillId="0" borderId="43" xfId="3" applyFont="1" applyBorder="1" applyAlignment="1">
      <alignment horizontal="left" vertical="center" wrapText="1"/>
    </xf>
    <xf numFmtId="0" fontId="5" fillId="0" borderId="44" xfId="3" applyFont="1" applyBorder="1" applyAlignment="1">
      <alignment horizontal="left" vertical="center" wrapText="1"/>
    </xf>
    <xf numFmtId="0" fontId="5" fillId="0" borderId="45" xfId="3" applyFont="1" applyBorder="1" applyAlignment="1">
      <alignment horizontal="left" vertical="center" wrapText="1"/>
    </xf>
    <xf numFmtId="0" fontId="4" fillId="3" borderId="43" xfId="3" applyFont="1" applyFill="1" applyBorder="1" applyAlignment="1">
      <alignment horizontal="left" vertical="center" wrapText="1"/>
    </xf>
    <xf numFmtId="0" fontId="4" fillId="3" borderId="45" xfId="3" applyFont="1" applyFill="1" applyBorder="1" applyAlignment="1">
      <alignment horizontal="left" vertical="center" wrapText="1"/>
    </xf>
    <xf numFmtId="49" fontId="10" fillId="6" borderId="49" xfId="3" applyNumberFormat="1" applyFont="1" applyFill="1" applyBorder="1" applyAlignment="1">
      <alignment horizontal="left" vertical="center"/>
    </xf>
    <xf numFmtId="49" fontId="10" fillId="6" borderId="50" xfId="3" applyNumberFormat="1" applyFont="1" applyFill="1" applyBorder="1" applyAlignment="1">
      <alignment horizontal="left" vertical="center"/>
    </xf>
    <xf numFmtId="49" fontId="10" fillId="6" borderId="48" xfId="3" applyNumberFormat="1" applyFont="1" applyFill="1" applyBorder="1" applyAlignment="1">
      <alignment horizontal="left" vertical="center"/>
    </xf>
    <xf numFmtId="0" fontId="3" fillId="0" borderId="39" xfId="3" applyFont="1" applyBorder="1" applyAlignment="1">
      <alignment horizontal="left" vertical="top"/>
    </xf>
    <xf numFmtId="0" fontId="3" fillId="0" borderId="40" xfId="3" applyFont="1" applyBorder="1" applyAlignment="1">
      <alignment horizontal="left" vertical="top"/>
    </xf>
    <xf numFmtId="0" fontId="3" fillId="0" borderId="41" xfId="3" applyFont="1" applyBorder="1" applyAlignment="1">
      <alignment horizontal="left" vertical="top"/>
    </xf>
    <xf numFmtId="0" fontId="3" fillId="0" borderId="47" xfId="3" applyFont="1" applyBorder="1" applyAlignment="1">
      <alignment horizontal="left" vertical="center" wrapText="1"/>
    </xf>
    <xf numFmtId="0" fontId="3" fillId="0" borderId="0" xfId="3" applyFont="1" applyAlignment="1">
      <alignment horizontal="left" vertical="center" wrapText="1"/>
    </xf>
    <xf numFmtId="0" fontId="3" fillId="0" borderId="51" xfId="3" applyFont="1" applyBorder="1" applyAlignment="1">
      <alignment horizontal="left" vertical="center" wrapText="1"/>
    </xf>
    <xf numFmtId="0" fontId="3" fillId="0" borderId="51" xfId="3" applyFont="1" applyBorder="1" applyAlignment="1">
      <alignment horizontal="left" vertical="center"/>
    </xf>
    <xf numFmtId="0" fontId="16" fillId="5" borderId="39" xfId="3" applyFont="1" applyFill="1" applyBorder="1" applyAlignment="1">
      <alignment horizontal="center" vertical="center"/>
    </xf>
    <xf numFmtId="0" fontId="17" fillId="5" borderId="40" xfId="3" applyFont="1" applyFill="1" applyBorder="1" applyAlignment="1">
      <alignment horizontal="center" vertical="center"/>
    </xf>
    <xf numFmtId="0" fontId="17" fillId="5" borderId="41" xfId="3" applyFont="1" applyFill="1" applyBorder="1" applyAlignment="1">
      <alignment horizontal="center" vertical="center"/>
    </xf>
    <xf numFmtId="0" fontId="17" fillId="5" borderId="43" xfId="3" applyFont="1" applyFill="1" applyBorder="1" applyAlignment="1">
      <alignment horizontal="center" vertical="center"/>
    </xf>
    <xf numFmtId="0" fontId="17" fillId="5" borderId="44" xfId="3" applyFont="1" applyFill="1" applyBorder="1" applyAlignment="1">
      <alignment horizontal="center" vertical="center"/>
    </xf>
    <xf numFmtId="0" fontId="17" fillId="5" borderId="45" xfId="3" applyFont="1" applyFill="1" applyBorder="1" applyAlignment="1">
      <alignment horizontal="center" vertical="center"/>
    </xf>
    <xf numFmtId="0" fontId="3" fillId="0" borderId="43" xfId="3" applyFont="1" applyBorder="1" applyAlignment="1">
      <alignment horizontal="center" vertical="top"/>
    </xf>
    <xf numFmtId="0" fontId="3" fillId="0" borderId="44" xfId="3" applyFont="1" applyBorder="1" applyAlignment="1">
      <alignment horizontal="center" vertical="top"/>
    </xf>
    <xf numFmtId="0" fontId="3" fillId="0" borderId="45" xfId="3" applyFont="1" applyBorder="1" applyAlignment="1">
      <alignment horizontal="center" vertical="top"/>
    </xf>
    <xf numFmtId="0" fontId="5" fillId="0" borderId="43" xfId="3" applyFont="1" applyBorder="1" applyAlignment="1">
      <alignment horizontal="left" vertical="center" wrapText="1"/>
    </xf>
    <xf numFmtId="0" fontId="2" fillId="2" borderId="52" xfId="4" applyFont="1" applyFill="1" applyBorder="1" applyAlignment="1">
      <alignment horizontal="center" vertical="center"/>
    </xf>
    <xf numFmtId="0" fontId="3" fillId="0" borderId="55" xfId="4" applyFont="1" applyBorder="1" applyAlignment="1">
      <alignment horizontal="left" vertical="top"/>
    </xf>
    <xf numFmtId="0" fontId="3" fillId="0" borderId="58" xfId="1" applyFont="1" applyBorder="1" applyAlignment="1">
      <alignment horizontal="center" wrapText="1"/>
    </xf>
    <xf numFmtId="0" fontId="15" fillId="0" borderId="11" xfId="1" applyFont="1" applyBorder="1" applyAlignment="1">
      <alignment horizontal="center" wrapText="1"/>
    </xf>
    <xf numFmtId="0" fontId="15" fillId="0" borderId="59" xfId="1" applyFont="1" applyBorder="1" applyAlignment="1">
      <alignment horizontal="center" wrapText="1"/>
    </xf>
    <xf numFmtId="167" fontId="20" fillId="0" borderId="17" xfId="5" applyNumberFormat="1" applyFont="1" applyBorder="1" applyAlignment="1" applyProtection="1">
      <alignment horizontal="center" vertical="center"/>
      <protection locked="0"/>
    </xf>
    <xf numFmtId="0" fontId="7" fillId="0" borderId="69" xfId="6" applyFont="1" applyBorder="1" applyAlignment="1">
      <alignment horizontal="center" vertical="center"/>
    </xf>
    <xf numFmtId="0" fontId="7" fillId="0" borderId="70" xfId="6" applyFont="1" applyBorder="1" applyAlignment="1">
      <alignment horizontal="center" vertical="center"/>
    </xf>
    <xf numFmtId="0" fontId="7" fillId="0" borderId="71" xfId="6" applyFont="1" applyBorder="1" applyAlignment="1">
      <alignment horizontal="center" vertical="center"/>
    </xf>
    <xf numFmtId="0" fontId="6" fillId="0" borderId="70" xfId="1" applyFont="1" applyBorder="1" applyAlignment="1">
      <alignment horizontal="center" wrapText="1"/>
    </xf>
    <xf numFmtId="0" fontId="38" fillId="0" borderId="70" xfId="1" applyFont="1" applyBorder="1" applyAlignment="1">
      <alignment horizontal="center" wrapText="1"/>
    </xf>
    <xf numFmtId="0" fontId="38" fillId="0" borderId="72" xfId="1" applyFont="1" applyBorder="1" applyAlignment="1">
      <alignment horizontal="center" wrapText="1"/>
    </xf>
    <xf numFmtId="0" fontId="2" fillId="2" borderId="52" xfId="6" applyFont="1" applyFill="1" applyBorder="1" applyAlignment="1">
      <alignment horizontal="center" vertical="center"/>
    </xf>
    <xf numFmtId="0" fontId="3" fillId="2" borderId="53" xfId="6" applyFont="1" applyFill="1" applyBorder="1" applyAlignment="1">
      <alignment horizontal="left" vertical="center"/>
    </xf>
    <xf numFmtId="0" fontId="26" fillId="2" borderId="54" xfId="6" applyFont="1" applyFill="1" applyBorder="1" applyAlignment="1">
      <alignment horizontal="center" vertical="center"/>
    </xf>
    <xf numFmtId="0" fontId="3" fillId="0" borderId="28" xfId="6" applyFont="1" applyBorder="1" applyAlignment="1">
      <alignment horizontal="left" vertical="top"/>
    </xf>
    <xf numFmtId="0" fontId="4" fillId="0" borderId="30" xfId="6" applyFont="1" applyBorder="1" applyAlignment="1">
      <alignment horizontal="left" vertical="top"/>
    </xf>
    <xf numFmtId="0" fontId="25" fillId="0" borderId="58" xfId="6" applyFont="1" applyBorder="1" applyAlignment="1">
      <alignment horizontal="center" vertical="center"/>
    </xf>
    <xf numFmtId="0" fontId="27" fillId="8" borderId="4" xfId="6" applyFont="1" applyFill="1" applyBorder="1" applyAlignment="1">
      <alignment horizontal="center" vertical="center"/>
    </xf>
    <xf numFmtId="0" fontId="27" fillId="8" borderId="28" xfId="6" applyFont="1" applyFill="1" applyBorder="1" applyAlignment="1">
      <alignment horizontal="center" vertical="center"/>
    </xf>
    <xf numFmtId="0" fontId="27" fillId="8" borderId="6" xfId="6" applyFont="1" applyFill="1" applyBorder="1" applyAlignment="1">
      <alignment horizontal="center" vertical="center"/>
    </xf>
    <xf numFmtId="0" fontId="28" fillId="0" borderId="73" xfId="6" applyFont="1" applyBorder="1" applyAlignment="1">
      <alignment horizontal="center" vertical="center"/>
    </xf>
    <xf numFmtId="0" fontId="28" fillId="0" borderId="74" xfId="6" applyFont="1" applyBorder="1" applyAlignment="1">
      <alignment horizontal="center" vertical="center"/>
    </xf>
    <xf numFmtId="0" fontId="28" fillId="9" borderId="74" xfId="6" applyFont="1" applyFill="1" applyBorder="1" applyAlignment="1">
      <alignment horizontal="center" vertical="center"/>
    </xf>
    <xf numFmtId="0" fontId="28" fillId="9" borderId="75" xfId="6" applyFont="1" applyFill="1" applyBorder="1" applyAlignment="1">
      <alignment horizontal="center" vertical="center"/>
    </xf>
    <xf numFmtId="0" fontId="4" fillId="0" borderId="81" xfId="6" applyFont="1" applyBorder="1" applyAlignment="1">
      <alignment horizontal="center" vertical="top"/>
    </xf>
    <xf numFmtId="0" fontId="3" fillId="0" borderId="57" xfId="6" applyFont="1" applyBorder="1" applyAlignment="1">
      <alignment horizontal="left" vertical="top"/>
    </xf>
    <xf numFmtId="0" fontId="3" fillId="0" borderId="32" xfId="6" applyFont="1" applyBorder="1" applyAlignment="1">
      <alignment horizontal="left" vertical="top"/>
    </xf>
    <xf numFmtId="0" fontId="3" fillId="0" borderId="60" xfId="6" applyFont="1" applyBorder="1" applyAlignment="1">
      <alignment horizontal="left" vertical="top"/>
    </xf>
    <xf numFmtId="0" fontId="3" fillId="0" borderId="58" xfId="6" applyFont="1" applyBorder="1" applyAlignment="1">
      <alignment horizontal="left" vertical="top"/>
    </xf>
    <xf numFmtId="0" fontId="3" fillId="0" borderId="11" xfId="6" applyFont="1" applyBorder="1" applyAlignment="1">
      <alignment horizontal="left" vertical="top"/>
    </xf>
    <xf numFmtId="0" fontId="3" fillId="0" borderId="59" xfId="6" applyFont="1" applyBorder="1" applyAlignment="1">
      <alignment horizontal="left" vertical="top"/>
    </xf>
    <xf numFmtId="0" fontId="10" fillId="0" borderId="76" xfId="6" applyFont="1" applyBorder="1" applyAlignment="1">
      <alignment horizontal="right" vertical="center"/>
    </xf>
    <xf numFmtId="0" fontId="10" fillId="0" borderId="77" xfId="6" applyFont="1" applyBorder="1" applyAlignment="1">
      <alignment horizontal="right" vertical="center"/>
    </xf>
    <xf numFmtId="4" fontId="10" fillId="0" borderId="78" xfId="6" applyNumberFormat="1" applyFont="1" applyBorder="1" applyAlignment="1">
      <alignment horizontal="right" vertical="center"/>
    </xf>
    <xf numFmtId="4" fontId="10" fillId="0" borderId="79" xfId="6" applyNumberFormat="1" applyFont="1" applyBorder="1" applyAlignment="1">
      <alignment horizontal="right" vertical="center"/>
    </xf>
    <xf numFmtId="4" fontId="3" fillId="0" borderId="79" xfId="6" applyNumberFormat="1" applyFont="1" applyBorder="1" applyAlignment="1">
      <alignment horizontal="right" vertical="center"/>
    </xf>
    <xf numFmtId="4" fontId="3" fillId="0" borderId="80" xfId="6" applyNumberFormat="1" applyFont="1" applyBorder="1" applyAlignment="1">
      <alignment horizontal="right" vertical="center"/>
    </xf>
    <xf numFmtId="0" fontId="10" fillId="0" borderId="58" xfId="6" applyFont="1" applyBorder="1" applyAlignment="1">
      <alignment horizontal="right" vertical="center"/>
    </xf>
    <xf numFmtId="0" fontId="10" fillId="0" borderId="11" xfId="6" applyFont="1" applyBorder="1" applyAlignment="1">
      <alignment horizontal="right" vertical="center"/>
    </xf>
    <xf numFmtId="0" fontId="10" fillId="0" borderId="59" xfId="6" applyFont="1" applyBorder="1" applyAlignment="1">
      <alignment horizontal="right" vertical="center"/>
    </xf>
    <xf numFmtId="0" fontId="3" fillId="0" borderId="17" xfId="7" applyFont="1" applyBorder="1" applyAlignment="1">
      <alignment horizontal="left" vertical="top"/>
    </xf>
    <xf numFmtId="0" fontId="2" fillId="2" borderId="52" xfId="7" applyFont="1" applyFill="1" applyBorder="1" applyAlignment="1">
      <alignment horizontal="center" vertical="center"/>
    </xf>
    <xf numFmtId="0" fontId="4" fillId="0" borderId="28" xfId="7" applyFont="1" applyBorder="1" applyAlignment="1">
      <alignment horizontal="left" vertical="top"/>
    </xf>
    <xf numFmtId="0" fontId="4" fillId="0" borderId="14" xfId="7" applyFont="1" applyBorder="1" applyAlignment="1">
      <alignment horizontal="left" vertical="top" wrapText="1"/>
    </xf>
    <xf numFmtId="0" fontId="5" fillId="0" borderId="14" xfId="7" applyFont="1" applyBorder="1" applyAlignment="1">
      <alignment horizontal="left" vertical="top" wrapText="1"/>
    </xf>
    <xf numFmtId="0" fontId="3" fillId="0" borderId="17" xfId="7" applyFont="1" applyBorder="1" applyAlignment="1">
      <alignment horizontal="center" vertical="center"/>
    </xf>
    <xf numFmtId="0" fontId="3" fillId="0" borderId="17" xfId="7" applyFont="1" applyBorder="1" applyAlignment="1">
      <alignment horizontal="center" vertical="center" wrapText="1"/>
    </xf>
    <xf numFmtId="0" fontId="10" fillId="0" borderId="76" xfId="7" applyFont="1" applyBorder="1" applyAlignment="1">
      <alignment horizontal="right" vertical="center"/>
    </xf>
    <xf numFmtId="0" fontId="10" fillId="0" borderId="23" xfId="7" applyFont="1" applyBorder="1" applyAlignment="1">
      <alignment horizontal="right" vertical="center"/>
    </xf>
    <xf numFmtId="0" fontId="10" fillId="0" borderId="81" xfId="7" applyFont="1" applyBorder="1" applyAlignment="1">
      <alignment horizontal="right" vertical="center"/>
    </xf>
    <xf numFmtId="0" fontId="10" fillId="0" borderId="86" xfId="7" applyFont="1" applyBorder="1" applyAlignment="1">
      <alignment horizontal="right" vertical="center"/>
    </xf>
    <xf numFmtId="0" fontId="3" fillId="0" borderId="14" xfId="7" applyFont="1" applyBorder="1" applyAlignment="1">
      <alignment horizontal="left" vertical="top"/>
    </xf>
    <xf numFmtId="0" fontId="4" fillId="0" borderId="17" xfId="8" applyFont="1" applyBorder="1" applyAlignment="1">
      <alignment horizontal="center" vertical="top"/>
    </xf>
    <xf numFmtId="0" fontId="2" fillId="2" borderId="52" xfId="8" applyFont="1" applyFill="1" applyBorder="1" applyAlignment="1">
      <alignment horizontal="center" vertical="center"/>
    </xf>
    <xf numFmtId="0" fontId="4" fillId="0" borderId="55" xfId="8" applyFont="1" applyBorder="1" applyAlignment="1">
      <alignment horizontal="left" vertical="top"/>
    </xf>
    <xf numFmtId="0" fontId="3" fillId="0" borderId="85" xfId="3" applyFont="1" applyBorder="1" applyAlignment="1">
      <alignment horizontal="left" vertical="center" wrapText="1"/>
    </xf>
    <xf numFmtId="0" fontId="15" fillId="0" borderId="85" xfId="3" applyFont="1" applyBorder="1" applyAlignment="1">
      <alignment horizontal="left" vertical="center" wrapText="1"/>
    </xf>
    <xf numFmtId="0" fontId="3" fillId="0" borderId="17" xfId="8" applyFont="1" applyBorder="1" applyAlignment="1">
      <alignment horizontal="center" vertical="center"/>
    </xf>
    <xf numFmtId="0" fontId="3" fillId="0" borderId="17" xfId="8" applyFont="1" applyBorder="1" applyAlignment="1">
      <alignment horizontal="center" vertical="center" wrapText="1"/>
    </xf>
    <xf numFmtId="0" fontId="10" fillId="0" borderId="14" xfId="8" applyFont="1" applyBorder="1" applyAlignment="1">
      <alignment horizontal="right" vertical="center"/>
    </xf>
    <xf numFmtId="0" fontId="4" fillId="0" borderId="14" xfId="8" applyFont="1" applyBorder="1" applyAlignment="1">
      <alignment horizontal="left" vertical="top"/>
    </xf>
    <xf numFmtId="0" fontId="3" fillId="0" borderId="14" xfId="8" applyFont="1" applyBorder="1" applyAlignment="1">
      <alignment horizontal="left" vertical="top"/>
    </xf>
    <xf numFmtId="0" fontId="4" fillId="0" borderId="28" xfId="8" applyFont="1" applyBorder="1" applyAlignment="1">
      <alignment horizontal="left" vertical="top"/>
    </xf>
    <xf numFmtId="167" fontId="3" fillId="0" borderId="76" xfId="1" applyNumberFormat="1" applyFont="1" applyBorder="1" applyAlignment="1" applyProtection="1">
      <alignment horizontal="center" vertical="center" wrapText="1"/>
      <protection locked="0"/>
    </xf>
    <xf numFmtId="167" fontId="3" fillId="0" borderId="23" xfId="1" applyNumberFormat="1" applyFont="1" applyBorder="1" applyAlignment="1" applyProtection="1">
      <alignment horizontal="center" vertical="center" wrapText="1"/>
      <protection locked="0"/>
    </xf>
    <xf numFmtId="167" fontId="3" fillId="0" borderId="81" xfId="1" applyNumberFormat="1" applyFont="1" applyBorder="1" applyAlignment="1" applyProtection="1">
      <alignment horizontal="center" vertical="center" wrapText="1"/>
      <protection locked="0"/>
    </xf>
    <xf numFmtId="0" fontId="10" fillId="0" borderId="89" xfId="3" applyFont="1" applyBorder="1" applyAlignment="1">
      <alignment horizontal="right" vertical="center"/>
    </xf>
    <xf numFmtId="0" fontId="29" fillId="0" borderId="20" xfId="1" applyFont="1" applyBorder="1" applyAlignment="1">
      <alignment horizontal="left"/>
    </xf>
    <xf numFmtId="0" fontId="10" fillId="0" borderId="57" xfId="3" applyFont="1" applyBorder="1" applyAlignment="1">
      <alignment horizontal="right" vertical="center"/>
    </xf>
    <xf numFmtId="0" fontId="6" fillId="7" borderId="88" xfId="3" applyFill="1" applyBorder="1" applyAlignment="1">
      <alignment horizontal="center" vertical="center"/>
    </xf>
    <xf numFmtId="0" fontId="10" fillId="0" borderId="17" xfId="3" applyFont="1" applyBorder="1" applyAlignment="1">
      <alignment horizontal="left" vertical="center"/>
    </xf>
    <xf numFmtId="0" fontId="3" fillId="0" borderId="20" xfId="3" applyFont="1" applyBorder="1" applyAlignment="1">
      <alignment horizontal="left" vertical="center"/>
    </xf>
    <xf numFmtId="0" fontId="3" fillId="0" borderId="76" xfId="3" applyFont="1" applyBorder="1" applyAlignment="1">
      <alignment horizontal="left" vertical="center" wrapText="1"/>
    </xf>
    <xf numFmtId="0" fontId="3" fillId="0" borderId="23" xfId="3" applyFont="1" applyBorder="1" applyAlignment="1">
      <alignment horizontal="left" vertical="center" wrapText="1"/>
    </xf>
    <xf numFmtId="0" fontId="3" fillId="0" borderId="81" xfId="3" applyFont="1" applyBorder="1" applyAlignment="1">
      <alignment horizontal="left" vertical="center" wrapText="1"/>
    </xf>
    <xf numFmtId="0" fontId="2" fillId="2" borderId="52" xfId="3" applyFont="1" applyFill="1" applyBorder="1" applyAlignment="1">
      <alignment horizontal="center" vertical="center"/>
    </xf>
    <xf numFmtId="0" fontId="4" fillId="0" borderId="55" xfId="3" applyFont="1" applyBorder="1" applyAlignment="1">
      <alignment horizontal="left" vertical="top"/>
    </xf>
    <xf numFmtId="0" fontId="3" fillId="0" borderId="82" xfId="3" applyFont="1" applyBorder="1" applyAlignment="1">
      <alignment horizontal="center" vertical="center" wrapText="1"/>
    </xf>
    <xf numFmtId="0" fontId="15" fillId="0" borderId="84" xfId="3" applyFont="1" applyBorder="1" applyAlignment="1">
      <alignment horizontal="center" vertical="center" wrapText="1"/>
    </xf>
    <xf numFmtId="0" fontId="15" fillId="0" borderId="83" xfId="3" applyFont="1" applyBorder="1" applyAlignment="1">
      <alignment horizontal="center" vertical="center" wrapText="1"/>
    </xf>
    <xf numFmtId="0" fontId="3" fillId="0" borderId="17" xfId="3" applyFont="1" applyBorder="1" applyAlignment="1">
      <alignment horizontal="center" vertical="center"/>
    </xf>
    <xf numFmtId="0" fontId="3" fillId="0" borderId="17" xfId="3" applyFont="1" applyBorder="1" applyAlignment="1">
      <alignment horizontal="center" vertical="center" wrapText="1"/>
    </xf>
    <xf numFmtId="0" fontId="10" fillId="0" borderId="20" xfId="3" applyFont="1" applyBorder="1" applyAlignment="1">
      <alignment horizontal="left" vertical="center"/>
    </xf>
    <xf numFmtId="0" fontId="4" fillId="0" borderId="17" xfId="3" applyFont="1" applyBorder="1" applyAlignment="1">
      <alignment horizontal="left" vertical="top"/>
    </xf>
    <xf numFmtId="0" fontId="3" fillId="0" borderId="20" xfId="1" applyFont="1" applyBorder="1" applyAlignment="1">
      <alignment horizontal="left" vertical="top" wrapText="1"/>
    </xf>
    <xf numFmtId="0" fontId="10" fillId="0" borderId="60" xfId="3" applyFont="1" applyBorder="1" applyAlignment="1">
      <alignment horizontal="right" vertical="center"/>
    </xf>
    <xf numFmtId="0" fontId="4" fillId="0" borderId="14" xfId="3" applyFont="1" applyBorder="1" applyAlignment="1">
      <alignment horizontal="left" vertical="top"/>
    </xf>
    <xf numFmtId="0" fontId="4" fillId="0" borderId="28" xfId="3" applyFont="1" applyBorder="1" applyAlignment="1">
      <alignment horizontal="left" vertical="top"/>
    </xf>
    <xf numFmtId="0" fontId="4" fillId="0" borderId="57" xfId="3" applyFont="1" applyBorder="1" applyAlignment="1">
      <alignment horizontal="center" vertical="top" wrapText="1"/>
    </xf>
    <xf numFmtId="0" fontId="4" fillId="0" borderId="32" xfId="3" applyFont="1" applyBorder="1" applyAlignment="1">
      <alignment horizontal="center" vertical="top" wrapText="1"/>
    </xf>
    <xf numFmtId="0" fontId="4" fillId="0" borderId="60" xfId="3" applyFont="1" applyBorder="1" applyAlignment="1">
      <alignment horizontal="center" vertical="top" wrapText="1"/>
    </xf>
    <xf numFmtId="0" fontId="4" fillId="0" borderId="82" xfId="3" applyFont="1" applyBorder="1" applyAlignment="1">
      <alignment horizontal="center" vertical="top" wrapText="1"/>
    </xf>
    <xf numFmtId="0" fontId="4" fillId="0" borderId="84" xfId="3" applyFont="1" applyBorder="1" applyAlignment="1">
      <alignment horizontal="center" vertical="top" wrapText="1"/>
    </xf>
    <xf numFmtId="0" fontId="4" fillId="0" borderId="83" xfId="3" applyFont="1" applyBorder="1" applyAlignment="1">
      <alignment horizontal="center" vertical="top" wrapText="1"/>
    </xf>
    <xf numFmtId="43" fontId="10" fillId="0" borderId="42" xfId="9" applyFont="1" applyFill="1" applyBorder="1" applyAlignment="1">
      <alignment horizontal="center" vertical="center" wrapText="1"/>
    </xf>
    <xf numFmtId="43" fontId="10" fillId="0" borderId="97" xfId="9" applyFont="1" applyFill="1" applyBorder="1" applyAlignment="1">
      <alignment horizontal="center" vertical="center" wrapText="1"/>
    </xf>
    <xf numFmtId="43" fontId="10" fillId="0" borderId="100" xfId="9" applyFont="1" applyFill="1" applyBorder="1" applyAlignment="1">
      <alignment horizontal="center" vertical="center" wrapText="1"/>
    </xf>
    <xf numFmtId="0" fontId="10" fillId="0" borderId="96" xfId="0" applyFont="1" applyBorder="1" applyAlignment="1">
      <alignment horizontal="left" vertical="center" wrapText="1"/>
    </xf>
    <xf numFmtId="0" fontId="10" fillId="0" borderId="24" xfId="0" applyFont="1" applyBorder="1" applyAlignment="1">
      <alignment horizontal="left" vertical="center" wrapText="1"/>
    </xf>
    <xf numFmtId="0" fontId="10" fillId="0" borderId="98" xfId="0" applyFont="1" applyBorder="1" applyAlignment="1">
      <alignment horizontal="left" vertical="center" wrapText="1"/>
    </xf>
    <xf numFmtId="0" fontId="10" fillId="0" borderId="99" xfId="0" applyFont="1" applyBorder="1" applyAlignment="1">
      <alignment horizontal="left" vertical="center" wrapText="1"/>
    </xf>
    <xf numFmtId="0" fontId="10" fillId="0" borderId="96" xfId="0" applyFont="1" applyBorder="1" applyAlignment="1">
      <alignment horizontal="center" vertical="center" wrapText="1"/>
    </xf>
    <xf numFmtId="0" fontId="10" fillId="0" borderId="42" xfId="0" applyFont="1" applyBorder="1" applyAlignment="1">
      <alignment horizontal="left" vertical="center" wrapText="1"/>
    </xf>
    <xf numFmtId="0" fontId="10" fillId="0" borderId="46" xfId="0" applyFont="1" applyBorder="1" applyAlignment="1">
      <alignment horizontal="left" vertical="center" wrapText="1"/>
    </xf>
    <xf numFmtId="0" fontId="10" fillId="0" borderId="64" xfId="0" applyFont="1" applyBorder="1" applyAlignment="1">
      <alignment horizontal="center" vertical="center"/>
    </xf>
    <xf numFmtId="0" fontId="10" fillId="0" borderId="65" xfId="0" applyFont="1" applyBorder="1" applyAlignment="1">
      <alignment horizontal="center" vertical="center"/>
    </xf>
    <xf numFmtId="0" fontId="10" fillId="0" borderId="68" xfId="0" applyFont="1" applyBorder="1" applyAlignment="1">
      <alignment horizontal="center" vertical="center"/>
    </xf>
    <xf numFmtId="0" fontId="10" fillId="0" borderId="34" xfId="0" applyFont="1" applyBorder="1" applyAlignment="1">
      <alignment horizontal="center" vertical="center"/>
    </xf>
    <xf numFmtId="0" fontId="10" fillId="0" borderId="0" xfId="0" applyFont="1" applyAlignment="1">
      <alignment horizontal="center" vertical="center"/>
    </xf>
    <xf numFmtId="0" fontId="10" fillId="0" borderId="35" xfId="0" applyFont="1" applyBorder="1" applyAlignment="1">
      <alignment horizontal="center" vertical="center"/>
    </xf>
    <xf numFmtId="0" fontId="10" fillId="0" borderId="69" xfId="0" applyFont="1" applyBorder="1" applyAlignment="1">
      <alignment horizontal="center" vertical="center"/>
    </xf>
    <xf numFmtId="0" fontId="10" fillId="0" borderId="70" xfId="0" applyFont="1" applyBorder="1" applyAlignment="1">
      <alignment horizontal="center" vertical="center"/>
    </xf>
    <xf numFmtId="0" fontId="10" fillId="0" borderId="72" xfId="0" applyFont="1" applyBorder="1" applyAlignment="1">
      <alignment horizontal="center" vertical="center"/>
    </xf>
    <xf numFmtId="0" fontId="10" fillId="0" borderId="64" xfId="0" applyFont="1" applyBorder="1" applyAlignment="1">
      <alignment horizontal="center" vertical="center" wrapText="1"/>
    </xf>
    <xf numFmtId="0" fontId="39" fillId="0" borderId="65" xfId="0" applyFont="1" applyBorder="1" applyAlignment="1">
      <alignment horizontal="center" vertical="center" wrapText="1"/>
    </xf>
    <xf numFmtId="0" fontId="39" fillId="0" borderId="68" xfId="0" applyFont="1" applyBorder="1" applyAlignment="1">
      <alignment horizontal="center" vertical="center" wrapText="1"/>
    </xf>
    <xf numFmtId="0" fontId="39" fillId="0" borderId="69" xfId="0" applyFont="1" applyBorder="1" applyAlignment="1">
      <alignment horizontal="center" vertical="center" wrapText="1"/>
    </xf>
    <xf numFmtId="0" fontId="39" fillId="0" borderId="70" xfId="0" applyFont="1" applyBorder="1" applyAlignment="1">
      <alignment horizontal="center" vertical="center" wrapText="1"/>
    </xf>
    <xf numFmtId="0" fontId="39" fillId="0" borderId="72" xfId="0"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0" fontId="8" fillId="0" borderId="101" xfId="0" applyFont="1" applyBorder="1" applyAlignment="1">
      <alignment horizontal="center" vertical="center" wrapText="1"/>
    </xf>
  </cellXfs>
  <cellStyles count="11">
    <cellStyle name="Normal" xfId="0" builtinId="0"/>
    <cellStyle name="Normal 2" xfId="1" xr:uid="{78274A02-EA9A-4DDB-AED2-9CD637B7F2D9}"/>
    <cellStyle name="Normal_PP-2A" xfId="5" xr:uid="{7626567C-D95E-4281-A0A9-43DD9CE1E768}"/>
    <cellStyle name="Normal_PP-II" xfId="4" xr:uid="{6A56D6B4-F6E5-496C-BE27-A7A569D898A6}"/>
    <cellStyle name="Normal_PP-III" xfId="6" xr:uid="{DDA529F2-C5E7-4BEF-B823-265D3C8EA759}"/>
    <cellStyle name="Normal_PP-IV" xfId="7" xr:uid="{D96B2F4E-5EEA-491B-8D24-1553EE91333C}"/>
    <cellStyle name="Normal_PP-V" xfId="8" xr:uid="{23FBA5A9-B7D0-4A85-8398-317DB667CFBC}"/>
    <cellStyle name="Normal_PP-VI" xfId="3" xr:uid="{036973DD-29C8-440F-9E08-4D4AEFFF9F6F}"/>
    <cellStyle name="Porcentagem" xfId="10" builtinId="5"/>
    <cellStyle name="Vírgula" xfId="9" builtinId="3"/>
    <cellStyle name="Vírgula 2" xfId="2" xr:uid="{3ADAA8A9-F9D7-40C9-8290-04E6C00095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xdr:row>
      <xdr:rowOff>57151</xdr:rowOff>
    </xdr:from>
    <xdr:to>
      <xdr:col>2</xdr:col>
      <xdr:colOff>1906613</xdr:colOff>
      <xdr:row>3</xdr:row>
      <xdr:rowOff>161925</xdr:rowOff>
    </xdr:to>
    <xdr:pic>
      <xdr:nvPicPr>
        <xdr:cNvPr id="2" name="Picture 3">
          <a:extLst>
            <a:ext uri="{FF2B5EF4-FFF2-40B4-BE49-F238E27FC236}">
              <a16:creationId xmlns:a16="http://schemas.microsoft.com/office/drawing/2014/main" id="{627791EF-B113-4FE9-B673-8E5ABDCB5CC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0" y="257176"/>
          <a:ext cx="2459063" cy="4857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50.61\Armazenamento\2&#170;_GRR\USA\TR%202023\TR%20Conten&#231;&#227;o%20de%20eros&#227;o\Planilhas%20Or&#231;ament&#225;rias%20V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FP"/>
      <sheetName val="PFP_I Equip Proj"/>
      <sheetName val="PFP_II Desp Viagens"/>
      <sheetName val="PFP_III Ser Graf"/>
      <sheetName val="PFP_IV Desp Gerais"/>
      <sheetName val="PFP_V Topografia"/>
      <sheetName val="PFP_VII Geotecnia"/>
      <sheetName val="PFP_X Cronog Financ"/>
      <sheetName val="PFP_XII_Mobil_Desmob"/>
      <sheetName val="PFP_XIII_ Det_ custos Adm_"/>
      <sheetName val="PFP_XIV Det_ Desp Fiscais"/>
      <sheetName val="PFP_XV Det_ Enc_ Soc_"/>
      <sheetName val="PFE_I"/>
      <sheetName val="PTP_I Ficha Cur_ "/>
      <sheetName val="PTP_II EQUIPE TÉCNICA"/>
      <sheetName val="PTP_III Cronog Per NS"/>
      <sheetName val="PTP_IV Cronog Per NT e A"/>
      <sheetName val="PTP_V Cronog Físico"/>
      <sheetName val="COMP PICK"/>
    </sheetNames>
    <sheetDataSet>
      <sheetData sheetId="0"/>
      <sheetData sheetId="1"/>
      <sheetData sheetId="2"/>
      <sheetData sheetId="3"/>
      <sheetData sheetId="4">
        <row r="42">
          <cell r="H42">
            <v>4719.6000000000004</v>
          </cell>
        </row>
      </sheetData>
      <sheetData sheetId="5"/>
      <sheetData sheetId="6"/>
      <sheetData sheetId="7"/>
      <sheetData sheetId="8">
        <row r="16">
          <cell r="G16">
            <v>2668</v>
          </cell>
        </row>
        <row r="17">
          <cell r="G17">
            <v>2668</v>
          </cell>
        </row>
      </sheetData>
      <sheetData sheetId="9"/>
      <sheetData sheetId="10">
        <row r="37">
          <cell r="H37">
            <v>14343.713044294835</v>
          </cell>
        </row>
      </sheetData>
      <sheetData sheetId="11"/>
      <sheetData sheetId="12"/>
      <sheetData sheetId="13"/>
      <sheetData sheetId="14">
        <row r="12">
          <cell r="G12">
            <v>1</v>
          </cell>
        </row>
      </sheetData>
      <sheetData sheetId="15"/>
      <sheetData sheetId="16"/>
      <sheetData sheetId="17"/>
      <sheetData sheetId="18"/>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937EB-02B6-46C6-888F-6BB9938715CC}">
  <dimension ref="A1:R50"/>
  <sheetViews>
    <sheetView showGridLines="0" showZeros="0" tabSelected="1" view="pageBreakPreview" zoomScale="110" zoomScaleNormal="130" zoomScaleSheetLayoutView="110" workbookViewId="0">
      <selection activeCell="G8" sqref="G8"/>
    </sheetView>
  </sheetViews>
  <sheetFormatPr defaultColWidth="11.42578125" defaultRowHeight="11.25" outlineLevelRow="1" x14ac:dyDescent="0.25"/>
  <cols>
    <col min="1" max="1" width="2.42578125" style="2" customWidth="1"/>
    <col min="2" max="2" width="5" style="2" customWidth="1"/>
    <col min="3" max="3" width="8.7109375" style="2" customWidth="1"/>
    <col min="4" max="4" width="3.42578125" style="2" customWidth="1"/>
    <col min="5" max="5" width="3.5703125" style="2" customWidth="1"/>
    <col min="6" max="7" width="5" style="2" customWidth="1"/>
    <col min="8" max="8" width="1.7109375" style="2" customWidth="1"/>
    <col min="9" max="9" width="8.5703125" style="2" customWidth="1"/>
    <col min="10" max="10" width="8.28515625" style="2" customWidth="1"/>
    <col min="11" max="11" width="4.5703125" style="2" customWidth="1"/>
    <col min="12" max="12" width="5.85546875" style="2" customWidth="1"/>
    <col min="13" max="13" width="11.85546875" style="2" customWidth="1"/>
    <col min="14" max="14" width="16.5703125" style="45" customWidth="1"/>
    <col min="15" max="15" width="15.5703125" style="2" customWidth="1"/>
    <col min="16" max="16" width="13.28515625" style="2" bestFit="1" customWidth="1"/>
    <col min="17" max="16384" width="11.42578125" style="2"/>
  </cols>
  <sheetData>
    <row r="1" spans="1:16" ht="9.9499999999999993" customHeight="1" thickBot="1" x14ac:dyDescent="0.3">
      <c r="A1" s="397" t="s">
        <v>0</v>
      </c>
      <c r="B1" s="398"/>
      <c r="C1" s="398"/>
      <c r="D1" s="398"/>
      <c r="E1" s="398"/>
      <c r="F1" s="398"/>
      <c r="G1" s="398"/>
      <c r="H1" s="398"/>
      <c r="I1" s="398"/>
      <c r="J1" s="398"/>
      <c r="K1" s="398"/>
      <c r="L1" s="398"/>
      <c r="M1" s="398"/>
      <c r="N1" s="1" t="s">
        <v>1</v>
      </c>
    </row>
    <row r="2" spans="1:16" ht="20.100000000000001" customHeight="1" thickTop="1" x14ac:dyDescent="0.25">
      <c r="A2" s="399"/>
      <c r="B2" s="400"/>
      <c r="C2" s="400"/>
      <c r="D2" s="400"/>
      <c r="E2" s="400"/>
      <c r="F2" s="400"/>
      <c r="G2" s="400"/>
      <c r="H2" s="400"/>
      <c r="I2" s="400"/>
      <c r="J2" s="400"/>
      <c r="K2" s="400"/>
      <c r="L2" s="400"/>
      <c r="M2" s="400"/>
      <c r="N2" s="3" t="s">
        <v>2</v>
      </c>
    </row>
    <row r="3" spans="1:16" ht="12.6" customHeight="1" x14ac:dyDescent="0.25">
      <c r="A3" s="401" t="s">
        <v>3</v>
      </c>
      <c r="B3" s="402"/>
      <c r="C3" s="402"/>
      <c r="D3" s="402"/>
      <c r="E3" s="402"/>
      <c r="F3" s="402"/>
      <c r="G3" s="402"/>
      <c r="H3" s="402"/>
      <c r="I3" s="402"/>
      <c r="J3" s="402"/>
      <c r="K3" s="402"/>
      <c r="L3" s="402"/>
      <c r="M3" s="402"/>
      <c r="N3" s="403"/>
    </row>
    <row r="4" spans="1:16" ht="12.6" customHeight="1" x14ac:dyDescent="0.25">
      <c r="A4" s="4"/>
      <c r="B4" s="5"/>
      <c r="C4" s="5"/>
      <c r="D4" s="5"/>
      <c r="E4" s="5"/>
      <c r="F4" s="5"/>
      <c r="G4" s="5"/>
      <c r="H4" s="5"/>
      <c r="I4" s="5"/>
      <c r="J4" s="5"/>
      <c r="K4" s="5"/>
      <c r="L4" s="5"/>
      <c r="M4" s="5"/>
      <c r="N4" s="6"/>
    </row>
    <row r="5" spans="1:16" ht="12.6" customHeight="1" x14ac:dyDescent="0.25">
      <c r="A5" s="404" t="s">
        <v>4</v>
      </c>
      <c r="B5" s="405"/>
      <c r="C5" s="405"/>
      <c r="D5" s="405"/>
      <c r="E5" s="405"/>
      <c r="F5" s="405" t="s">
        <v>5</v>
      </c>
      <c r="G5" s="405"/>
      <c r="H5" s="405"/>
      <c r="I5" s="405"/>
      <c r="J5" s="405"/>
      <c r="K5" s="405"/>
      <c r="L5" s="405"/>
      <c r="M5" s="405"/>
      <c r="N5" s="406"/>
    </row>
    <row r="6" spans="1:16" ht="47.25" customHeight="1" x14ac:dyDescent="0.2">
      <c r="A6" s="407" t="s">
        <v>6</v>
      </c>
      <c r="B6" s="408"/>
      <c r="C6" s="408"/>
      <c r="D6" s="408"/>
      <c r="E6" s="408"/>
      <c r="F6" s="409" t="s">
        <v>379</v>
      </c>
      <c r="G6" s="409"/>
      <c r="H6" s="409"/>
      <c r="I6" s="409"/>
      <c r="J6" s="409"/>
      <c r="K6" s="409"/>
      <c r="L6" s="409"/>
      <c r="M6" s="409"/>
      <c r="N6" s="410"/>
    </row>
    <row r="7" spans="1:16" ht="15" customHeight="1" x14ac:dyDescent="0.25">
      <c r="A7" s="411" t="s">
        <v>8</v>
      </c>
      <c r="B7" s="412"/>
      <c r="C7" s="412"/>
      <c r="D7" s="412"/>
      <c r="E7" s="412"/>
      <c r="F7" s="412"/>
      <c r="G7" s="412"/>
      <c r="H7" s="412"/>
      <c r="I7" s="412"/>
      <c r="J7" s="412"/>
      <c r="K7" s="412"/>
      <c r="L7" s="412"/>
      <c r="M7" s="412"/>
      <c r="N7" s="413"/>
      <c r="P7" s="8"/>
    </row>
    <row r="8" spans="1:16" ht="13.5" customHeight="1" x14ac:dyDescent="0.25">
      <c r="A8" s="414" t="s">
        <v>9</v>
      </c>
      <c r="B8" s="415"/>
      <c r="C8" s="415"/>
      <c r="D8" s="415"/>
      <c r="E8" s="415"/>
      <c r="F8" s="415"/>
      <c r="G8" s="415"/>
      <c r="H8" s="415"/>
      <c r="I8" s="415"/>
      <c r="J8" s="415"/>
      <c r="K8" s="415"/>
      <c r="L8" s="415"/>
      <c r="M8" s="415"/>
      <c r="N8" s="9">
        <f>N10+N14+N17+N24</f>
        <v>121028.014402</v>
      </c>
    </row>
    <row r="9" spans="1:16" ht="14.1" customHeight="1" x14ac:dyDescent="0.25">
      <c r="A9" s="416" t="s">
        <v>10</v>
      </c>
      <c r="B9" s="417"/>
      <c r="C9" s="417"/>
      <c r="D9" s="417"/>
      <c r="E9" s="417"/>
      <c r="F9" s="417"/>
      <c r="G9" s="417"/>
      <c r="H9" s="417"/>
      <c r="I9" s="417"/>
      <c r="J9" s="417"/>
      <c r="K9" s="417"/>
      <c r="L9" s="417"/>
      <c r="M9" s="417"/>
      <c r="N9" s="418"/>
    </row>
    <row r="10" spans="1:16" ht="14.1" customHeight="1" x14ac:dyDescent="0.25">
      <c r="A10" s="419" t="s">
        <v>11</v>
      </c>
      <c r="B10" s="420"/>
      <c r="C10" s="420"/>
      <c r="D10" s="420"/>
      <c r="E10" s="420"/>
      <c r="F10" s="420"/>
      <c r="G10" s="420"/>
      <c r="H10" s="420"/>
      <c r="I10" s="420"/>
      <c r="J10" s="420"/>
      <c r="K10" s="420"/>
      <c r="L10" s="420"/>
      <c r="M10" s="420"/>
      <c r="N10" s="394">
        <f>N11+N12</f>
        <v>5336</v>
      </c>
      <c r="O10" s="8"/>
      <c r="P10" s="10"/>
    </row>
    <row r="11" spans="1:16" ht="14.1" customHeight="1" x14ac:dyDescent="0.25">
      <c r="A11" s="395" t="s">
        <v>12</v>
      </c>
      <c r="B11" s="396"/>
      <c r="C11" s="396"/>
      <c r="D11" s="396"/>
      <c r="E11" s="396"/>
      <c r="F11" s="396"/>
      <c r="G11" s="396"/>
      <c r="H11" s="396"/>
      <c r="I11" s="396"/>
      <c r="J11" s="396"/>
      <c r="K11" s="396"/>
      <c r="L11" s="396"/>
      <c r="M11" s="396"/>
      <c r="N11" s="11">
        <f>[1]PFP_XII_Mobil_Desmob!G16</f>
        <v>2668</v>
      </c>
      <c r="P11" s="12"/>
    </row>
    <row r="12" spans="1:16" ht="14.1" customHeight="1" x14ac:dyDescent="0.25">
      <c r="A12" s="395" t="s">
        <v>13</v>
      </c>
      <c r="B12" s="396"/>
      <c r="C12" s="396"/>
      <c r="D12" s="396"/>
      <c r="E12" s="396"/>
      <c r="F12" s="396"/>
      <c r="G12" s="396"/>
      <c r="H12" s="396"/>
      <c r="I12" s="396"/>
      <c r="J12" s="396"/>
      <c r="K12" s="396"/>
      <c r="L12" s="396"/>
      <c r="M12" s="396"/>
      <c r="N12" s="11">
        <f>[1]PFP_XII_Mobil_Desmob!G17</f>
        <v>2668</v>
      </c>
      <c r="P12" s="13"/>
    </row>
    <row r="13" spans="1:16" ht="14.1" customHeight="1" x14ac:dyDescent="0.25">
      <c r="A13" s="416" t="s">
        <v>14</v>
      </c>
      <c r="B13" s="417"/>
      <c r="C13" s="417"/>
      <c r="D13" s="417"/>
      <c r="E13" s="417"/>
      <c r="F13" s="417"/>
      <c r="G13" s="417"/>
      <c r="H13" s="417"/>
      <c r="I13" s="417"/>
      <c r="J13" s="417"/>
      <c r="K13" s="417"/>
      <c r="L13" s="417"/>
      <c r="M13" s="417"/>
      <c r="N13" s="418"/>
    </row>
    <row r="14" spans="1:16" ht="14.1" customHeight="1" x14ac:dyDescent="0.25">
      <c r="A14" s="419" t="s">
        <v>15</v>
      </c>
      <c r="B14" s="420"/>
      <c r="C14" s="420"/>
      <c r="D14" s="420"/>
      <c r="E14" s="420"/>
      <c r="F14" s="420"/>
      <c r="G14" s="420"/>
      <c r="H14" s="420"/>
      <c r="I14" s="420"/>
      <c r="J14" s="420"/>
      <c r="K14" s="420"/>
      <c r="L14" s="420"/>
      <c r="M14" s="420"/>
      <c r="N14" s="9">
        <f>SUM('PFP_I Equip Proj'!D40)</f>
        <v>61492.41</v>
      </c>
    </row>
    <row r="15" spans="1:16" ht="14.1" customHeight="1" x14ac:dyDescent="0.25">
      <c r="N15" s="14"/>
    </row>
    <row r="16" spans="1:16" ht="14.1" customHeight="1" outlineLevel="1" x14ac:dyDescent="0.25">
      <c r="A16" s="421" t="s">
        <v>306</v>
      </c>
      <c r="B16" s="422"/>
      <c r="C16" s="422"/>
      <c r="D16" s="422"/>
      <c r="E16" s="422"/>
      <c r="F16" s="422"/>
      <c r="G16" s="422"/>
      <c r="H16" s="422"/>
      <c r="I16" s="422"/>
      <c r="J16" s="422"/>
      <c r="K16" s="422"/>
      <c r="L16" s="422"/>
      <c r="M16" s="423"/>
      <c r="N16" s="15">
        <f>SUM(N14)</f>
        <v>61492.41</v>
      </c>
    </row>
    <row r="17" spans="1:18" s="17" customFormat="1" ht="14.1" customHeight="1" x14ac:dyDescent="0.25">
      <c r="A17" s="419" t="s">
        <v>16</v>
      </c>
      <c r="B17" s="420"/>
      <c r="C17" s="420"/>
      <c r="D17" s="420"/>
      <c r="E17" s="420"/>
      <c r="F17" s="420"/>
      <c r="G17" s="420"/>
      <c r="H17" s="420"/>
      <c r="I17" s="420"/>
      <c r="J17" s="420"/>
      <c r="K17" s="420"/>
      <c r="L17" s="420"/>
      <c r="M17" s="420"/>
      <c r="N17" s="9">
        <f>SUM(N18:N19)</f>
        <v>43794.894402000005</v>
      </c>
      <c r="Q17" s="16"/>
    </row>
    <row r="18" spans="1:18" ht="14.1" customHeight="1" x14ac:dyDescent="0.25">
      <c r="A18" s="395" t="s">
        <v>297</v>
      </c>
      <c r="B18" s="396"/>
      <c r="C18" s="396"/>
      <c r="D18" s="396"/>
      <c r="E18" s="396"/>
      <c r="F18" s="396"/>
      <c r="G18" s="396"/>
      <c r="H18" s="396"/>
      <c r="I18" s="396"/>
      <c r="J18" s="396"/>
      <c r="K18" s="396"/>
      <c r="L18" s="396"/>
      <c r="M18" s="396"/>
      <c r="N18" s="14">
        <f>SUM(N16*0.7122)</f>
        <v>43794.894402000005</v>
      </c>
      <c r="O18" s="18"/>
      <c r="Q18" s="19"/>
      <c r="R18" s="17"/>
    </row>
    <row r="19" spans="1:18" ht="14.1" customHeight="1" x14ac:dyDescent="0.25">
      <c r="A19" s="421"/>
      <c r="B19" s="422"/>
      <c r="C19" s="422"/>
      <c r="D19" s="422"/>
      <c r="E19" s="422"/>
      <c r="F19" s="422"/>
      <c r="G19" s="422"/>
      <c r="H19" s="422"/>
      <c r="I19" s="422"/>
      <c r="J19" s="422"/>
      <c r="K19" s="422"/>
      <c r="L19" s="422"/>
      <c r="M19" s="423"/>
      <c r="N19" s="14">
        <v>0</v>
      </c>
    </row>
    <row r="20" spans="1:18" ht="14.1" customHeight="1" x14ac:dyDescent="0.25">
      <c r="A20" s="416" t="s">
        <v>17</v>
      </c>
      <c r="B20" s="417"/>
      <c r="C20" s="417"/>
      <c r="D20" s="417"/>
      <c r="E20" s="417"/>
      <c r="F20" s="417"/>
      <c r="G20" s="417"/>
      <c r="H20" s="417"/>
      <c r="I20" s="417"/>
      <c r="J20" s="417"/>
      <c r="K20" s="417"/>
      <c r="L20" s="417"/>
      <c r="M20" s="417"/>
      <c r="N20" s="418"/>
      <c r="Q20" s="16"/>
    </row>
    <row r="21" spans="1:18" ht="14.1" customHeight="1" x14ac:dyDescent="0.25">
      <c r="A21" s="395" t="s">
        <v>18</v>
      </c>
      <c r="B21" s="396"/>
      <c r="C21" s="396"/>
      <c r="D21" s="396"/>
      <c r="E21" s="396"/>
      <c r="F21" s="396"/>
      <c r="G21" s="396"/>
      <c r="H21" s="396"/>
      <c r="I21" s="396"/>
      <c r="J21" s="396"/>
      <c r="K21" s="396"/>
      <c r="L21" s="396"/>
      <c r="M21" s="396"/>
      <c r="N21" s="14">
        <f>SUM('PFP_II Desp Viagens'!L31)</f>
        <v>3923.91</v>
      </c>
      <c r="O21" s="8"/>
    </row>
    <row r="22" spans="1:18" ht="14.1" customHeight="1" x14ac:dyDescent="0.25">
      <c r="A22" s="395" t="s">
        <v>19</v>
      </c>
      <c r="B22" s="396"/>
      <c r="C22" s="396"/>
      <c r="D22" s="396"/>
      <c r="E22" s="396"/>
      <c r="F22" s="396"/>
      <c r="G22" s="396"/>
      <c r="H22" s="396"/>
      <c r="I22" s="396"/>
      <c r="J22" s="396"/>
      <c r="K22" s="396"/>
      <c r="L22" s="396"/>
      <c r="M22" s="396"/>
      <c r="N22" s="20">
        <f>'PFP_III Ser Graf'!H35</f>
        <v>1761.2</v>
      </c>
      <c r="O22" s="8"/>
    </row>
    <row r="23" spans="1:18" ht="14.1" customHeight="1" x14ac:dyDescent="0.25">
      <c r="A23" s="395" t="s">
        <v>20</v>
      </c>
      <c r="B23" s="396"/>
      <c r="C23" s="396"/>
      <c r="D23" s="396"/>
      <c r="E23" s="396"/>
      <c r="F23" s="396"/>
      <c r="G23" s="396"/>
      <c r="H23" s="396"/>
      <c r="I23" s="396"/>
      <c r="J23" s="396"/>
      <c r="K23" s="396"/>
      <c r="L23" s="396"/>
      <c r="M23" s="396"/>
      <c r="N23" s="20">
        <f>'[1]PFP_IV Desp Gerais'!H42</f>
        <v>4719.6000000000004</v>
      </c>
      <c r="O23" s="8"/>
    </row>
    <row r="24" spans="1:18" ht="14.1" customHeight="1" x14ac:dyDescent="0.25">
      <c r="A24" s="419" t="s">
        <v>21</v>
      </c>
      <c r="B24" s="420"/>
      <c r="C24" s="420"/>
      <c r="D24" s="420"/>
      <c r="E24" s="420"/>
      <c r="F24" s="420"/>
      <c r="G24" s="420"/>
      <c r="H24" s="420"/>
      <c r="I24" s="420"/>
      <c r="J24" s="420"/>
      <c r="K24" s="420"/>
      <c r="L24" s="420"/>
      <c r="M24" s="420"/>
      <c r="N24" s="21">
        <f>N21+N22+N23</f>
        <v>10404.709999999999</v>
      </c>
      <c r="O24" s="8"/>
    </row>
    <row r="25" spans="1:18" ht="14.1" customHeight="1" x14ac:dyDescent="0.25">
      <c r="A25" s="414" t="s">
        <v>22</v>
      </c>
      <c r="B25" s="415"/>
      <c r="C25" s="415"/>
      <c r="D25" s="415"/>
      <c r="E25" s="415"/>
      <c r="F25" s="415"/>
      <c r="G25" s="415"/>
      <c r="H25" s="415"/>
      <c r="I25" s="415"/>
      <c r="J25" s="415"/>
      <c r="K25" s="415"/>
      <c r="L25" s="415"/>
      <c r="M25" s="415"/>
      <c r="N25" s="21">
        <f>N26+N27+N28</f>
        <v>28132.548985457637</v>
      </c>
      <c r="O25" s="8"/>
    </row>
    <row r="26" spans="1:18" ht="14.1" customHeight="1" x14ac:dyDescent="0.25">
      <c r="A26" s="395" t="s">
        <v>305</v>
      </c>
      <c r="B26" s="396"/>
      <c r="C26" s="396"/>
      <c r="D26" s="396"/>
      <c r="E26" s="396"/>
      <c r="F26" s="396"/>
      <c r="G26" s="396"/>
      <c r="H26" s="396"/>
      <c r="I26" s="396"/>
      <c r="J26" s="396"/>
      <c r="K26" s="396"/>
      <c r="L26" s="396"/>
      <c r="M26" s="396"/>
      <c r="N26" s="14">
        <f>'PFP_XIII_ Det_ custos Adm_'!G36</f>
        <v>5275.9488200000005</v>
      </c>
      <c r="O26" s="8"/>
    </row>
    <row r="27" spans="1:18" ht="14.1" customHeight="1" x14ac:dyDescent="0.25">
      <c r="A27" s="395" t="s">
        <v>23</v>
      </c>
      <c r="B27" s="396"/>
      <c r="C27" s="396"/>
      <c r="D27" s="396"/>
      <c r="E27" s="396"/>
      <c r="F27" s="396"/>
      <c r="G27" s="396"/>
      <c r="H27" s="396"/>
      <c r="I27" s="396"/>
      <c r="J27" s="396"/>
      <c r="K27" s="396"/>
      <c r="L27" s="396"/>
      <c r="M27" s="396"/>
      <c r="N27" s="22">
        <f>0.0674*(N14+N17+N21+N22+N23+N26+N10)</f>
        <v>8512.8871211628011</v>
      </c>
      <c r="O27" s="23"/>
      <c r="P27" s="24"/>
    </row>
    <row r="28" spans="1:18" ht="14.1" customHeight="1" x14ac:dyDescent="0.25">
      <c r="A28" s="395" t="s">
        <v>24</v>
      </c>
      <c r="B28" s="396"/>
      <c r="C28" s="396"/>
      <c r="D28" s="396"/>
      <c r="E28" s="396"/>
      <c r="F28" s="396"/>
      <c r="G28" s="396"/>
      <c r="H28" s="396"/>
      <c r="I28" s="396"/>
      <c r="J28" s="396"/>
      <c r="K28" s="396"/>
      <c r="L28" s="396"/>
      <c r="M28" s="396"/>
      <c r="N28" s="25">
        <f>'[1]PFP_XIV Det_ Desp Fiscais'!H37</f>
        <v>14343.713044294835</v>
      </c>
      <c r="O28" s="23"/>
    </row>
    <row r="29" spans="1:18" ht="14.1" customHeight="1" x14ac:dyDescent="0.25">
      <c r="A29" s="414" t="s">
        <v>25</v>
      </c>
      <c r="B29" s="415"/>
      <c r="C29" s="415"/>
      <c r="D29" s="415"/>
      <c r="E29" s="415"/>
      <c r="F29" s="415"/>
      <c r="G29" s="415"/>
      <c r="H29" s="415"/>
      <c r="I29" s="415"/>
      <c r="J29" s="415"/>
      <c r="K29" s="415"/>
      <c r="L29" s="415"/>
      <c r="M29" s="415"/>
      <c r="N29" s="26">
        <f>N8+N25</f>
        <v>149160.56338745763</v>
      </c>
      <c r="O29" s="8"/>
    </row>
    <row r="30" spans="1:18" ht="14.1" customHeight="1" x14ac:dyDescent="0.25">
      <c r="A30" s="411" t="s">
        <v>26</v>
      </c>
      <c r="B30" s="412"/>
      <c r="C30" s="412"/>
      <c r="D30" s="412"/>
      <c r="E30" s="412"/>
      <c r="F30" s="412"/>
      <c r="G30" s="412"/>
      <c r="H30" s="412"/>
      <c r="I30" s="412"/>
      <c r="J30" s="412"/>
      <c r="K30" s="412"/>
      <c r="L30" s="412"/>
      <c r="M30" s="412"/>
      <c r="N30" s="413"/>
      <c r="R30" s="18"/>
    </row>
    <row r="31" spans="1:18" ht="14.1" customHeight="1" x14ac:dyDescent="0.25">
      <c r="A31" s="395" t="s">
        <v>27</v>
      </c>
      <c r="B31" s="396"/>
      <c r="C31" s="396"/>
      <c r="D31" s="396"/>
      <c r="E31" s="396"/>
      <c r="F31" s="396"/>
      <c r="G31" s="396"/>
      <c r="H31" s="396"/>
      <c r="I31" s="396"/>
      <c r="J31" s="396"/>
      <c r="K31" s="396"/>
      <c r="L31" s="396"/>
      <c r="M31" s="396"/>
      <c r="N31" s="27">
        <f>SUM('PFP1.1_Topo'!G18)</f>
        <v>12092</v>
      </c>
    </row>
    <row r="32" spans="1:18" ht="14.1" customHeight="1" outlineLevel="1" x14ac:dyDescent="0.25">
      <c r="A32" s="395" t="s">
        <v>28</v>
      </c>
      <c r="B32" s="396"/>
      <c r="C32" s="396"/>
      <c r="D32" s="396"/>
      <c r="E32" s="396"/>
      <c r="F32" s="396"/>
      <c r="G32" s="396"/>
      <c r="H32" s="396"/>
      <c r="I32" s="396"/>
      <c r="J32" s="396"/>
      <c r="K32" s="396"/>
      <c r="L32" s="396"/>
      <c r="M32" s="396"/>
      <c r="N32" s="27">
        <f>'PFP1.2_Geo'!G32</f>
        <v>40505.35</v>
      </c>
    </row>
    <row r="33" spans="1:16" ht="14.1" customHeight="1" x14ac:dyDescent="0.25">
      <c r="A33" s="395" t="s">
        <v>29</v>
      </c>
      <c r="B33" s="396"/>
      <c r="C33" s="396"/>
      <c r="D33" s="396"/>
      <c r="E33" s="396"/>
      <c r="F33" s="396"/>
      <c r="G33" s="396"/>
      <c r="H33" s="396"/>
      <c r="I33" s="396"/>
      <c r="J33" s="396"/>
      <c r="K33" s="396"/>
      <c r="L33" s="396"/>
      <c r="M33" s="396"/>
      <c r="N33" s="28">
        <f>SUM('PFP1.3_Amb'!G22)</f>
        <v>0</v>
      </c>
    </row>
    <row r="34" spans="1:16" ht="15" customHeight="1" x14ac:dyDescent="0.25">
      <c r="A34" s="426" t="s">
        <v>30</v>
      </c>
      <c r="B34" s="427"/>
      <c r="C34" s="427"/>
      <c r="D34" s="427"/>
      <c r="E34" s="427"/>
      <c r="F34" s="427"/>
      <c r="G34" s="427"/>
      <c r="H34" s="427"/>
      <c r="I34" s="427"/>
      <c r="J34" s="427"/>
      <c r="K34" s="427"/>
      <c r="L34" s="427"/>
      <c r="M34" s="427"/>
      <c r="N34" s="29">
        <f>SUM(N31:N33)</f>
        <v>52597.35</v>
      </c>
      <c r="O34" s="8"/>
      <c r="P34" s="8"/>
    </row>
    <row r="35" spans="1:16" ht="15" customHeight="1" thickBot="1" x14ac:dyDescent="0.3">
      <c r="A35" s="424" t="s">
        <v>31</v>
      </c>
      <c r="B35" s="425"/>
      <c r="C35" s="425"/>
      <c r="D35" s="425"/>
      <c r="E35" s="425"/>
      <c r="F35" s="425"/>
      <c r="G35" s="425"/>
      <c r="H35" s="425"/>
      <c r="I35" s="425"/>
      <c r="J35" s="425"/>
      <c r="K35" s="425"/>
      <c r="L35" s="425"/>
      <c r="M35" s="425"/>
      <c r="N35" s="30">
        <f>ROUND(N29+N34,2)</f>
        <v>201757.91</v>
      </c>
      <c r="O35" s="31"/>
      <c r="P35" s="8"/>
    </row>
    <row r="36" spans="1:16" ht="12.6" customHeight="1" x14ac:dyDescent="0.25">
      <c r="A36" s="437" t="s">
        <v>32</v>
      </c>
      <c r="B36" s="438"/>
      <c r="C36" s="438"/>
      <c r="D36" s="438"/>
      <c r="E36" s="438"/>
      <c r="F36" s="438"/>
      <c r="G36" s="438"/>
      <c r="H36" s="438"/>
      <c r="I36" s="438"/>
      <c r="J36" s="438" t="s">
        <v>33</v>
      </c>
      <c r="K36" s="438"/>
      <c r="L36" s="438"/>
      <c r="M36" s="438"/>
      <c r="N36" s="439"/>
    </row>
    <row r="37" spans="1:16" ht="12.6" customHeight="1" x14ac:dyDescent="0.25">
      <c r="A37" s="440"/>
      <c r="B37" s="441"/>
      <c r="C37" s="441"/>
      <c r="D37" s="441"/>
      <c r="E37" s="441"/>
      <c r="F37" s="441"/>
      <c r="G37" s="441"/>
      <c r="H37" s="441"/>
      <c r="I37" s="441"/>
      <c r="J37" s="32"/>
      <c r="K37" s="33"/>
      <c r="L37" s="33"/>
      <c r="M37" s="33"/>
      <c r="N37" s="34"/>
    </row>
    <row r="38" spans="1:16" ht="12.6" customHeight="1" x14ac:dyDescent="0.25">
      <c r="A38" s="442" t="s">
        <v>34</v>
      </c>
      <c r="B38" s="443"/>
      <c r="C38" s="443"/>
      <c r="D38" s="443"/>
      <c r="E38" s="443"/>
      <c r="F38" s="443"/>
      <c r="G38" s="443"/>
      <c r="H38" s="443"/>
      <c r="I38" s="443"/>
      <c r="J38" s="443"/>
      <c r="K38" s="443"/>
      <c r="L38" s="443"/>
      <c r="M38" s="443"/>
      <c r="N38" s="35" t="s">
        <v>35</v>
      </c>
    </row>
    <row r="39" spans="1:16" ht="12.6" customHeight="1" x14ac:dyDescent="0.25">
      <c r="A39" s="444"/>
      <c r="B39" s="445"/>
      <c r="C39" s="445"/>
      <c r="D39" s="445"/>
      <c r="E39" s="445"/>
      <c r="F39" s="445"/>
      <c r="G39" s="445"/>
      <c r="H39" s="445"/>
      <c r="I39" s="445"/>
      <c r="J39" s="445"/>
      <c r="K39" s="445"/>
      <c r="L39" s="445"/>
      <c r="M39" s="445"/>
      <c r="N39" s="36"/>
    </row>
    <row r="40" spans="1:16" ht="9.75" customHeight="1" x14ac:dyDescent="0.25">
      <c r="A40" s="37" t="s">
        <v>36</v>
      </c>
      <c r="B40" s="38"/>
      <c r="C40" s="38"/>
      <c r="D40" s="38"/>
      <c r="E40" s="38"/>
      <c r="F40" s="38"/>
      <c r="G40" s="38"/>
      <c r="H40" s="38"/>
      <c r="I40" s="38"/>
      <c r="J40" s="38"/>
      <c r="K40" s="38"/>
      <c r="L40" s="38"/>
      <c r="M40" s="38"/>
      <c r="N40" s="39"/>
    </row>
    <row r="41" spans="1:16" ht="12" customHeight="1" x14ac:dyDescent="0.25">
      <c r="A41" s="40" t="s">
        <v>37</v>
      </c>
      <c r="B41" s="41"/>
      <c r="C41" s="41"/>
      <c r="D41" s="41"/>
      <c r="E41" s="41"/>
      <c r="F41" s="41"/>
      <c r="G41" s="41"/>
      <c r="H41" s="41"/>
      <c r="I41" s="41"/>
      <c r="J41" s="41"/>
      <c r="K41" s="41"/>
      <c r="L41" s="41"/>
      <c r="M41" s="41"/>
      <c r="N41" s="42"/>
    </row>
    <row r="42" spans="1:16" ht="12" customHeight="1" x14ac:dyDescent="0.25">
      <c r="A42" s="428" t="s">
        <v>38</v>
      </c>
      <c r="B42" s="429"/>
      <c r="C42" s="429"/>
      <c r="D42" s="429"/>
      <c r="E42" s="429"/>
      <c r="F42" s="429"/>
      <c r="G42" s="429"/>
      <c r="H42" s="429"/>
      <c r="I42" s="429"/>
      <c r="J42" s="429"/>
      <c r="K42" s="429"/>
      <c r="L42" s="429"/>
      <c r="M42" s="429"/>
      <c r="N42" s="430"/>
    </row>
    <row r="43" spans="1:16" ht="12" customHeight="1" x14ac:dyDescent="0.25">
      <c r="A43" s="43" t="s">
        <v>39</v>
      </c>
      <c r="N43" s="44"/>
    </row>
    <row r="44" spans="1:16" ht="12" customHeight="1" x14ac:dyDescent="0.25">
      <c r="A44" s="428" t="s">
        <v>40</v>
      </c>
      <c r="B44" s="429"/>
      <c r="C44" s="429"/>
      <c r="D44" s="429"/>
      <c r="E44" s="429"/>
      <c r="F44" s="429"/>
      <c r="G44" s="429"/>
      <c r="H44" s="429"/>
      <c r="I44" s="429"/>
      <c r="J44" s="429"/>
      <c r="K44" s="429"/>
      <c r="L44" s="429"/>
      <c r="M44" s="429"/>
      <c r="N44" s="430"/>
    </row>
    <row r="45" spans="1:16" ht="12" customHeight="1" x14ac:dyDescent="0.25">
      <c r="A45" s="43" t="s">
        <v>41</v>
      </c>
      <c r="N45" s="44"/>
    </row>
    <row r="46" spans="1:16" ht="12" customHeight="1" x14ac:dyDescent="0.25">
      <c r="A46" s="43" t="s">
        <v>42</v>
      </c>
      <c r="N46" s="44"/>
    </row>
    <row r="47" spans="1:16" ht="12" customHeight="1" x14ac:dyDescent="0.25">
      <c r="A47" s="43" t="s">
        <v>43</v>
      </c>
      <c r="N47" s="44"/>
    </row>
    <row r="48" spans="1:16" ht="16.5" customHeight="1" x14ac:dyDescent="0.25">
      <c r="A48" s="431" t="s">
        <v>44</v>
      </c>
      <c r="B48" s="432"/>
      <c r="C48" s="432"/>
      <c r="D48" s="432"/>
      <c r="E48" s="432"/>
      <c r="F48" s="432"/>
      <c r="G48" s="432"/>
      <c r="H48" s="432"/>
      <c r="I48" s="432"/>
      <c r="J48" s="432"/>
      <c r="K48" s="432"/>
      <c r="L48" s="432"/>
      <c r="M48" s="432"/>
      <c r="N48" s="433"/>
    </row>
    <row r="49" spans="1:14" ht="15" x14ac:dyDescent="0.25">
      <c r="A49" s="431" t="s">
        <v>45</v>
      </c>
      <c r="B49" s="432"/>
      <c r="C49" s="432"/>
      <c r="D49" s="432"/>
      <c r="E49" s="432"/>
      <c r="F49" s="432"/>
      <c r="G49" s="432"/>
      <c r="H49" s="432"/>
      <c r="I49" s="432"/>
      <c r="J49" s="432"/>
      <c r="K49" s="432"/>
      <c r="L49" s="432"/>
      <c r="M49" s="432"/>
      <c r="N49" s="433"/>
    </row>
    <row r="50" spans="1:14" ht="13.5" thickBot="1" x14ac:dyDescent="0.3">
      <c r="A50" s="434" t="s">
        <v>46</v>
      </c>
      <c r="B50" s="435"/>
      <c r="C50" s="435"/>
      <c r="D50" s="435"/>
      <c r="E50" s="435"/>
      <c r="F50" s="435"/>
      <c r="G50" s="435"/>
      <c r="H50" s="435"/>
      <c r="I50" s="435"/>
      <c r="J50" s="435"/>
      <c r="K50" s="435"/>
      <c r="L50" s="435"/>
      <c r="M50" s="435"/>
      <c r="N50" s="436"/>
    </row>
  </sheetData>
  <dataConsolidate link="1"/>
  <mergeCells count="44">
    <mergeCell ref="A44:N44"/>
    <mergeCell ref="A48:N48"/>
    <mergeCell ref="A49:N49"/>
    <mergeCell ref="A50:N50"/>
    <mergeCell ref="A36:I36"/>
    <mergeCell ref="J36:N36"/>
    <mergeCell ref="A37:I37"/>
    <mergeCell ref="A38:M38"/>
    <mergeCell ref="A39:M39"/>
    <mergeCell ref="A42:N42"/>
    <mergeCell ref="A35:M35"/>
    <mergeCell ref="A24:M24"/>
    <mergeCell ref="A25:M25"/>
    <mergeCell ref="A26:M26"/>
    <mergeCell ref="A27:M27"/>
    <mergeCell ref="A28:M28"/>
    <mergeCell ref="A29:M29"/>
    <mergeCell ref="A30:N30"/>
    <mergeCell ref="A31:M31"/>
    <mergeCell ref="A32:M32"/>
    <mergeCell ref="A33:M33"/>
    <mergeCell ref="A34:M34"/>
    <mergeCell ref="A23:M23"/>
    <mergeCell ref="A13:N13"/>
    <mergeCell ref="A14:M14"/>
    <mergeCell ref="A16:M16"/>
    <mergeCell ref="A17:M17"/>
    <mergeCell ref="A18:M18"/>
    <mergeCell ref="A19:M19"/>
    <mergeCell ref="A20:N20"/>
    <mergeCell ref="A21:M21"/>
    <mergeCell ref="A22:M22"/>
    <mergeCell ref="A12:M12"/>
    <mergeCell ref="A1:M2"/>
    <mergeCell ref="A3:N3"/>
    <mergeCell ref="A5:E5"/>
    <mergeCell ref="F5:N5"/>
    <mergeCell ref="A6:E6"/>
    <mergeCell ref="F6:N6"/>
    <mergeCell ref="A7:N7"/>
    <mergeCell ref="A8:M8"/>
    <mergeCell ref="A9:N9"/>
    <mergeCell ref="A10:M10"/>
    <mergeCell ref="A11:M11"/>
  </mergeCells>
  <printOptions horizontalCentered="1" verticalCentered="1"/>
  <pageMargins left="0.39370078740157483" right="0.19685039370078741" top="0.98425196850393715" bottom="0.39370078740157483"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FD02A-AC96-4CBE-8E33-0B2F7C948F10}">
  <dimension ref="A1:G43"/>
  <sheetViews>
    <sheetView showGridLines="0" tabSelected="1" view="pageBreakPreview" topLeftCell="A13" zoomScale="130" zoomScaleNormal="166" workbookViewId="0">
      <selection activeCell="G8" sqref="G8"/>
    </sheetView>
  </sheetViews>
  <sheetFormatPr defaultColWidth="11.42578125" defaultRowHeight="15" customHeight="1" x14ac:dyDescent="0.25"/>
  <cols>
    <col min="1" max="1" width="3.85546875" style="286" customWidth="1"/>
    <col min="2" max="2" width="20.7109375" style="286" customWidth="1"/>
    <col min="3" max="3" width="25.28515625" style="286" customWidth="1"/>
    <col min="4" max="4" width="6.7109375" style="286" customWidth="1"/>
    <col min="5" max="5" width="7.7109375" style="286" customWidth="1"/>
    <col min="6" max="7" width="11.5703125" style="286" customWidth="1"/>
    <col min="8" max="256" width="11.42578125" style="286"/>
    <col min="257" max="257" width="3.85546875" style="286" customWidth="1"/>
    <col min="258" max="258" width="20.7109375" style="286" customWidth="1"/>
    <col min="259" max="259" width="25.28515625" style="286" customWidth="1"/>
    <col min="260" max="260" width="6.7109375" style="286" customWidth="1"/>
    <col min="261" max="261" width="7.7109375" style="286" customWidth="1"/>
    <col min="262" max="263" width="13.42578125" style="286" customWidth="1"/>
    <col min="264" max="512" width="11.42578125" style="286"/>
    <col min="513" max="513" width="3.85546875" style="286" customWidth="1"/>
    <col min="514" max="514" width="20.7109375" style="286" customWidth="1"/>
    <col min="515" max="515" width="25.28515625" style="286" customWidth="1"/>
    <col min="516" max="516" width="6.7109375" style="286" customWidth="1"/>
    <col min="517" max="517" width="7.7109375" style="286" customWidth="1"/>
    <col min="518" max="519" width="13.42578125" style="286" customWidth="1"/>
    <col min="520" max="768" width="11.42578125" style="286"/>
    <col min="769" max="769" width="3.85546875" style="286" customWidth="1"/>
    <col min="770" max="770" width="20.7109375" style="286" customWidth="1"/>
    <col min="771" max="771" width="25.28515625" style="286" customWidth="1"/>
    <col min="772" max="772" width="6.7109375" style="286" customWidth="1"/>
    <col min="773" max="773" width="7.7109375" style="286" customWidth="1"/>
    <col min="774" max="775" width="13.42578125" style="286" customWidth="1"/>
    <col min="776" max="1024" width="11.42578125" style="286"/>
    <col min="1025" max="1025" width="3.85546875" style="286" customWidth="1"/>
    <col min="1026" max="1026" width="20.7109375" style="286" customWidth="1"/>
    <col min="1027" max="1027" width="25.28515625" style="286" customWidth="1"/>
    <col min="1028" max="1028" width="6.7109375" style="286" customWidth="1"/>
    <col min="1029" max="1029" width="7.7109375" style="286" customWidth="1"/>
    <col min="1030" max="1031" width="13.42578125" style="286" customWidth="1"/>
    <col min="1032" max="1280" width="11.42578125" style="286"/>
    <col min="1281" max="1281" width="3.85546875" style="286" customWidth="1"/>
    <col min="1282" max="1282" width="20.7109375" style="286" customWidth="1"/>
    <col min="1283" max="1283" width="25.28515625" style="286" customWidth="1"/>
    <col min="1284" max="1284" width="6.7109375" style="286" customWidth="1"/>
    <col min="1285" max="1285" width="7.7109375" style="286" customWidth="1"/>
    <col min="1286" max="1287" width="13.42578125" style="286" customWidth="1"/>
    <col min="1288" max="1536" width="11.42578125" style="286"/>
    <col min="1537" max="1537" width="3.85546875" style="286" customWidth="1"/>
    <col min="1538" max="1538" width="20.7109375" style="286" customWidth="1"/>
    <col min="1539" max="1539" width="25.28515625" style="286" customWidth="1"/>
    <col min="1540" max="1540" width="6.7109375" style="286" customWidth="1"/>
    <col min="1541" max="1541" width="7.7109375" style="286" customWidth="1"/>
    <col min="1542" max="1543" width="13.42578125" style="286" customWidth="1"/>
    <col min="1544" max="1792" width="11.42578125" style="286"/>
    <col min="1793" max="1793" width="3.85546875" style="286" customWidth="1"/>
    <col min="1794" max="1794" width="20.7109375" style="286" customWidth="1"/>
    <col min="1795" max="1795" width="25.28515625" style="286" customWidth="1"/>
    <col min="1796" max="1796" width="6.7109375" style="286" customWidth="1"/>
    <col min="1797" max="1797" width="7.7109375" style="286" customWidth="1"/>
    <col min="1798" max="1799" width="13.42578125" style="286" customWidth="1"/>
    <col min="1800" max="2048" width="11.42578125" style="286"/>
    <col min="2049" max="2049" width="3.85546875" style="286" customWidth="1"/>
    <col min="2050" max="2050" width="20.7109375" style="286" customWidth="1"/>
    <col min="2051" max="2051" width="25.28515625" style="286" customWidth="1"/>
    <col min="2052" max="2052" width="6.7109375" style="286" customWidth="1"/>
    <col min="2053" max="2053" width="7.7109375" style="286" customWidth="1"/>
    <col min="2054" max="2055" width="13.42578125" style="286" customWidth="1"/>
    <col min="2056" max="2304" width="11.42578125" style="286"/>
    <col min="2305" max="2305" width="3.85546875" style="286" customWidth="1"/>
    <col min="2306" max="2306" width="20.7109375" style="286" customWidth="1"/>
    <col min="2307" max="2307" width="25.28515625" style="286" customWidth="1"/>
    <col min="2308" max="2308" width="6.7109375" style="286" customWidth="1"/>
    <col min="2309" max="2309" width="7.7109375" style="286" customWidth="1"/>
    <col min="2310" max="2311" width="13.42578125" style="286" customWidth="1"/>
    <col min="2312" max="2560" width="11.42578125" style="286"/>
    <col min="2561" max="2561" width="3.85546875" style="286" customWidth="1"/>
    <col min="2562" max="2562" width="20.7109375" style="286" customWidth="1"/>
    <col min="2563" max="2563" width="25.28515625" style="286" customWidth="1"/>
    <col min="2564" max="2564" width="6.7109375" style="286" customWidth="1"/>
    <col min="2565" max="2565" width="7.7109375" style="286" customWidth="1"/>
    <col min="2566" max="2567" width="13.42578125" style="286" customWidth="1"/>
    <col min="2568" max="2816" width="11.42578125" style="286"/>
    <col min="2817" max="2817" width="3.85546875" style="286" customWidth="1"/>
    <col min="2818" max="2818" width="20.7109375" style="286" customWidth="1"/>
    <col min="2819" max="2819" width="25.28515625" style="286" customWidth="1"/>
    <col min="2820" max="2820" width="6.7109375" style="286" customWidth="1"/>
    <col min="2821" max="2821" width="7.7109375" style="286" customWidth="1"/>
    <col min="2822" max="2823" width="13.42578125" style="286" customWidth="1"/>
    <col min="2824" max="3072" width="11.42578125" style="286"/>
    <col min="3073" max="3073" width="3.85546875" style="286" customWidth="1"/>
    <col min="3074" max="3074" width="20.7109375" style="286" customWidth="1"/>
    <col min="3075" max="3075" width="25.28515625" style="286" customWidth="1"/>
    <col min="3076" max="3076" width="6.7109375" style="286" customWidth="1"/>
    <col min="3077" max="3077" width="7.7109375" style="286" customWidth="1"/>
    <col min="3078" max="3079" width="13.42578125" style="286" customWidth="1"/>
    <col min="3080" max="3328" width="11.42578125" style="286"/>
    <col min="3329" max="3329" width="3.85546875" style="286" customWidth="1"/>
    <col min="3330" max="3330" width="20.7109375" style="286" customWidth="1"/>
    <col min="3331" max="3331" width="25.28515625" style="286" customWidth="1"/>
    <col min="3332" max="3332" width="6.7109375" style="286" customWidth="1"/>
    <col min="3333" max="3333" width="7.7109375" style="286" customWidth="1"/>
    <col min="3334" max="3335" width="13.42578125" style="286" customWidth="1"/>
    <col min="3336" max="3584" width="11.42578125" style="286"/>
    <col min="3585" max="3585" width="3.85546875" style="286" customWidth="1"/>
    <col min="3586" max="3586" width="20.7109375" style="286" customWidth="1"/>
    <col min="3587" max="3587" width="25.28515625" style="286" customWidth="1"/>
    <col min="3588" max="3588" width="6.7109375" style="286" customWidth="1"/>
    <col min="3589" max="3589" width="7.7109375" style="286" customWidth="1"/>
    <col min="3590" max="3591" width="13.42578125" style="286" customWidth="1"/>
    <col min="3592" max="3840" width="11.42578125" style="286"/>
    <col min="3841" max="3841" width="3.85546875" style="286" customWidth="1"/>
    <col min="3842" max="3842" width="20.7109375" style="286" customWidth="1"/>
    <col min="3843" max="3843" width="25.28515625" style="286" customWidth="1"/>
    <col min="3844" max="3844" width="6.7109375" style="286" customWidth="1"/>
    <col min="3845" max="3845" width="7.7109375" style="286" customWidth="1"/>
    <col min="3846" max="3847" width="13.42578125" style="286" customWidth="1"/>
    <col min="3848" max="4096" width="11.42578125" style="286"/>
    <col min="4097" max="4097" width="3.85546875" style="286" customWidth="1"/>
    <col min="4098" max="4098" width="20.7109375" style="286" customWidth="1"/>
    <col min="4099" max="4099" width="25.28515625" style="286" customWidth="1"/>
    <col min="4100" max="4100" width="6.7109375" style="286" customWidth="1"/>
    <col min="4101" max="4101" width="7.7109375" style="286" customWidth="1"/>
    <col min="4102" max="4103" width="13.42578125" style="286" customWidth="1"/>
    <col min="4104" max="4352" width="11.42578125" style="286"/>
    <col min="4353" max="4353" width="3.85546875" style="286" customWidth="1"/>
    <col min="4354" max="4354" width="20.7109375" style="286" customWidth="1"/>
    <col min="4355" max="4355" width="25.28515625" style="286" customWidth="1"/>
    <col min="4356" max="4356" width="6.7109375" style="286" customWidth="1"/>
    <col min="4357" max="4357" width="7.7109375" style="286" customWidth="1"/>
    <col min="4358" max="4359" width="13.42578125" style="286" customWidth="1"/>
    <col min="4360" max="4608" width="11.42578125" style="286"/>
    <col min="4609" max="4609" width="3.85546875" style="286" customWidth="1"/>
    <col min="4610" max="4610" width="20.7109375" style="286" customWidth="1"/>
    <col min="4611" max="4611" width="25.28515625" style="286" customWidth="1"/>
    <col min="4612" max="4612" width="6.7109375" style="286" customWidth="1"/>
    <col min="4613" max="4613" width="7.7109375" style="286" customWidth="1"/>
    <col min="4614" max="4615" width="13.42578125" style="286" customWidth="1"/>
    <col min="4616" max="4864" width="11.42578125" style="286"/>
    <col min="4865" max="4865" width="3.85546875" style="286" customWidth="1"/>
    <col min="4866" max="4866" width="20.7109375" style="286" customWidth="1"/>
    <col min="4867" max="4867" width="25.28515625" style="286" customWidth="1"/>
    <col min="4868" max="4868" width="6.7109375" style="286" customWidth="1"/>
    <col min="4869" max="4869" width="7.7109375" style="286" customWidth="1"/>
    <col min="4870" max="4871" width="13.42578125" style="286" customWidth="1"/>
    <col min="4872" max="5120" width="11.42578125" style="286"/>
    <col min="5121" max="5121" width="3.85546875" style="286" customWidth="1"/>
    <col min="5122" max="5122" width="20.7109375" style="286" customWidth="1"/>
    <col min="5123" max="5123" width="25.28515625" style="286" customWidth="1"/>
    <col min="5124" max="5124" width="6.7109375" style="286" customWidth="1"/>
    <col min="5125" max="5125" width="7.7109375" style="286" customWidth="1"/>
    <col min="5126" max="5127" width="13.42578125" style="286" customWidth="1"/>
    <col min="5128" max="5376" width="11.42578125" style="286"/>
    <col min="5377" max="5377" width="3.85546875" style="286" customWidth="1"/>
    <col min="5378" max="5378" width="20.7109375" style="286" customWidth="1"/>
    <col min="5379" max="5379" width="25.28515625" style="286" customWidth="1"/>
    <col min="5380" max="5380" width="6.7109375" style="286" customWidth="1"/>
    <col min="5381" max="5381" width="7.7109375" style="286" customWidth="1"/>
    <col min="5382" max="5383" width="13.42578125" style="286" customWidth="1"/>
    <col min="5384" max="5632" width="11.42578125" style="286"/>
    <col min="5633" max="5633" width="3.85546875" style="286" customWidth="1"/>
    <col min="5634" max="5634" width="20.7109375" style="286" customWidth="1"/>
    <col min="5635" max="5635" width="25.28515625" style="286" customWidth="1"/>
    <col min="5636" max="5636" width="6.7109375" style="286" customWidth="1"/>
    <col min="5637" max="5637" width="7.7109375" style="286" customWidth="1"/>
    <col min="5638" max="5639" width="13.42578125" style="286" customWidth="1"/>
    <col min="5640" max="5888" width="11.42578125" style="286"/>
    <col min="5889" max="5889" width="3.85546875" style="286" customWidth="1"/>
    <col min="5890" max="5890" width="20.7109375" style="286" customWidth="1"/>
    <col min="5891" max="5891" width="25.28515625" style="286" customWidth="1"/>
    <col min="5892" max="5892" width="6.7109375" style="286" customWidth="1"/>
    <col min="5893" max="5893" width="7.7109375" style="286" customWidth="1"/>
    <col min="5894" max="5895" width="13.42578125" style="286" customWidth="1"/>
    <col min="5896" max="6144" width="11.42578125" style="286"/>
    <col min="6145" max="6145" width="3.85546875" style="286" customWidth="1"/>
    <col min="6146" max="6146" width="20.7109375" style="286" customWidth="1"/>
    <col min="6147" max="6147" width="25.28515625" style="286" customWidth="1"/>
    <col min="6148" max="6148" width="6.7109375" style="286" customWidth="1"/>
    <col min="6149" max="6149" width="7.7109375" style="286" customWidth="1"/>
    <col min="6150" max="6151" width="13.42578125" style="286" customWidth="1"/>
    <col min="6152" max="6400" width="11.42578125" style="286"/>
    <col min="6401" max="6401" width="3.85546875" style="286" customWidth="1"/>
    <col min="6402" max="6402" width="20.7109375" style="286" customWidth="1"/>
    <col min="6403" max="6403" width="25.28515625" style="286" customWidth="1"/>
    <col min="6404" max="6404" width="6.7109375" style="286" customWidth="1"/>
    <col min="6405" max="6405" width="7.7109375" style="286" customWidth="1"/>
    <col min="6406" max="6407" width="13.42578125" style="286" customWidth="1"/>
    <col min="6408" max="6656" width="11.42578125" style="286"/>
    <col min="6657" max="6657" width="3.85546875" style="286" customWidth="1"/>
    <col min="6658" max="6658" width="20.7109375" style="286" customWidth="1"/>
    <col min="6659" max="6659" width="25.28515625" style="286" customWidth="1"/>
    <col min="6660" max="6660" width="6.7109375" style="286" customWidth="1"/>
    <col min="6661" max="6661" width="7.7109375" style="286" customWidth="1"/>
    <col min="6662" max="6663" width="13.42578125" style="286" customWidth="1"/>
    <col min="6664" max="6912" width="11.42578125" style="286"/>
    <col min="6913" max="6913" width="3.85546875" style="286" customWidth="1"/>
    <col min="6914" max="6914" width="20.7109375" style="286" customWidth="1"/>
    <col min="6915" max="6915" width="25.28515625" style="286" customWidth="1"/>
    <col min="6916" max="6916" width="6.7109375" style="286" customWidth="1"/>
    <col min="6917" max="6917" width="7.7109375" style="286" customWidth="1"/>
    <col min="6918" max="6919" width="13.42578125" style="286" customWidth="1"/>
    <col min="6920" max="7168" width="11.42578125" style="286"/>
    <col min="7169" max="7169" width="3.85546875" style="286" customWidth="1"/>
    <col min="7170" max="7170" width="20.7109375" style="286" customWidth="1"/>
    <col min="7171" max="7171" width="25.28515625" style="286" customWidth="1"/>
    <col min="7172" max="7172" width="6.7109375" style="286" customWidth="1"/>
    <col min="7173" max="7173" width="7.7109375" style="286" customWidth="1"/>
    <col min="7174" max="7175" width="13.42578125" style="286" customWidth="1"/>
    <col min="7176" max="7424" width="11.42578125" style="286"/>
    <col min="7425" max="7425" width="3.85546875" style="286" customWidth="1"/>
    <col min="7426" max="7426" width="20.7109375" style="286" customWidth="1"/>
    <col min="7427" max="7427" width="25.28515625" style="286" customWidth="1"/>
    <col min="7428" max="7428" width="6.7109375" style="286" customWidth="1"/>
    <col min="7429" max="7429" width="7.7109375" style="286" customWidth="1"/>
    <col min="7430" max="7431" width="13.42578125" style="286" customWidth="1"/>
    <col min="7432" max="7680" width="11.42578125" style="286"/>
    <col min="7681" max="7681" width="3.85546875" style="286" customWidth="1"/>
    <col min="7682" max="7682" width="20.7109375" style="286" customWidth="1"/>
    <col min="7683" max="7683" width="25.28515625" style="286" customWidth="1"/>
    <col min="7684" max="7684" width="6.7109375" style="286" customWidth="1"/>
    <col min="7685" max="7685" width="7.7109375" style="286" customWidth="1"/>
    <col min="7686" max="7687" width="13.42578125" style="286" customWidth="1"/>
    <col min="7688" max="7936" width="11.42578125" style="286"/>
    <col min="7937" max="7937" width="3.85546875" style="286" customWidth="1"/>
    <col min="7938" max="7938" width="20.7109375" style="286" customWidth="1"/>
    <col min="7939" max="7939" width="25.28515625" style="286" customWidth="1"/>
    <col min="7940" max="7940" width="6.7109375" style="286" customWidth="1"/>
    <col min="7941" max="7941" width="7.7109375" style="286" customWidth="1"/>
    <col min="7942" max="7943" width="13.42578125" style="286" customWidth="1"/>
    <col min="7944" max="8192" width="11.42578125" style="286"/>
    <col min="8193" max="8193" width="3.85546875" style="286" customWidth="1"/>
    <col min="8194" max="8194" width="20.7109375" style="286" customWidth="1"/>
    <col min="8195" max="8195" width="25.28515625" style="286" customWidth="1"/>
    <col min="8196" max="8196" width="6.7109375" style="286" customWidth="1"/>
    <col min="8197" max="8197" width="7.7109375" style="286" customWidth="1"/>
    <col min="8198" max="8199" width="13.42578125" style="286" customWidth="1"/>
    <col min="8200" max="8448" width="11.42578125" style="286"/>
    <col min="8449" max="8449" width="3.85546875" style="286" customWidth="1"/>
    <col min="8450" max="8450" width="20.7109375" style="286" customWidth="1"/>
    <col min="8451" max="8451" width="25.28515625" style="286" customWidth="1"/>
    <col min="8452" max="8452" width="6.7109375" style="286" customWidth="1"/>
    <col min="8453" max="8453" width="7.7109375" style="286" customWidth="1"/>
    <col min="8454" max="8455" width="13.42578125" style="286" customWidth="1"/>
    <col min="8456" max="8704" width="11.42578125" style="286"/>
    <col min="8705" max="8705" width="3.85546875" style="286" customWidth="1"/>
    <col min="8706" max="8706" width="20.7109375" style="286" customWidth="1"/>
    <col min="8707" max="8707" width="25.28515625" style="286" customWidth="1"/>
    <col min="8708" max="8708" width="6.7109375" style="286" customWidth="1"/>
    <col min="8709" max="8709" width="7.7109375" style="286" customWidth="1"/>
    <col min="8710" max="8711" width="13.42578125" style="286" customWidth="1"/>
    <col min="8712" max="8960" width="11.42578125" style="286"/>
    <col min="8961" max="8961" width="3.85546875" style="286" customWidth="1"/>
    <col min="8962" max="8962" width="20.7109375" style="286" customWidth="1"/>
    <col min="8963" max="8963" width="25.28515625" style="286" customWidth="1"/>
    <col min="8964" max="8964" width="6.7109375" style="286" customWidth="1"/>
    <col min="8965" max="8965" width="7.7109375" style="286" customWidth="1"/>
    <col min="8966" max="8967" width="13.42578125" style="286" customWidth="1"/>
    <col min="8968" max="9216" width="11.42578125" style="286"/>
    <col min="9217" max="9217" width="3.85546875" style="286" customWidth="1"/>
    <col min="9218" max="9218" width="20.7109375" style="286" customWidth="1"/>
    <col min="9219" max="9219" width="25.28515625" style="286" customWidth="1"/>
    <col min="9220" max="9220" width="6.7109375" style="286" customWidth="1"/>
    <col min="9221" max="9221" width="7.7109375" style="286" customWidth="1"/>
    <col min="9222" max="9223" width="13.42578125" style="286" customWidth="1"/>
    <col min="9224" max="9472" width="11.42578125" style="286"/>
    <col min="9473" max="9473" width="3.85546875" style="286" customWidth="1"/>
    <col min="9474" max="9474" width="20.7109375" style="286" customWidth="1"/>
    <col min="9475" max="9475" width="25.28515625" style="286" customWidth="1"/>
    <col min="9476" max="9476" width="6.7109375" style="286" customWidth="1"/>
    <col min="9477" max="9477" width="7.7109375" style="286" customWidth="1"/>
    <col min="9478" max="9479" width="13.42578125" style="286" customWidth="1"/>
    <col min="9480" max="9728" width="11.42578125" style="286"/>
    <col min="9729" max="9729" width="3.85546875" style="286" customWidth="1"/>
    <col min="9730" max="9730" width="20.7109375" style="286" customWidth="1"/>
    <col min="9731" max="9731" width="25.28515625" style="286" customWidth="1"/>
    <col min="9732" max="9732" width="6.7109375" style="286" customWidth="1"/>
    <col min="9733" max="9733" width="7.7109375" style="286" customWidth="1"/>
    <col min="9734" max="9735" width="13.42578125" style="286" customWidth="1"/>
    <col min="9736" max="9984" width="11.42578125" style="286"/>
    <col min="9985" max="9985" width="3.85546875" style="286" customWidth="1"/>
    <col min="9986" max="9986" width="20.7109375" style="286" customWidth="1"/>
    <col min="9987" max="9987" width="25.28515625" style="286" customWidth="1"/>
    <col min="9988" max="9988" width="6.7109375" style="286" customWidth="1"/>
    <col min="9989" max="9989" width="7.7109375" style="286" customWidth="1"/>
    <col min="9990" max="9991" width="13.42578125" style="286" customWidth="1"/>
    <col min="9992" max="10240" width="11.42578125" style="286"/>
    <col min="10241" max="10241" width="3.85546875" style="286" customWidth="1"/>
    <col min="10242" max="10242" width="20.7109375" style="286" customWidth="1"/>
    <col min="10243" max="10243" width="25.28515625" style="286" customWidth="1"/>
    <col min="10244" max="10244" width="6.7109375" style="286" customWidth="1"/>
    <col min="10245" max="10245" width="7.7109375" style="286" customWidth="1"/>
    <col min="10246" max="10247" width="13.42578125" style="286" customWidth="1"/>
    <col min="10248" max="10496" width="11.42578125" style="286"/>
    <col min="10497" max="10497" width="3.85546875" style="286" customWidth="1"/>
    <col min="10498" max="10498" width="20.7109375" style="286" customWidth="1"/>
    <col min="10499" max="10499" width="25.28515625" style="286" customWidth="1"/>
    <col min="10500" max="10500" width="6.7109375" style="286" customWidth="1"/>
    <col min="10501" max="10501" width="7.7109375" style="286" customWidth="1"/>
    <col min="10502" max="10503" width="13.42578125" style="286" customWidth="1"/>
    <col min="10504" max="10752" width="11.42578125" style="286"/>
    <col min="10753" max="10753" width="3.85546875" style="286" customWidth="1"/>
    <col min="10754" max="10754" width="20.7109375" style="286" customWidth="1"/>
    <col min="10755" max="10755" width="25.28515625" style="286" customWidth="1"/>
    <col min="10756" max="10756" width="6.7109375" style="286" customWidth="1"/>
    <col min="10757" max="10757" width="7.7109375" style="286" customWidth="1"/>
    <col min="10758" max="10759" width="13.42578125" style="286" customWidth="1"/>
    <col min="10760" max="11008" width="11.42578125" style="286"/>
    <col min="11009" max="11009" width="3.85546875" style="286" customWidth="1"/>
    <col min="11010" max="11010" width="20.7109375" style="286" customWidth="1"/>
    <col min="11011" max="11011" width="25.28515625" style="286" customWidth="1"/>
    <col min="11012" max="11012" width="6.7109375" style="286" customWidth="1"/>
    <col min="11013" max="11013" width="7.7109375" style="286" customWidth="1"/>
    <col min="11014" max="11015" width="13.42578125" style="286" customWidth="1"/>
    <col min="11016" max="11264" width="11.42578125" style="286"/>
    <col min="11265" max="11265" width="3.85546875" style="286" customWidth="1"/>
    <col min="11266" max="11266" width="20.7109375" style="286" customWidth="1"/>
    <col min="11267" max="11267" width="25.28515625" style="286" customWidth="1"/>
    <col min="11268" max="11268" width="6.7109375" style="286" customWidth="1"/>
    <col min="11269" max="11269" width="7.7109375" style="286" customWidth="1"/>
    <col min="11270" max="11271" width="13.42578125" style="286" customWidth="1"/>
    <col min="11272" max="11520" width="11.42578125" style="286"/>
    <col min="11521" max="11521" width="3.85546875" style="286" customWidth="1"/>
    <col min="11522" max="11522" width="20.7109375" style="286" customWidth="1"/>
    <col min="11523" max="11523" width="25.28515625" style="286" customWidth="1"/>
    <col min="11524" max="11524" width="6.7109375" style="286" customWidth="1"/>
    <col min="11525" max="11525" width="7.7109375" style="286" customWidth="1"/>
    <col min="11526" max="11527" width="13.42578125" style="286" customWidth="1"/>
    <col min="11528" max="11776" width="11.42578125" style="286"/>
    <col min="11777" max="11777" width="3.85546875" style="286" customWidth="1"/>
    <col min="11778" max="11778" width="20.7109375" style="286" customWidth="1"/>
    <col min="11779" max="11779" width="25.28515625" style="286" customWidth="1"/>
    <col min="11780" max="11780" width="6.7109375" style="286" customWidth="1"/>
    <col min="11781" max="11781" width="7.7109375" style="286" customWidth="1"/>
    <col min="11782" max="11783" width="13.42578125" style="286" customWidth="1"/>
    <col min="11784" max="12032" width="11.42578125" style="286"/>
    <col min="12033" max="12033" width="3.85546875" style="286" customWidth="1"/>
    <col min="12034" max="12034" width="20.7109375" style="286" customWidth="1"/>
    <col min="12035" max="12035" width="25.28515625" style="286" customWidth="1"/>
    <col min="12036" max="12036" width="6.7109375" style="286" customWidth="1"/>
    <col min="12037" max="12037" width="7.7109375" style="286" customWidth="1"/>
    <col min="12038" max="12039" width="13.42578125" style="286" customWidth="1"/>
    <col min="12040" max="12288" width="11.42578125" style="286"/>
    <col min="12289" max="12289" width="3.85546875" style="286" customWidth="1"/>
    <col min="12290" max="12290" width="20.7109375" style="286" customWidth="1"/>
    <col min="12291" max="12291" width="25.28515625" style="286" customWidth="1"/>
    <col min="12292" max="12292" width="6.7109375" style="286" customWidth="1"/>
    <col min="12293" max="12293" width="7.7109375" style="286" customWidth="1"/>
    <col min="12294" max="12295" width="13.42578125" style="286" customWidth="1"/>
    <col min="12296" max="12544" width="11.42578125" style="286"/>
    <col min="12545" max="12545" width="3.85546875" style="286" customWidth="1"/>
    <col min="12546" max="12546" width="20.7109375" style="286" customWidth="1"/>
    <col min="12547" max="12547" width="25.28515625" style="286" customWidth="1"/>
    <col min="12548" max="12548" width="6.7109375" style="286" customWidth="1"/>
    <col min="12549" max="12549" width="7.7109375" style="286" customWidth="1"/>
    <col min="12550" max="12551" width="13.42578125" style="286" customWidth="1"/>
    <col min="12552" max="12800" width="11.42578125" style="286"/>
    <col min="12801" max="12801" width="3.85546875" style="286" customWidth="1"/>
    <col min="12802" max="12802" width="20.7109375" style="286" customWidth="1"/>
    <col min="12803" max="12803" width="25.28515625" style="286" customWidth="1"/>
    <col min="12804" max="12804" width="6.7109375" style="286" customWidth="1"/>
    <col min="12805" max="12805" width="7.7109375" style="286" customWidth="1"/>
    <col min="12806" max="12807" width="13.42578125" style="286" customWidth="1"/>
    <col min="12808" max="13056" width="11.42578125" style="286"/>
    <col min="13057" max="13057" width="3.85546875" style="286" customWidth="1"/>
    <col min="13058" max="13058" width="20.7109375" style="286" customWidth="1"/>
    <col min="13059" max="13059" width="25.28515625" style="286" customWidth="1"/>
    <col min="13060" max="13060" width="6.7109375" style="286" customWidth="1"/>
    <col min="13061" max="13061" width="7.7109375" style="286" customWidth="1"/>
    <col min="13062" max="13063" width="13.42578125" style="286" customWidth="1"/>
    <col min="13064" max="13312" width="11.42578125" style="286"/>
    <col min="13313" max="13313" width="3.85546875" style="286" customWidth="1"/>
    <col min="13314" max="13314" width="20.7109375" style="286" customWidth="1"/>
    <col min="13315" max="13315" width="25.28515625" style="286" customWidth="1"/>
    <col min="13316" max="13316" width="6.7109375" style="286" customWidth="1"/>
    <col min="13317" max="13317" width="7.7109375" style="286" customWidth="1"/>
    <col min="13318" max="13319" width="13.42578125" style="286" customWidth="1"/>
    <col min="13320" max="13568" width="11.42578125" style="286"/>
    <col min="13569" max="13569" width="3.85546875" style="286" customWidth="1"/>
    <col min="13570" max="13570" width="20.7109375" style="286" customWidth="1"/>
    <col min="13571" max="13571" width="25.28515625" style="286" customWidth="1"/>
    <col min="13572" max="13572" width="6.7109375" style="286" customWidth="1"/>
    <col min="13573" max="13573" width="7.7109375" style="286" customWidth="1"/>
    <col min="13574" max="13575" width="13.42578125" style="286" customWidth="1"/>
    <col min="13576" max="13824" width="11.42578125" style="286"/>
    <col min="13825" max="13825" width="3.85546875" style="286" customWidth="1"/>
    <col min="13826" max="13826" width="20.7109375" style="286" customWidth="1"/>
    <col min="13827" max="13827" width="25.28515625" style="286" customWidth="1"/>
    <col min="13828" max="13828" width="6.7109375" style="286" customWidth="1"/>
    <col min="13829" max="13829" width="7.7109375" style="286" customWidth="1"/>
    <col min="13830" max="13831" width="13.42578125" style="286" customWidth="1"/>
    <col min="13832" max="14080" width="11.42578125" style="286"/>
    <col min="14081" max="14081" width="3.85546875" style="286" customWidth="1"/>
    <col min="14082" max="14082" width="20.7109375" style="286" customWidth="1"/>
    <col min="14083" max="14083" width="25.28515625" style="286" customWidth="1"/>
    <col min="14084" max="14084" width="6.7109375" style="286" customWidth="1"/>
    <col min="14085" max="14085" width="7.7109375" style="286" customWidth="1"/>
    <col min="14086" max="14087" width="13.42578125" style="286" customWidth="1"/>
    <col min="14088" max="14336" width="11.42578125" style="286"/>
    <col min="14337" max="14337" width="3.85546875" style="286" customWidth="1"/>
    <col min="14338" max="14338" width="20.7109375" style="286" customWidth="1"/>
    <col min="14339" max="14339" width="25.28515625" style="286" customWidth="1"/>
    <col min="14340" max="14340" width="6.7109375" style="286" customWidth="1"/>
    <col min="14341" max="14341" width="7.7109375" style="286" customWidth="1"/>
    <col min="14342" max="14343" width="13.42578125" style="286" customWidth="1"/>
    <col min="14344" max="14592" width="11.42578125" style="286"/>
    <col min="14593" max="14593" width="3.85546875" style="286" customWidth="1"/>
    <col min="14594" max="14594" width="20.7109375" style="286" customWidth="1"/>
    <col min="14595" max="14595" width="25.28515625" style="286" customWidth="1"/>
    <col min="14596" max="14596" width="6.7109375" style="286" customWidth="1"/>
    <col min="14597" max="14597" width="7.7109375" style="286" customWidth="1"/>
    <col min="14598" max="14599" width="13.42578125" style="286" customWidth="1"/>
    <col min="14600" max="14848" width="11.42578125" style="286"/>
    <col min="14849" max="14849" width="3.85546875" style="286" customWidth="1"/>
    <col min="14850" max="14850" width="20.7109375" style="286" customWidth="1"/>
    <col min="14851" max="14851" width="25.28515625" style="286" customWidth="1"/>
    <col min="14852" max="14852" width="6.7109375" style="286" customWidth="1"/>
    <col min="14853" max="14853" width="7.7109375" style="286" customWidth="1"/>
    <col min="14854" max="14855" width="13.42578125" style="286" customWidth="1"/>
    <col min="14856" max="15104" width="11.42578125" style="286"/>
    <col min="15105" max="15105" width="3.85546875" style="286" customWidth="1"/>
    <col min="15106" max="15106" width="20.7109375" style="286" customWidth="1"/>
    <col min="15107" max="15107" width="25.28515625" style="286" customWidth="1"/>
    <col min="15108" max="15108" width="6.7109375" style="286" customWidth="1"/>
    <col min="15109" max="15109" width="7.7109375" style="286" customWidth="1"/>
    <col min="15110" max="15111" width="13.42578125" style="286" customWidth="1"/>
    <col min="15112" max="15360" width="11.42578125" style="286"/>
    <col min="15361" max="15361" width="3.85546875" style="286" customWidth="1"/>
    <col min="15362" max="15362" width="20.7109375" style="286" customWidth="1"/>
    <col min="15363" max="15363" width="25.28515625" style="286" customWidth="1"/>
    <col min="15364" max="15364" width="6.7109375" style="286" customWidth="1"/>
    <col min="15365" max="15365" width="7.7109375" style="286" customWidth="1"/>
    <col min="15366" max="15367" width="13.42578125" style="286" customWidth="1"/>
    <col min="15368" max="15616" width="11.42578125" style="286"/>
    <col min="15617" max="15617" width="3.85546875" style="286" customWidth="1"/>
    <col min="15618" max="15618" width="20.7109375" style="286" customWidth="1"/>
    <col min="15619" max="15619" width="25.28515625" style="286" customWidth="1"/>
    <col min="15620" max="15620" width="6.7109375" style="286" customWidth="1"/>
    <col min="15621" max="15621" width="7.7109375" style="286" customWidth="1"/>
    <col min="15622" max="15623" width="13.42578125" style="286" customWidth="1"/>
    <col min="15624" max="15872" width="11.42578125" style="286"/>
    <col min="15873" max="15873" width="3.85546875" style="286" customWidth="1"/>
    <col min="15874" max="15874" width="20.7109375" style="286" customWidth="1"/>
    <col min="15875" max="15875" width="25.28515625" style="286" customWidth="1"/>
    <col min="15876" max="15876" width="6.7109375" style="286" customWidth="1"/>
    <col min="15877" max="15877" width="7.7109375" style="286" customWidth="1"/>
    <col min="15878" max="15879" width="13.42578125" style="286" customWidth="1"/>
    <col min="15880" max="16128" width="11.42578125" style="286"/>
    <col min="16129" max="16129" width="3.85546875" style="286" customWidth="1"/>
    <col min="16130" max="16130" width="20.7109375" style="286" customWidth="1"/>
    <col min="16131" max="16131" width="25.28515625" style="286" customWidth="1"/>
    <col min="16132" max="16132" width="6.7109375" style="286" customWidth="1"/>
    <col min="16133" max="16133" width="7.7109375" style="286" customWidth="1"/>
    <col min="16134" max="16135" width="13.42578125" style="286" customWidth="1"/>
    <col min="16136" max="16384" width="11.42578125" style="286"/>
  </cols>
  <sheetData>
    <row r="1" spans="1:7" ht="9.9499999999999993" customHeight="1" thickBot="1" x14ac:dyDescent="0.3">
      <c r="A1" s="564" t="s">
        <v>298</v>
      </c>
      <c r="B1" s="564"/>
      <c r="C1" s="564"/>
      <c r="D1" s="564"/>
      <c r="E1" s="564"/>
      <c r="F1" s="564"/>
      <c r="G1" s="81" t="s">
        <v>1</v>
      </c>
    </row>
    <row r="2" spans="1:7" ht="20.100000000000001" customHeight="1" thickTop="1" thickBot="1" x14ac:dyDescent="0.3">
      <c r="A2" s="564"/>
      <c r="B2" s="564"/>
      <c r="C2" s="564"/>
      <c r="D2" s="564"/>
      <c r="E2" s="564"/>
      <c r="F2" s="564"/>
      <c r="G2" s="83" t="s">
        <v>299</v>
      </c>
    </row>
    <row r="3" spans="1:7" ht="12.6" customHeight="1" thickTop="1" x14ac:dyDescent="0.25">
      <c r="A3" s="565" t="s">
        <v>3</v>
      </c>
      <c r="B3" s="565"/>
      <c r="C3" s="565"/>
      <c r="D3" s="565"/>
      <c r="E3" s="565"/>
      <c r="F3" s="565"/>
      <c r="G3" s="565"/>
    </row>
    <row r="4" spans="1:7" ht="12.6" customHeight="1" x14ac:dyDescent="0.25">
      <c r="A4" s="287"/>
      <c r="G4" s="288"/>
    </row>
    <row r="5" spans="1:7" ht="12.6" customHeight="1" x14ac:dyDescent="0.25">
      <c r="A5" s="289" t="s">
        <v>4</v>
      </c>
      <c r="B5" s="290"/>
      <c r="C5" s="577" t="s">
        <v>380</v>
      </c>
      <c r="D5" s="578"/>
      <c r="E5" s="578"/>
      <c r="F5" s="579"/>
      <c r="G5" s="292" t="s">
        <v>136</v>
      </c>
    </row>
    <row r="6" spans="1:7" ht="15.75" customHeight="1" thickBot="1" x14ac:dyDescent="0.3">
      <c r="A6" s="293" t="s">
        <v>6</v>
      </c>
      <c r="B6" s="294"/>
      <c r="C6" s="580"/>
      <c r="D6" s="581"/>
      <c r="E6" s="581"/>
      <c r="F6" s="582"/>
      <c r="G6" s="342"/>
    </row>
    <row r="7" spans="1:7" ht="12.6" customHeight="1" thickTop="1" x14ac:dyDescent="0.25">
      <c r="A7" s="569" t="s">
        <v>189</v>
      </c>
      <c r="B7" s="569"/>
      <c r="C7" s="569"/>
      <c r="D7" s="569"/>
      <c r="E7" s="569"/>
      <c r="F7" s="570" t="s">
        <v>230</v>
      </c>
      <c r="G7" s="570"/>
    </row>
    <row r="8" spans="1:7" ht="12.6" customHeight="1" x14ac:dyDescent="0.15">
      <c r="A8" s="569"/>
      <c r="B8" s="569"/>
      <c r="C8" s="569"/>
      <c r="D8" s="569"/>
      <c r="E8" s="569"/>
      <c r="F8" s="297" t="s">
        <v>231</v>
      </c>
      <c r="G8" s="297" t="s">
        <v>232</v>
      </c>
    </row>
    <row r="9" spans="1:7" ht="36.75" customHeight="1" x14ac:dyDescent="0.2">
      <c r="A9" s="302">
        <v>1</v>
      </c>
      <c r="B9" s="573" t="s">
        <v>300</v>
      </c>
      <c r="C9" s="573"/>
      <c r="D9" s="573"/>
      <c r="E9" s="573"/>
      <c r="F9" s="393">
        <v>0.09</v>
      </c>
      <c r="G9" s="392">
        <f>0.09*('PFP_I Equip Proj'!D15+'PFP_I Equip Proj'!D17+'PFP_I Equip Proj'!D29)</f>
        <v>5154.3779400000003</v>
      </c>
    </row>
    <row r="10" spans="1:7" ht="33" customHeight="1" x14ac:dyDescent="0.2">
      <c r="A10" s="302">
        <v>2</v>
      </c>
      <c r="B10" s="573" t="s">
        <v>301</v>
      </c>
      <c r="C10" s="573"/>
      <c r="D10" s="573"/>
      <c r="E10" s="573"/>
      <c r="F10" s="393">
        <v>0.02</v>
      </c>
      <c r="G10" s="392">
        <f>0.02*('PFP_I Equip Proj'!D25+'PFP_I Equip Proj'!D27)</f>
        <v>84.430880000000002</v>
      </c>
    </row>
    <row r="11" spans="1:7" ht="24.75" customHeight="1" x14ac:dyDescent="0.2">
      <c r="A11" s="302">
        <v>3</v>
      </c>
      <c r="B11" s="573" t="s">
        <v>302</v>
      </c>
      <c r="C11" s="573"/>
      <c r="D11" s="573"/>
      <c r="E11" s="573"/>
      <c r="F11" s="393">
        <v>0.01</v>
      </c>
      <c r="G11" s="392">
        <f>0.01*('PFP_IV Desp Gerais'!H42)</f>
        <v>37.14</v>
      </c>
    </row>
    <row r="12" spans="1:7" ht="15" customHeight="1" x14ac:dyDescent="0.2">
      <c r="A12" s="343"/>
      <c r="B12" s="344"/>
      <c r="C12" s="344"/>
      <c r="D12" s="344"/>
      <c r="E12" s="345"/>
      <c r="F12" s="346"/>
      <c r="G12" s="347"/>
    </row>
    <row r="13" spans="1:7" ht="15" customHeight="1" x14ac:dyDescent="0.2">
      <c r="A13" s="348"/>
      <c r="B13" s="349"/>
      <c r="C13" s="349"/>
      <c r="D13" s="349"/>
      <c r="E13" s="350"/>
      <c r="F13" s="351"/>
      <c r="G13" s="347"/>
    </row>
    <row r="14" spans="1:7" ht="15" customHeight="1" x14ac:dyDescent="0.2">
      <c r="A14" s="352"/>
      <c r="B14" s="353"/>
      <c r="C14" s="353"/>
      <c r="D14" s="353"/>
      <c r="E14" s="354"/>
      <c r="F14" s="351"/>
      <c r="G14" s="347"/>
    </row>
    <row r="15" spans="1:7" ht="15" customHeight="1" x14ac:dyDescent="0.2">
      <c r="A15" s="352"/>
      <c r="B15" s="353"/>
      <c r="C15" s="353"/>
      <c r="D15" s="353"/>
      <c r="E15" s="354"/>
      <c r="F15" s="351"/>
      <c r="G15" s="347"/>
    </row>
    <row r="16" spans="1:7" ht="15" customHeight="1" x14ac:dyDescent="0.2">
      <c r="A16" s="348"/>
      <c r="B16" s="353"/>
      <c r="C16" s="353"/>
      <c r="D16" s="353"/>
      <c r="E16" s="354"/>
      <c r="F16" s="355"/>
      <c r="G16" s="347"/>
    </row>
    <row r="17" spans="1:7" ht="15" customHeight="1" x14ac:dyDescent="0.2">
      <c r="A17" s="348"/>
      <c r="B17" s="353"/>
      <c r="C17" s="353"/>
      <c r="D17" s="353"/>
      <c r="E17" s="354"/>
      <c r="F17" s="355"/>
      <c r="G17" s="347"/>
    </row>
    <row r="18" spans="1:7" ht="15" customHeight="1" x14ac:dyDescent="0.2">
      <c r="A18" s="352"/>
      <c r="B18" s="353"/>
      <c r="C18" s="353"/>
      <c r="D18" s="353"/>
      <c r="E18" s="354"/>
      <c r="F18" s="355"/>
      <c r="G18" s="347"/>
    </row>
    <row r="19" spans="1:7" ht="15" customHeight="1" x14ac:dyDescent="0.2">
      <c r="A19" s="352"/>
      <c r="B19" s="353"/>
      <c r="C19" s="353"/>
      <c r="D19" s="353"/>
      <c r="E19" s="354"/>
      <c r="F19" s="355"/>
      <c r="G19" s="347"/>
    </row>
    <row r="20" spans="1:7" ht="15" customHeight="1" x14ac:dyDescent="0.2">
      <c r="A20" s="352"/>
      <c r="B20" s="353"/>
      <c r="C20" s="353"/>
      <c r="D20" s="353"/>
      <c r="E20" s="354"/>
      <c r="F20" s="355"/>
      <c r="G20" s="347"/>
    </row>
    <row r="21" spans="1:7" ht="15" customHeight="1" x14ac:dyDescent="0.2">
      <c r="A21" s="352"/>
      <c r="B21" s="353"/>
      <c r="C21" s="353"/>
      <c r="D21" s="353"/>
      <c r="E21" s="354"/>
      <c r="F21" s="355"/>
      <c r="G21" s="347"/>
    </row>
    <row r="22" spans="1:7" ht="15" customHeight="1" x14ac:dyDescent="0.2">
      <c r="A22" s="348"/>
      <c r="B22" s="353"/>
      <c r="C22" s="353"/>
      <c r="D22" s="353"/>
      <c r="E22" s="354"/>
      <c r="F22" s="355"/>
      <c r="G22" s="347"/>
    </row>
    <row r="23" spans="1:7" ht="15" customHeight="1" x14ac:dyDescent="0.2">
      <c r="A23" s="352"/>
      <c r="B23" s="353"/>
      <c r="C23" s="353"/>
      <c r="D23" s="353"/>
      <c r="E23" s="354"/>
      <c r="F23" s="355"/>
      <c r="G23" s="347"/>
    </row>
    <row r="24" spans="1:7" ht="15" customHeight="1" x14ac:dyDescent="0.2">
      <c r="A24" s="352"/>
      <c r="B24" s="353"/>
      <c r="C24" s="353"/>
      <c r="D24" s="353"/>
      <c r="E24" s="354"/>
      <c r="F24" s="355"/>
      <c r="G24" s="347"/>
    </row>
    <row r="25" spans="1:7" ht="15" customHeight="1" x14ac:dyDescent="0.2">
      <c r="A25" s="348"/>
      <c r="B25" s="353"/>
      <c r="C25" s="353"/>
      <c r="D25" s="353"/>
      <c r="E25" s="354"/>
      <c r="F25" s="355"/>
      <c r="G25" s="347"/>
    </row>
    <row r="26" spans="1:7" ht="15" customHeight="1" x14ac:dyDescent="0.2">
      <c r="A26" s="348"/>
      <c r="B26" s="353"/>
      <c r="C26" s="353"/>
      <c r="D26" s="353"/>
      <c r="E26" s="354"/>
      <c r="F26" s="355"/>
      <c r="G26" s="347"/>
    </row>
    <row r="27" spans="1:7" ht="15" customHeight="1" x14ac:dyDescent="0.2">
      <c r="A27" s="352"/>
      <c r="B27" s="353"/>
      <c r="C27" s="353"/>
      <c r="D27" s="353"/>
      <c r="E27" s="354"/>
      <c r="F27" s="355"/>
      <c r="G27" s="347"/>
    </row>
    <row r="28" spans="1:7" ht="15" customHeight="1" x14ac:dyDescent="0.2">
      <c r="A28" s="352"/>
      <c r="B28" s="353"/>
      <c r="C28" s="353"/>
      <c r="D28" s="353"/>
      <c r="E28" s="354"/>
      <c r="F28" s="355"/>
      <c r="G28" s="347"/>
    </row>
    <row r="29" spans="1:7" ht="15" customHeight="1" x14ac:dyDescent="0.2">
      <c r="A29" s="352"/>
      <c r="B29" s="353"/>
      <c r="C29" s="353"/>
      <c r="D29" s="353"/>
      <c r="E29" s="354"/>
      <c r="F29" s="355"/>
      <c r="G29" s="347"/>
    </row>
    <row r="30" spans="1:7" ht="15" customHeight="1" x14ac:dyDescent="0.2">
      <c r="A30" s="352"/>
      <c r="B30" s="353"/>
      <c r="C30" s="353"/>
      <c r="D30" s="353"/>
      <c r="E30" s="354"/>
      <c r="F30" s="355"/>
      <c r="G30" s="347"/>
    </row>
    <row r="31" spans="1:7" ht="15" customHeight="1" x14ac:dyDescent="0.2">
      <c r="A31" s="348"/>
      <c r="B31" s="353"/>
      <c r="C31" s="353"/>
      <c r="D31" s="353"/>
      <c r="E31" s="354"/>
      <c r="F31" s="355"/>
      <c r="G31" s="347"/>
    </row>
    <row r="32" spans="1:7" ht="15" customHeight="1" x14ac:dyDescent="0.2">
      <c r="A32" s="352"/>
      <c r="B32" s="353"/>
      <c r="C32" s="353"/>
      <c r="D32" s="353"/>
      <c r="E32" s="354"/>
      <c r="F32" s="355"/>
      <c r="G32" s="347"/>
    </row>
    <row r="33" spans="1:7" ht="15" customHeight="1" x14ac:dyDescent="0.2">
      <c r="A33" s="352"/>
      <c r="B33" s="353"/>
      <c r="C33" s="353"/>
      <c r="D33" s="353"/>
      <c r="E33" s="354"/>
      <c r="F33" s="355"/>
      <c r="G33" s="347"/>
    </row>
    <row r="34" spans="1:7" ht="15" customHeight="1" x14ac:dyDescent="0.2">
      <c r="A34" s="348"/>
      <c r="B34" s="353"/>
      <c r="C34" s="353"/>
      <c r="D34" s="353"/>
      <c r="E34" s="354"/>
      <c r="F34" s="355"/>
      <c r="G34" s="347"/>
    </row>
    <row r="35" spans="1:7" ht="15" customHeight="1" x14ac:dyDescent="0.2">
      <c r="A35" s="348"/>
      <c r="B35" s="353"/>
      <c r="C35" s="353"/>
      <c r="D35" s="353"/>
      <c r="E35" s="354"/>
      <c r="F35" s="355"/>
      <c r="G35" s="347"/>
    </row>
    <row r="36" spans="1:7" ht="20.100000000000001" customHeight="1" x14ac:dyDescent="0.25">
      <c r="A36" s="287"/>
      <c r="B36" s="574" t="s">
        <v>303</v>
      </c>
      <c r="C36" s="574"/>
      <c r="D36" s="574"/>
      <c r="E36" s="574"/>
      <c r="F36" s="356">
        <f>SUM(F9:F35)</f>
        <v>0.12</v>
      </c>
      <c r="G36" s="357">
        <f>SUM(G9:G35)</f>
        <v>5275.9488200000005</v>
      </c>
    </row>
    <row r="37" spans="1:7" ht="1.5" customHeight="1" thickBot="1" x14ac:dyDescent="0.3">
      <c r="A37" s="358"/>
      <c r="B37" s="359"/>
      <c r="C37" s="359"/>
      <c r="D37" s="359"/>
      <c r="E37" s="359"/>
      <c r="F37" s="359"/>
      <c r="G37" s="360"/>
    </row>
    <row r="38" spans="1:7" ht="24.95" customHeight="1" thickTop="1" x14ac:dyDescent="0.25">
      <c r="A38" s="330" t="s">
        <v>32</v>
      </c>
      <c r="B38" s="331"/>
      <c r="C38" s="332"/>
      <c r="D38" s="330" t="s">
        <v>33</v>
      </c>
      <c r="E38" s="331"/>
      <c r="F38" s="331"/>
      <c r="G38" s="332"/>
    </row>
    <row r="39" spans="1:7" ht="24.95" customHeight="1" x14ac:dyDescent="0.25">
      <c r="A39" s="289" t="s">
        <v>34</v>
      </c>
      <c r="B39" s="291"/>
      <c r="C39" s="291"/>
      <c r="D39" s="291"/>
      <c r="E39" s="290"/>
      <c r="F39" s="289" t="s">
        <v>35</v>
      </c>
      <c r="G39" s="290"/>
    </row>
    <row r="40" spans="1:7" ht="15" customHeight="1" x14ac:dyDescent="0.25">
      <c r="A40" s="575" t="s">
        <v>304</v>
      </c>
      <c r="B40" s="575"/>
      <c r="C40" s="575"/>
      <c r="D40" s="575"/>
      <c r="E40" s="575"/>
      <c r="F40" s="575"/>
      <c r="G40" s="575"/>
    </row>
    <row r="41" spans="1:7" ht="15" customHeight="1" x14ac:dyDescent="0.25">
      <c r="A41" s="576"/>
      <c r="B41" s="576"/>
      <c r="C41" s="576"/>
      <c r="D41" s="576"/>
      <c r="E41" s="576"/>
      <c r="F41" s="576"/>
      <c r="G41" s="576"/>
    </row>
    <row r="42" spans="1:7" ht="15" customHeight="1" x14ac:dyDescent="0.25">
      <c r="A42" s="576"/>
      <c r="B42" s="576"/>
      <c r="C42" s="576"/>
      <c r="D42" s="576"/>
      <c r="E42" s="576"/>
      <c r="F42" s="576"/>
      <c r="G42" s="576"/>
    </row>
    <row r="43" spans="1:7" ht="15" customHeight="1" x14ac:dyDescent="0.25">
      <c r="A43" s="572"/>
      <c r="B43" s="572"/>
      <c r="C43" s="572"/>
      <c r="D43" s="572"/>
      <c r="E43" s="572"/>
      <c r="F43" s="572"/>
      <c r="G43" s="572"/>
    </row>
  </sheetData>
  <mergeCells count="13">
    <mergeCell ref="A43:G43"/>
    <mergeCell ref="A1:F2"/>
    <mergeCell ref="A3:G3"/>
    <mergeCell ref="A7:E8"/>
    <mergeCell ref="F7:G7"/>
    <mergeCell ref="B9:E9"/>
    <mergeCell ref="B10:E10"/>
    <mergeCell ref="B11:E11"/>
    <mergeCell ref="B36:E36"/>
    <mergeCell ref="A40:G40"/>
    <mergeCell ref="A41:G41"/>
    <mergeCell ref="A42:G42"/>
    <mergeCell ref="C5:F6"/>
  </mergeCells>
  <printOptions horizontalCentered="1"/>
  <pageMargins left="0.78749999999999998" right="0.39374999999999999" top="0.98402777777777772" bottom="0.39374999999999999" header="0.51180555555555562" footer="0.5118055555555556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548AC-D929-47D3-B0D8-A61FB9592806}">
  <dimension ref="A1:M27"/>
  <sheetViews>
    <sheetView tabSelected="1" view="pageBreakPreview" zoomScaleNormal="100" zoomScaleSheetLayoutView="100" workbookViewId="0">
      <selection activeCell="G8" sqref="G8"/>
    </sheetView>
  </sheetViews>
  <sheetFormatPr defaultRowHeight="15" x14ac:dyDescent="0.25"/>
  <cols>
    <col min="3" max="3" width="29.28515625" customWidth="1"/>
    <col min="4" max="4" width="14.7109375" customWidth="1"/>
    <col min="5" max="5" width="12" customWidth="1"/>
    <col min="6" max="6" width="11.5703125" customWidth="1"/>
    <col min="7" max="7" width="13.28515625" customWidth="1"/>
    <col min="8" max="8" width="13.5703125" customWidth="1"/>
    <col min="9" max="9" width="13.7109375" customWidth="1"/>
  </cols>
  <sheetData>
    <row r="1" spans="1:9" ht="15.75" thickBot="1" x14ac:dyDescent="0.3">
      <c r="A1" s="361"/>
      <c r="B1" s="361"/>
      <c r="C1" s="361"/>
      <c r="D1" s="361"/>
      <c r="E1" s="361"/>
      <c r="F1" s="361"/>
      <c r="G1" s="361"/>
      <c r="H1" s="361"/>
      <c r="I1" s="361"/>
    </row>
    <row r="2" spans="1:9" x14ac:dyDescent="0.25">
      <c r="A2" s="361"/>
      <c r="B2" s="362"/>
      <c r="C2" s="363"/>
      <c r="D2" s="593" t="s">
        <v>308</v>
      </c>
      <c r="E2" s="594"/>
      <c r="F2" s="594"/>
      <c r="G2" s="594"/>
      <c r="H2" s="594"/>
      <c r="I2" s="595"/>
    </row>
    <row r="3" spans="1:9" x14ac:dyDescent="0.25">
      <c r="A3" s="361"/>
      <c r="B3" s="364"/>
      <c r="C3" s="361"/>
      <c r="D3" s="596" t="s">
        <v>309</v>
      </c>
      <c r="E3" s="597"/>
      <c r="F3" s="597"/>
      <c r="G3" s="597"/>
      <c r="H3" s="597"/>
      <c r="I3" s="598"/>
    </row>
    <row r="4" spans="1:9" ht="15.75" thickBot="1" x14ac:dyDescent="0.3">
      <c r="A4" s="361"/>
      <c r="B4" s="365"/>
      <c r="C4" s="366"/>
      <c r="D4" s="599" t="s">
        <v>310</v>
      </c>
      <c r="E4" s="600"/>
      <c r="F4" s="600"/>
      <c r="G4" s="600"/>
      <c r="H4" s="600"/>
      <c r="I4" s="601"/>
    </row>
    <row r="5" spans="1:9" ht="15.75" thickBot="1" x14ac:dyDescent="0.3">
      <c r="A5" s="361"/>
      <c r="B5" s="364"/>
      <c r="C5" s="361"/>
      <c r="D5" s="361"/>
      <c r="E5" s="361"/>
      <c r="F5" s="361"/>
      <c r="G5" s="361"/>
      <c r="H5" s="361"/>
      <c r="I5" s="379"/>
    </row>
    <row r="6" spans="1:9" x14ac:dyDescent="0.25">
      <c r="A6" s="361"/>
      <c r="B6" s="602" t="s">
        <v>380</v>
      </c>
      <c r="C6" s="603"/>
      <c r="D6" s="603"/>
      <c r="E6" s="603"/>
      <c r="F6" s="603"/>
      <c r="G6" s="603"/>
      <c r="H6" s="603"/>
      <c r="I6" s="604"/>
    </row>
    <row r="7" spans="1:9" ht="15.75" thickBot="1" x14ac:dyDescent="0.3">
      <c r="A7" s="361"/>
      <c r="B7" s="605"/>
      <c r="C7" s="606"/>
      <c r="D7" s="606"/>
      <c r="E7" s="606"/>
      <c r="F7" s="606"/>
      <c r="G7" s="606"/>
      <c r="H7" s="606"/>
      <c r="I7" s="607"/>
    </row>
    <row r="8" spans="1:9" ht="15.75" thickBot="1" x14ac:dyDescent="0.3">
      <c r="A8" s="361"/>
      <c r="B8" s="367"/>
      <c r="C8" s="380"/>
      <c r="D8" s="380"/>
      <c r="E8" s="380"/>
      <c r="F8" s="380"/>
      <c r="G8" s="380"/>
      <c r="H8" s="380"/>
      <c r="I8" s="379"/>
    </row>
    <row r="9" spans="1:9" ht="16.5" thickBot="1" x14ac:dyDescent="0.3">
      <c r="A9" s="361"/>
      <c r="B9" s="608" t="s">
        <v>311</v>
      </c>
      <c r="C9" s="609"/>
      <c r="D9" s="609"/>
      <c r="E9" s="609"/>
      <c r="F9" s="609"/>
      <c r="G9" s="609"/>
      <c r="H9" s="609"/>
      <c r="I9" s="610"/>
    </row>
    <row r="10" spans="1:9" ht="15.75" thickBot="1" x14ac:dyDescent="0.3">
      <c r="A10" s="361"/>
      <c r="B10" s="368"/>
      <c r="C10" s="361"/>
      <c r="D10" s="361"/>
      <c r="E10" s="361"/>
      <c r="F10" s="361"/>
      <c r="G10" s="361"/>
      <c r="H10" s="361"/>
      <c r="I10" s="379"/>
    </row>
    <row r="11" spans="1:9" x14ac:dyDescent="0.25">
      <c r="A11" s="361"/>
      <c r="B11" s="369" t="s">
        <v>312</v>
      </c>
      <c r="C11" s="370" t="s">
        <v>313</v>
      </c>
      <c r="D11" s="370" t="s">
        <v>314</v>
      </c>
      <c r="E11" s="370" t="s">
        <v>336</v>
      </c>
      <c r="F11" s="370" t="s">
        <v>315</v>
      </c>
      <c r="G11" s="370" t="s">
        <v>316</v>
      </c>
      <c r="H11" s="370" t="s">
        <v>317</v>
      </c>
      <c r="I11" s="381" t="s">
        <v>318</v>
      </c>
    </row>
    <row r="12" spans="1:9" x14ac:dyDescent="0.25">
      <c r="A12" s="361"/>
      <c r="B12" s="590">
        <v>1</v>
      </c>
      <c r="C12" s="591" t="s">
        <v>319</v>
      </c>
      <c r="D12" s="371">
        <f>D13/$D$24</f>
        <v>1.3223768798978158E-2</v>
      </c>
      <c r="E12" s="372">
        <v>1</v>
      </c>
      <c r="F12" s="372">
        <v>0</v>
      </c>
      <c r="G12" s="372">
        <v>0</v>
      </c>
      <c r="H12" s="372">
        <v>0</v>
      </c>
      <c r="I12" s="382">
        <v>0</v>
      </c>
    </row>
    <row r="13" spans="1:9" x14ac:dyDescent="0.25">
      <c r="A13" s="361"/>
      <c r="B13" s="590" t="s">
        <v>320</v>
      </c>
      <c r="C13" s="592"/>
      <c r="D13" s="373">
        <f>'PFP '!N11</f>
        <v>2668</v>
      </c>
      <c r="E13" s="374">
        <f>$D13*E12</f>
        <v>2668</v>
      </c>
      <c r="F13" s="374">
        <f t="shared" ref="F13:I13" si="0">$D13*F12</f>
        <v>0</v>
      </c>
      <c r="G13" s="374">
        <f t="shared" si="0"/>
        <v>0</v>
      </c>
      <c r="H13" s="374">
        <f t="shared" si="0"/>
        <v>0</v>
      </c>
      <c r="I13" s="383">
        <f t="shared" si="0"/>
        <v>0</v>
      </c>
    </row>
    <row r="14" spans="1:9" x14ac:dyDescent="0.25">
      <c r="A14" s="361"/>
      <c r="B14" s="590" t="s">
        <v>321</v>
      </c>
      <c r="C14" s="587" t="s">
        <v>322</v>
      </c>
      <c r="D14" s="371">
        <f>D15/$D$24</f>
        <v>5.9933213012460226E-2</v>
      </c>
      <c r="E14" s="372">
        <v>0.4</v>
      </c>
      <c r="F14" s="372">
        <v>0.6</v>
      </c>
      <c r="G14" s="372">
        <v>0</v>
      </c>
      <c r="H14" s="372">
        <v>0</v>
      </c>
      <c r="I14" s="382">
        <v>0</v>
      </c>
    </row>
    <row r="15" spans="1:9" x14ac:dyDescent="0.25">
      <c r="A15" s="361"/>
      <c r="B15" s="590"/>
      <c r="C15" s="587"/>
      <c r="D15" s="373">
        <f>'PFP1.1_Topo'!G18+'PFP '!N33</f>
        <v>12092</v>
      </c>
      <c r="E15" s="374">
        <f>$D15*E14</f>
        <v>4836.8</v>
      </c>
      <c r="F15" s="374">
        <f t="shared" ref="F15:I15" si="1">$D15*F14</f>
        <v>7255.2</v>
      </c>
      <c r="G15" s="374">
        <f t="shared" si="1"/>
        <v>0</v>
      </c>
      <c r="H15" s="374">
        <f t="shared" si="1"/>
        <v>0</v>
      </c>
      <c r="I15" s="383">
        <f t="shared" si="1"/>
        <v>0</v>
      </c>
    </row>
    <row r="16" spans="1:9" x14ac:dyDescent="0.25">
      <c r="A16" s="361"/>
      <c r="B16" s="590" t="s">
        <v>323</v>
      </c>
      <c r="C16" s="587" t="s">
        <v>324</v>
      </c>
      <c r="D16" s="371">
        <f>D17/$D$24</f>
        <v>0.20076213775175786</v>
      </c>
      <c r="E16" s="372">
        <v>0</v>
      </c>
      <c r="F16" s="372">
        <v>0.3</v>
      </c>
      <c r="G16" s="372">
        <v>0.7</v>
      </c>
      <c r="H16" s="372">
        <v>0</v>
      </c>
      <c r="I16" s="382">
        <v>0</v>
      </c>
    </row>
    <row r="17" spans="1:13" x14ac:dyDescent="0.25">
      <c r="A17" s="361"/>
      <c r="B17" s="590" t="s">
        <v>325</v>
      </c>
      <c r="C17" s="587"/>
      <c r="D17" s="373">
        <f>'PFP1.2_Geo'!G32</f>
        <v>40505.35</v>
      </c>
      <c r="E17" s="374">
        <f>$D17*E16</f>
        <v>0</v>
      </c>
      <c r="F17" s="374">
        <f t="shared" ref="F17:I17" si="2">$D17*F16</f>
        <v>12151.605</v>
      </c>
      <c r="G17" s="374">
        <f t="shared" si="2"/>
        <v>28353.744999999999</v>
      </c>
      <c r="H17" s="374">
        <f t="shared" si="2"/>
        <v>0</v>
      </c>
      <c r="I17" s="383">
        <f t="shared" si="2"/>
        <v>0</v>
      </c>
    </row>
    <row r="18" spans="1:13" x14ac:dyDescent="0.25">
      <c r="A18" s="361"/>
      <c r="B18" s="590" t="s">
        <v>326</v>
      </c>
      <c r="C18" s="587" t="s">
        <v>327</v>
      </c>
      <c r="D18" s="371">
        <f>D19/$D$24</f>
        <v>0.17394989641175457</v>
      </c>
      <c r="E18" s="372">
        <v>0</v>
      </c>
      <c r="F18" s="372">
        <v>0</v>
      </c>
      <c r="G18" s="372">
        <v>0.3</v>
      </c>
      <c r="H18" s="372">
        <v>0.7</v>
      </c>
      <c r="I18" s="382">
        <v>0</v>
      </c>
    </row>
    <row r="19" spans="1:13" x14ac:dyDescent="0.25">
      <c r="A19" s="361"/>
      <c r="B19" s="590"/>
      <c r="C19" s="587"/>
      <c r="D19" s="373">
        <f>'PFP '!N14/3+('PFP '!N17/3)</f>
        <v>35095.768134000005</v>
      </c>
      <c r="E19" s="374">
        <f>$D19*E18</f>
        <v>0</v>
      </c>
      <c r="F19" s="374">
        <f t="shared" ref="F19:I19" si="3">$D19*F18</f>
        <v>0</v>
      </c>
      <c r="G19" s="374">
        <f t="shared" si="3"/>
        <v>10528.730440200001</v>
      </c>
      <c r="H19" s="374">
        <f>$D19*H18</f>
        <v>24567.037693800001</v>
      </c>
      <c r="I19" s="383">
        <f t="shared" si="3"/>
        <v>0</v>
      </c>
    </row>
    <row r="20" spans="1:13" x14ac:dyDescent="0.25">
      <c r="A20" s="361"/>
      <c r="B20" s="590" t="s">
        <v>328</v>
      </c>
      <c r="C20" s="587" t="s">
        <v>329</v>
      </c>
      <c r="D20" s="371">
        <f>D21/$D$24</f>
        <v>0.17394989641175457</v>
      </c>
      <c r="E20" s="372">
        <v>0</v>
      </c>
      <c r="F20" s="372">
        <v>0</v>
      </c>
      <c r="G20" s="372">
        <v>0</v>
      </c>
      <c r="H20" s="372">
        <v>0.4</v>
      </c>
      <c r="I20" s="382">
        <v>0.6</v>
      </c>
    </row>
    <row r="21" spans="1:13" x14ac:dyDescent="0.25">
      <c r="A21" s="361"/>
      <c r="B21" s="590" t="s">
        <v>330</v>
      </c>
      <c r="C21" s="587"/>
      <c r="D21" s="373">
        <f>'PFP '!N14/3+('PFP '!N17/3)</f>
        <v>35095.768134000005</v>
      </c>
      <c r="E21" s="374">
        <f>$D21*E20</f>
        <v>0</v>
      </c>
      <c r="F21" s="374">
        <f t="shared" ref="F21:I21" si="4">$D21*F20</f>
        <v>0</v>
      </c>
      <c r="G21" s="374">
        <f t="shared" si="4"/>
        <v>0</v>
      </c>
      <c r="H21" s="374">
        <f t="shared" si="4"/>
        <v>14038.307253600004</v>
      </c>
      <c r="I21" s="383">
        <f t="shared" si="4"/>
        <v>21057.460880400002</v>
      </c>
    </row>
    <row r="22" spans="1:13" x14ac:dyDescent="0.25">
      <c r="A22" s="361"/>
      <c r="B22" s="590" t="s">
        <v>331</v>
      </c>
      <c r="C22" s="587" t="s">
        <v>332</v>
      </c>
      <c r="D22" s="375"/>
      <c r="E22" s="372">
        <v>0</v>
      </c>
      <c r="F22" s="372">
        <v>0</v>
      </c>
      <c r="G22" s="372">
        <v>0</v>
      </c>
      <c r="H22" s="372">
        <v>0.4</v>
      </c>
      <c r="I22" s="382">
        <v>0.6</v>
      </c>
    </row>
    <row r="23" spans="1:13" x14ac:dyDescent="0.25">
      <c r="A23" s="361"/>
      <c r="B23" s="590"/>
      <c r="C23" s="587"/>
      <c r="D23" s="375">
        <f>'PFP '!N12+('PFP '!N14/3)+('PFP '!N17/3)+'PFP '!N24+'PFP '!N25</f>
        <v>76301.027119457634</v>
      </c>
      <c r="E23" s="374">
        <f t="shared" ref="E23:I23" si="5">$D23*E22</f>
        <v>0</v>
      </c>
      <c r="F23" s="374">
        <f t="shared" si="5"/>
        <v>0</v>
      </c>
      <c r="G23" s="374">
        <f t="shared" si="5"/>
        <v>0</v>
      </c>
      <c r="H23" s="374">
        <f t="shared" si="5"/>
        <v>30520.410847783056</v>
      </c>
      <c r="I23" s="383">
        <f t="shared" si="5"/>
        <v>45780.616271674582</v>
      </c>
    </row>
    <row r="24" spans="1:13" x14ac:dyDescent="0.25">
      <c r="A24" s="361"/>
      <c r="B24" s="586" t="s">
        <v>330</v>
      </c>
      <c r="C24" s="587"/>
      <c r="D24" s="583">
        <f>SUM(D13,D15,D17,D19,D21,D23)</f>
        <v>201757.91338745764</v>
      </c>
      <c r="E24" s="371">
        <f>E25/$D$24</f>
        <v>3.7197054003962254E-2</v>
      </c>
      <c r="F24" s="371">
        <f t="shared" ref="F24:I24" si="6">F25/$D$24</f>
        <v>9.6188569133003499E-2</v>
      </c>
      <c r="G24" s="371">
        <f t="shared" si="6"/>
        <v>0.19271846534975684</v>
      </c>
      <c r="H24" s="371">
        <f t="shared" si="6"/>
        <v>0.34261732109824794</v>
      </c>
      <c r="I24" s="384">
        <f t="shared" si="6"/>
        <v>0.33127859041502949</v>
      </c>
      <c r="M24" t="s">
        <v>98</v>
      </c>
    </row>
    <row r="25" spans="1:13" x14ac:dyDescent="0.25">
      <c r="A25" s="361"/>
      <c r="B25" s="586" t="s">
        <v>333</v>
      </c>
      <c r="C25" s="587"/>
      <c r="D25" s="584"/>
      <c r="E25" s="376">
        <f>SUM(E13,E15,E17,E19,E21,E23)</f>
        <v>7504.8</v>
      </c>
      <c r="F25" s="376">
        <f>SUM(F13,F15,F17,F19,F21,F23)</f>
        <v>19406.805</v>
      </c>
      <c r="G25" s="376">
        <f>SUM(G13,G15,G17,G19,G21,G23)</f>
        <v>38882.475440199996</v>
      </c>
      <c r="H25" s="376">
        <f>SUM(H13,H15,H17,H19,H21,H23)</f>
        <v>69125.755795183068</v>
      </c>
      <c r="I25" s="385">
        <f>SUM(I13,I15,I17,I19,I21,I23)</f>
        <v>66838.077152074577</v>
      </c>
    </row>
    <row r="26" spans="1:13" x14ac:dyDescent="0.25">
      <c r="A26" s="361"/>
      <c r="B26" s="586" t="s">
        <v>334</v>
      </c>
      <c r="C26" s="587"/>
      <c r="D26" s="584"/>
      <c r="E26" s="377">
        <f>E27/$D24</f>
        <v>3.7197054003962254E-2</v>
      </c>
      <c r="F26" s="377">
        <f t="shared" ref="F26:I26" si="7">F27/$D24</f>
        <v>0.13338562313696575</v>
      </c>
      <c r="G26" s="377">
        <f t="shared" si="7"/>
        <v>0.32610408848672257</v>
      </c>
      <c r="H26" s="377">
        <f t="shared" si="7"/>
        <v>0.66872140958497051</v>
      </c>
      <c r="I26" s="386">
        <f t="shared" si="7"/>
        <v>1</v>
      </c>
    </row>
    <row r="27" spans="1:13" ht="15.75" thickBot="1" x14ac:dyDescent="0.3">
      <c r="A27" s="361"/>
      <c r="B27" s="588" t="s">
        <v>335</v>
      </c>
      <c r="C27" s="589"/>
      <c r="D27" s="585"/>
      <c r="E27" s="378">
        <f>E25</f>
        <v>7504.8</v>
      </c>
      <c r="F27" s="378">
        <f>E27+F25</f>
        <v>26911.605</v>
      </c>
      <c r="G27" s="378">
        <f t="shared" ref="G27:I27" si="8">F27+G25</f>
        <v>65794.080440199992</v>
      </c>
      <c r="H27" s="378">
        <f t="shared" si="8"/>
        <v>134919.83623538306</v>
      </c>
      <c r="I27" s="387">
        <f t="shared" si="8"/>
        <v>201757.91338745764</v>
      </c>
    </row>
  </sheetData>
  <mergeCells count="22">
    <mergeCell ref="B12:B13"/>
    <mergeCell ref="C12:C13"/>
    <mergeCell ref="D2:I2"/>
    <mergeCell ref="D3:I3"/>
    <mergeCell ref="D4:I4"/>
    <mergeCell ref="B6:I7"/>
    <mergeCell ref="B9:I9"/>
    <mergeCell ref="D24:D27"/>
    <mergeCell ref="B25:C25"/>
    <mergeCell ref="B26:C26"/>
    <mergeCell ref="B27:C27"/>
    <mergeCell ref="B14:B15"/>
    <mergeCell ref="C14:C15"/>
    <mergeCell ref="B16:B17"/>
    <mergeCell ref="C16:C17"/>
    <mergeCell ref="B18:B19"/>
    <mergeCell ref="C18:C19"/>
    <mergeCell ref="B20:B21"/>
    <mergeCell ref="C20:C21"/>
    <mergeCell ref="B22:B23"/>
    <mergeCell ref="C22:C23"/>
    <mergeCell ref="B24:C24"/>
  </mergeCells>
  <pageMargins left="0.511811024" right="0.511811024" top="0.78740157499999996" bottom="0.78740157499999996" header="0.31496062000000002" footer="0.31496062000000002"/>
  <pageSetup paperSize="9" scale="7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FFA59-6377-4B36-85D0-7F0A037BB07B}">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630EA-069B-4BC3-80AE-B2801A3CD1A7}">
  <sheetPr>
    <pageSetUpPr fitToPage="1"/>
  </sheetPr>
  <dimension ref="A1:XFC132"/>
  <sheetViews>
    <sheetView tabSelected="1" view="pageBreakPreview" zoomScale="115" zoomScaleNormal="100" zoomScaleSheetLayoutView="115" workbookViewId="0">
      <selection activeCell="G8" sqref="G8"/>
    </sheetView>
  </sheetViews>
  <sheetFormatPr defaultColWidth="0" defaultRowHeight="12.75" zeroHeight="1" x14ac:dyDescent="0.2"/>
  <cols>
    <col min="1" max="1" width="10.85546875" style="64" customWidth="1"/>
    <col min="2" max="2" width="8" style="47" customWidth="1"/>
    <col min="3" max="3" width="36.7109375" style="47" customWidth="1"/>
    <col min="4" max="4" width="5.7109375" style="65" customWidth="1"/>
    <col min="5" max="5" width="8.7109375" style="47" customWidth="1"/>
    <col min="6" max="7" width="18.7109375" style="47" customWidth="1"/>
    <col min="8" max="8" width="1.7109375" style="47" customWidth="1"/>
    <col min="9" max="13" width="6.7109375" style="47" hidden="1"/>
    <col min="14" max="16369" width="9.140625" style="47" hidden="1"/>
    <col min="16370" max="16371" width="1.140625" style="47" hidden="1"/>
    <col min="16372" max="16372" width="1.7109375" style="47" hidden="1"/>
    <col min="16373" max="16373" width="0.7109375" style="47" hidden="1"/>
    <col min="16374" max="16374" width="1.7109375" style="47" hidden="1"/>
    <col min="16375" max="16375" width="2" style="47" hidden="1"/>
    <col min="16376" max="16376" width="1.85546875" style="47" hidden="1"/>
    <col min="16377" max="16377" width="1.42578125" style="47" hidden="1"/>
    <col min="16378" max="16378" width="1.7109375" style="47" hidden="1"/>
    <col min="16379" max="16379" width="0.7109375" style="47" hidden="1"/>
    <col min="16380" max="16380" width="1.7109375" style="47" hidden="1"/>
    <col min="16381" max="16381" width="2" style="47" hidden="1"/>
    <col min="16382" max="16382" width="1.85546875" style="47" hidden="1"/>
    <col min="16383" max="16383" width="1.42578125" style="47" hidden="1"/>
    <col min="16384" max="16384" width="1.7109375" style="47" hidden="1"/>
  </cols>
  <sheetData>
    <row r="1" spans="1:7" ht="15" customHeight="1" x14ac:dyDescent="0.2">
      <c r="A1" s="449" t="s">
        <v>47</v>
      </c>
      <c r="B1" s="450"/>
      <c r="C1" s="450"/>
      <c r="D1" s="450"/>
      <c r="E1" s="450"/>
      <c r="F1" s="451"/>
      <c r="G1" s="46" t="s">
        <v>1</v>
      </c>
    </row>
    <row r="2" spans="1:7" ht="15" customHeight="1" x14ac:dyDescent="0.2">
      <c r="A2" s="452"/>
      <c r="B2" s="453"/>
      <c r="C2" s="453"/>
      <c r="D2" s="453"/>
      <c r="E2" s="453"/>
      <c r="F2" s="454"/>
      <c r="G2" s="48" t="s">
        <v>48</v>
      </c>
    </row>
    <row r="3" spans="1:7" ht="15" customHeight="1" x14ac:dyDescent="0.2">
      <c r="A3" s="455" t="s">
        <v>49</v>
      </c>
      <c r="B3" s="456"/>
      <c r="C3" s="456"/>
      <c r="D3" s="456"/>
      <c r="E3" s="456"/>
      <c r="F3" s="456"/>
      <c r="G3" s="457"/>
    </row>
    <row r="4" spans="1:7" ht="15" customHeight="1" x14ac:dyDescent="0.2">
      <c r="A4" s="458"/>
      <c r="B4" s="459"/>
      <c r="C4" s="459"/>
      <c r="D4" s="459"/>
      <c r="E4" s="459"/>
      <c r="F4" s="459"/>
      <c r="G4" s="460"/>
    </row>
    <row r="5" spans="1:7" ht="15" customHeight="1" x14ac:dyDescent="0.2">
      <c r="A5" s="461" t="s">
        <v>4</v>
      </c>
      <c r="B5" s="462"/>
      <c r="C5" s="462"/>
      <c r="D5" s="462"/>
      <c r="E5" s="455" t="s">
        <v>50</v>
      </c>
      <c r="F5" s="457"/>
      <c r="G5" s="49" t="s">
        <v>383</v>
      </c>
    </row>
    <row r="6" spans="1:7" ht="36" customHeight="1" x14ac:dyDescent="0.2">
      <c r="A6" s="463" t="s">
        <v>379</v>
      </c>
      <c r="B6" s="464"/>
      <c r="C6" s="464"/>
      <c r="D6" s="465"/>
      <c r="E6" s="466" t="s">
        <v>51</v>
      </c>
      <c r="F6" s="467"/>
      <c r="G6" s="50" t="s">
        <v>384</v>
      </c>
    </row>
    <row r="7" spans="1:7" ht="15" customHeight="1" x14ac:dyDescent="0.2">
      <c r="A7" s="51" t="s">
        <v>52</v>
      </c>
      <c r="B7" s="52" t="s">
        <v>53</v>
      </c>
      <c r="C7" s="51" t="s">
        <v>54</v>
      </c>
      <c r="D7" s="51" t="s">
        <v>55</v>
      </c>
      <c r="E7" s="53" t="s">
        <v>56</v>
      </c>
      <c r="F7" s="53" t="s">
        <v>57</v>
      </c>
      <c r="G7" s="53" t="s">
        <v>58</v>
      </c>
    </row>
    <row r="8" spans="1:7" ht="35.25" customHeight="1" x14ac:dyDescent="0.2">
      <c r="A8" s="284" t="s">
        <v>222</v>
      </c>
      <c r="B8" s="55" t="s">
        <v>223</v>
      </c>
      <c r="C8" s="61" t="s">
        <v>224</v>
      </c>
      <c r="D8" s="57" t="s">
        <v>65</v>
      </c>
      <c r="E8" s="388">
        <v>300</v>
      </c>
      <c r="F8" s="59">
        <v>4.67</v>
      </c>
      <c r="G8" s="60">
        <f t="shared" ref="G8:G17" si="0">ROUND(F8*E8,2)</f>
        <v>1401</v>
      </c>
    </row>
    <row r="9" spans="1:7" ht="15" customHeight="1" x14ac:dyDescent="0.2">
      <c r="A9" s="54" t="s">
        <v>61</v>
      </c>
      <c r="B9" s="55" t="s">
        <v>59</v>
      </c>
      <c r="C9" s="57" t="s">
        <v>62</v>
      </c>
      <c r="D9" s="57" t="s">
        <v>60</v>
      </c>
      <c r="E9" s="388">
        <v>0.6</v>
      </c>
      <c r="F9" s="59">
        <v>1855.85</v>
      </c>
      <c r="G9" s="60">
        <f t="shared" si="0"/>
        <v>1113.51</v>
      </c>
    </row>
    <row r="10" spans="1:7" ht="25.5" customHeight="1" x14ac:dyDescent="0.2">
      <c r="A10" s="54" t="s">
        <v>345</v>
      </c>
      <c r="B10" s="55" t="s">
        <v>63</v>
      </c>
      <c r="C10" s="61" t="s">
        <v>227</v>
      </c>
      <c r="D10" s="57" t="s">
        <v>69</v>
      </c>
      <c r="E10" s="388">
        <v>1</v>
      </c>
      <c r="F10" s="59">
        <v>568.35</v>
      </c>
      <c r="G10" s="60">
        <f t="shared" si="0"/>
        <v>568.35</v>
      </c>
    </row>
    <row r="11" spans="1:7" ht="39" customHeight="1" x14ac:dyDescent="0.2">
      <c r="A11" s="54" t="s">
        <v>344</v>
      </c>
      <c r="B11" s="55" t="s">
        <v>63</v>
      </c>
      <c r="C11" s="61" t="s">
        <v>64</v>
      </c>
      <c r="D11" s="57" t="s">
        <v>69</v>
      </c>
      <c r="E11" s="388">
        <v>1</v>
      </c>
      <c r="F11" s="59">
        <v>661.14</v>
      </c>
      <c r="G11" s="60">
        <f t="shared" si="0"/>
        <v>661.14</v>
      </c>
    </row>
    <row r="12" spans="1:7" ht="45.75" customHeight="1" x14ac:dyDescent="0.2">
      <c r="A12" s="54" t="s">
        <v>343</v>
      </c>
      <c r="B12" s="55" t="s">
        <v>63</v>
      </c>
      <c r="C12" s="61" t="s">
        <v>66</v>
      </c>
      <c r="D12" s="57" t="s">
        <v>65</v>
      </c>
      <c r="E12" s="388">
        <v>900</v>
      </c>
      <c r="F12" s="59">
        <v>6.71</v>
      </c>
      <c r="G12" s="60">
        <f t="shared" si="0"/>
        <v>6039</v>
      </c>
    </row>
    <row r="13" spans="1:7" ht="38.25" customHeight="1" x14ac:dyDescent="0.2">
      <c r="A13" s="54" t="s">
        <v>342</v>
      </c>
      <c r="B13" s="55" t="s">
        <v>63</v>
      </c>
      <c r="C13" s="61" t="s">
        <v>307</v>
      </c>
      <c r="D13" s="57" t="s">
        <v>65</v>
      </c>
      <c r="E13" s="388">
        <v>1000</v>
      </c>
      <c r="F13" s="59">
        <v>0.66</v>
      </c>
      <c r="G13" s="60">
        <f t="shared" si="0"/>
        <v>660</v>
      </c>
    </row>
    <row r="14" spans="1:7" ht="24.75" customHeight="1" x14ac:dyDescent="0.2">
      <c r="A14" s="54" t="s">
        <v>341</v>
      </c>
      <c r="B14" s="55" t="s">
        <v>63</v>
      </c>
      <c r="C14" s="61" t="s">
        <v>67</v>
      </c>
      <c r="D14" s="57" t="s">
        <v>68</v>
      </c>
      <c r="E14" s="388">
        <v>100</v>
      </c>
      <c r="F14" s="59">
        <v>6.42</v>
      </c>
      <c r="G14" s="60">
        <f t="shared" si="0"/>
        <v>642</v>
      </c>
    </row>
    <row r="15" spans="1:7" ht="15" customHeight="1" x14ac:dyDescent="0.2">
      <c r="A15" s="54" t="s">
        <v>338</v>
      </c>
      <c r="B15" s="55" t="s">
        <v>63</v>
      </c>
      <c r="C15" s="57" t="s">
        <v>339</v>
      </c>
      <c r="D15" s="57" t="s">
        <v>69</v>
      </c>
      <c r="E15" s="388">
        <v>4</v>
      </c>
      <c r="F15" s="62">
        <v>33.82</v>
      </c>
      <c r="G15" s="60">
        <f t="shared" si="0"/>
        <v>135.28</v>
      </c>
    </row>
    <row r="16" spans="1:7" ht="23.25" customHeight="1" x14ac:dyDescent="0.2">
      <c r="A16" s="285" t="s">
        <v>225</v>
      </c>
      <c r="B16" s="55" t="s">
        <v>223</v>
      </c>
      <c r="C16" s="61" t="s">
        <v>226</v>
      </c>
      <c r="D16" s="57" t="s">
        <v>69</v>
      </c>
      <c r="E16" s="388">
        <v>8</v>
      </c>
      <c r="F16" s="62">
        <v>10.34</v>
      </c>
      <c r="G16" s="60">
        <f t="shared" si="0"/>
        <v>82.72</v>
      </c>
    </row>
    <row r="17" spans="1:7" ht="15" customHeight="1" x14ac:dyDescent="0.2">
      <c r="A17" s="54" t="s">
        <v>340</v>
      </c>
      <c r="B17" s="55" t="s">
        <v>63</v>
      </c>
      <c r="C17" s="57" t="s">
        <v>70</v>
      </c>
      <c r="D17" s="57" t="s">
        <v>65</v>
      </c>
      <c r="E17" s="388">
        <v>100</v>
      </c>
      <c r="F17" s="62">
        <v>7.89</v>
      </c>
      <c r="G17" s="60">
        <f t="shared" si="0"/>
        <v>789</v>
      </c>
    </row>
    <row r="18" spans="1:7" ht="15" customHeight="1" x14ac:dyDescent="0.2">
      <c r="A18" s="468" t="s">
        <v>71</v>
      </c>
      <c r="B18" s="469"/>
      <c r="C18" s="469"/>
      <c r="D18" s="469"/>
      <c r="E18" s="469"/>
      <c r="F18" s="470"/>
      <c r="G18" s="63">
        <f>SUM(G8:G17)</f>
        <v>12092</v>
      </c>
    </row>
    <row r="19" spans="1:7" ht="15" customHeight="1" x14ac:dyDescent="0.2">
      <c r="A19" s="471" t="s">
        <v>36</v>
      </c>
      <c r="B19" s="472"/>
      <c r="C19" s="472"/>
      <c r="D19" s="472"/>
      <c r="E19" s="472"/>
      <c r="F19" s="472"/>
      <c r="G19" s="473"/>
    </row>
    <row r="20" spans="1:7" ht="15" customHeight="1" x14ac:dyDescent="0.2">
      <c r="A20" s="474" t="s">
        <v>72</v>
      </c>
      <c r="B20" s="475"/>
      <c r="C20" s="475"/>
      <c r="D20" s="475"/>
      <c r="E20" s="475"/>
      <c r="F20" s="475"/>
      <c r="G20" s="476"/>
    </row>
    <row r="21" spans="1:7" ht="15" customHeight="1" x14ac:dyDescent="0.2">
      <c r="A21" s="474" t="s">
        <v>73</v>
      </c>
      <c r="B21" s="475"/>
      <c r="C21" s="475"/>
      <c r="D21" s="475"/>
      <c r="E21" s="475"/>
      <c r="F21" s="475"/>
      <c r="G21" s="476"/>
    </row>
    <row r="22" spans="1:7" ht="15" customHeight="1" x14ac:dyDescent="0.2">
      <c r="A22" s="461" t="s">
        <v>74</v>
      </c>
      <c r="B22" s="462"/>
      <c r="C22" s="462"/>
      <c r="D22" s="462"/>
      <c r="E22" s="462"/>
      <c r="F22" s="462"/>
      <c r="G22" s="477"/>
    </row>
    <row r="23" spans="1:7" ht="15" customHeight="1" x14ac:dyDescent="0.2">
      <c r="A23" s="446" t="s">
        <v>75</v>
      </c>
      <c r="B23" s="447"/>
      <c r="C23" s="447"/>
      <c r="D23" s="447"/>
      <c r="E23" s="447"/>
      <c r="F23" s="447"/>
      <c r="G23" s="448"/>
    </row>
    <row r="28" spans="1:7" x14ac:dyDescent="0.2"/>
    <row r="29" spans="1:7" x14ac:dyDescent="0.2"/>
    <row r="30" spans="1:7" x14ac:dyDescent="0.2"/>
    <row r="31" spans="1:7" x14ac:dyDescent="0.2"/>
    <row r="32" spans="1:7" x14ac:dyDescent="0.2"/>
    <row r="33" x14ac:dyDescent="0.2"/>
    <row r="47" x14ac:dyDescent="0.2"/>
    <row r="48" x14ac:dyDescent="0.2"/>
    <row r="64" x14ac:dyDescent="0.2"/>
    <row r="80" x14ac:dyDescent="0.2"/>
    <row r="95" x14ac:dyDescent="0.2"/>
    <row r="96" x14ac:dyDescent="0.2"/>
    <row r="97" spans="2:2" x14ac:dyDescent="0.2"/>
    <row r="101" spans="2:2" x14ac:dyDescent="0.2">
      <c r="B101" s="66"/>
    </row>
    <row r="102" spans="2:2" x14ac:dyDescent="0.2">
      <c r="B102" s="66"/>
    </row>
    <row r="103" spans="2:2" x14ac:dyDescent="0.2">
      <c r="B103" s="66"/>
    </row>
    <row r="107" spans="2:2" x14ac:dyDescent="0.2">
      <c r="B107" s="66"/>
    </row>
    <row r="108" spans="2:2" x14ac:dyDescent="0.2"/>
    <row r="109" spans="2:2" x14ac:dyDescent="0.2"/>
    <row r="110" spans="2:2" x14ac:dyDescent="0.2"/>
    <row r="111" spans="2:2" x14ac:dyDescent="0.2"/>
    <row r="112" spans="2: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sheetData>
  <mergeCells count="13">
    <mergeCell ref="A23:G23"/>
    <mergeCell ref="A1:F2"/>
    <mergeCell ref="A3:G3"/>
    <mergeCell ref="A4:G4"/>
    <mergeCell ref="A5:D5"/>
    <mergeCell ref="E5:F5"/>
    <mergeCell ref="A6:D6"/>
    <mergeCell ref="E6:F6"/>
    <mergeCell ref="A18:F18"/>
    <mergeCell ref="A19:G19"/>
    <mergeCell ref="A20:G20"/>
    <mergeCell ref="A21:G21"/>
    <mergeCell ref="A22:G22"/>
  </mergeCells>
  <printOptions horizontalCentered="1"/>
  <pageMargins left="0.51181102362204722" right="0.51181102362204722" top="0.78740157480314965" bottom="0.78740157480314965"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CEEA0-7B1D-45EF-A56D-B2EA627E7632}">
  <sheetPr>
    <pageSetUpPr fitToPage="1"/>
  </sheetPr>
  <dimension ref="A1:J173"/>
  <sheetViews>
    <sheetView tabSelected="1" view="pageBreakPreview" zoomScale="60" zoomScaleNormal="110" workbookViewId="0">
      <selection activeCell="G8" sqref="G8"/>
    </sheetView>
  </sheetViews>
  <sheetFormatPr defaultColWidth="0" defaultRowHeight="12.75" zeroHeight="1" x14ac:dyDescent="0.2"/>
  <cols>
    <col min="1" max="1" width="12.42578125" style="64" customWidth="1"/>
    <col min="2" max="2" width="7.42578125" style="47" customWidth="1"/>
    <col min="3" max="3" width="56.28515625" style="47" customWidth="1"/>
    <col min="4" max="4" width="5.7109375" style="65" customWidth="1"/>
    <col min="5" max="5" width="5.7109375" style="47" customWidth="1"/>
    <col min="6" max="7" width="18.7109375" style="47" customWidth="1"/>
    <col min="8" max="8" width="0.140625" style="47" customWidth="1"/>
    <col min="9" max="9" width="1.7109375" style="47" customWidth="1"/>
    <col min="10" max="10" width="6.7109375" style="47" hidden="1" customWidth="1"/>
    <col min="11" max="16384" width="9.140625" style="47" hidden="1"/>
  </cols>
  <sheetData>
    <row r="1" spans="1:9" ht="15" customHeight="1" x14ac:dyDescent="0.2">
      <c r="A1" s="478" t="s">
        <v>76</v>
      </c>
      <c r="B1" s="479"/>
      <c r="C1" s="479"/>
      <c r="D1" s="479"/>
      <c r="E1" s="479"/>
      <c r="F1" s="480"/>
      <c r="G1" s="46" t="s">
        <v>1</v>
      </c>
    </row>
    <row r="2" spans="1:9" ht="15" customHeight="1" x14ac:dyDescent="0.2">
      <c r="A2" s="481"/>
      <c r="B2" s="482"/>
      <c r="C2" s="482"/>
      <c r="D2" s="482"/>
      <c r="E2" s="482"/>
      <c r="F2" s="483"/>
      <c r="G2" s="48" t="s">
        <v>77</v>
      </c>
    </row>
    <row r="3" spans="1:9" ht="15" customHeight="1" x14ac:dyDescent="0.2">
      <c r="A3" s="455" t="s">
        <v>49</v>
      </c>
      <c r="B3" s="456"/>
      <c r="C3" s="456"/>
      <c r="D3" s="456"/>
      <c r="E3" s="456"/>
      <c r="F3" s="456"/>
      <c r="G3" s="457"/>
    </row>
    <row r="4" spans="1:9" ht="15" customHeight="1" x14ac:dyDescent="0.2">
      <c r="A4" s="484"/>
      <c r="B4" s="485"/>
      <c r="C4" s="485"/>
      <c r="D4" s="485"/>
      <c r="E4" s="485"/>
      <c r="F4" s="485"/>
      <c r="G4" s="486"/>
    </row>
    <row r="5" spans="1:9" ht="15" customHeight="1" x14ac:dyDescent="0.2">
      <c r="A5" s="461" t="s">
        <v>4</v>
      </c>
      <c r="B5" s="462"/>
      <c r="C5" s="462"/>
      <c r="D5" s="462"/>
      <c r="E5" s="455" t="s">
        <v>50</v>
      </c>
      <c r="F5" s="457"/>
    </row>
    <row r="6" spans="1:9" ht="30" customHeight="1" x14ac:dyDescent="0.2">
      <c r="A6" s="463" t="s">
        <v>379</v>
      </c>
      <c r="B6" s="464"/>
      <c r="C6" s="464"/>
      <c r="D6" s="465"/>
      <c r="E6" s="466" t="s">
        <v>51</v>
      </c>
      <c r="F6" s="467"/>
      <c r="G6" s="50"/>
      <c r="I6" s="67"/>
    </row>
    <row r="7" spans="1:9" ht="15" customHeight="1" x14ac:dyDescent="0.2">
      <c r="A7" s="51" t="s">
        <v>52</v>
      </c>
      <c r="B7" s="52" t="s">
        <v>53</v>
      </c>
      <c r="C7" s="51" t="s">
        <v>54</v>
      </c>
      <c r="D7" s="51" t="s">
        <v>55</v>
      </c>
      <c r="E7" s="53" t="s">
        <v>56</v>
      </c>
      <c r="F7" s="53" t="s">
        <v>57</v>
      </c>
      <c r="G7" s="53" t="s">
        <v>58</v>
      </c>
    </row>
    <row r="8" spans="1:9" ht="15" customHeight="1" x14ac:dyDescent="0.2">
      <c r="A8" s="54" t="s">
        <v>375</v>
      </c>
      <c r="B8" s="55" t="s">
        <v>63</v>
      </c>
      <c r="C8" s="56" t="s">
        <v>78</v>
      </c>
      <c r="D8" s="68" t="s">
        <v>69</v>
      </c>
      <c r="E8" s="58">
        <v>2</v>
      </c>
      <c r="F8" s="59">
        <v>1978.68</v>
      </c>
      <c r="G8" s="60">
        <f t="shared" ref="G8:G30" si="0">ROUND(F8*E8,2)</f>
        <v>3957.36</v>
      </c>
    </row>
    <row r="9" spans="1:9" ht="24.75" customHeight="1" x14ac:dyDescent="0.2">
      <c r="A9" s="54" t="s">
        <v>376</v>
      </c>
      <c r="B9" s="55" t="s">
        <v>63</v>
      </c>
      <c r="C9" s="61" t="s">
        <v>79</v>
      </c>
      <c r="D9" s="68" t="s">
        <v>68</v>
      </c>
      <c r="E9" s="58">
        <v>100</v>
      </c>
      <c r="F9" s="59">
        <v>7.01</v>
      </c>
      <c r="G9" s="60">
        <f>SUM(F9*E9)</f>
        <v>701</v>
      </c>
    </row>
    <row r="10" spans="1:9" ht="15" customHeight="1" x14ac:dyDescent="0.2">
      <c r="A10" s="54" t="s">
        <v>352</v>
      </c>
      <c r="B10" s="55" t="s">
        <v>63</v>
      </c>
      <c r="C10" s="56" t="s">
        <v>80</v>
      </c>
      <c r="D10" s="68" t="s">
        <v>65</v>
      </c>
      <c r="E10" s="58">
        <v>50</v>
      </c>
      <c r="F10" s="59">
        <v>99.5</v>
      </c>
      <c r="G10" s="60">
        <f t="shared" si="0"/>
        <v>4975</v>
      </c>
    </row>
    <row r="11" spans="1:9" ht="15" customHeight="1" x14ac:dyDescent="0.2">
      <c r="A11" s="54" t="s">
        <v>351</v>
      </c>
      <c r="B11" s="55" t="s">
        <v>63</v>
      </c>
      <c r="C11" s="56" t="s">
        <v>346</v>
      </c>
      <c r="D11" s="68" t="s">
        <v>69</v>
      </c>
      <c r="E11" s="58">
        <v>4</v>
      </c>
      <c r="F11" s="59">
        <v>49.99</v>
      </c>
      <c r="G11" s="60">
        <f t="shared" si="0"/>
        <v>199.96</v>
      </c>
    </row>
    <row r="12" spans="1:9" ht="15" customHeight="1" x14ac:dyDescent="0.2">
      <c r="A12" s="54" t="s">
        <v>350</v>
      </c>
      <c r="B12" s="55" t="s">
        <v>63</v>
      </c>
      <c r="C12" s="56" t="s">
        <v>347</v>
      </c>
      <c r="D12" s="57" t="s">
        <v>65</v>
      </c>
      <c r="E12" s="58">
        <v>15</v>
      </c>
      <c r="F12" s="59">
        <v>97.5</v>
      </c>
      <c r="G12" s="60">
        <f t="shared" si="0"/>
        <v>1462.5</v>
      </c>
    </row>
    <row r="13" spans="1:9" ht="49.5" customHeight="1" x14ac:dyDescent="0.2">
      <c r="A13" s="54" t="s">
        <v>348</v>
      </c>
      <c r="B13" s="55" t="s">
        <v>63</v>
      </c>
      <c r="C13" s="61" t="s">
        <v>81</v>
      </c>
      <c r="D13" s="57" t="s">
        <v>82</v>
      </c>
      <c r="E13" s="389">
        <v>0.5</v>
      </c>
      <c r="F13" s="70">
        <v>7084.48</v>
      </c>
      <c r="G13" s="60">
        <f t="shared" si="0"/>
        <v>3542.24</v>
      </c>
    </row>
    <row r="14" spans="1:9" ht="25.5" customHeight="1" x14ac:dyDescent="0.2">
      <c r="A14" s="54" t="s">
        <v>349</v>
      </c>
      <c r="B14" s="55" t="s">
        <v>63</v>
      </c>
      <c r="C14" s="61" t="s">
        <v>83</v>
      </c>
      <c r="D14" s="57" t="s">
        <v>84</v>
      </c>
      <c r="E14" s="69">
        <v>100</v>
      </c>
      <c r="F14" s="70">
        <v>7.8</v>
      </c>
      <c r="G14" s="60">
        <f t="shared" si="0"/>
        <v>780</v>
      </c>
    </row>
    <row r="15" spans="1:9" ht="22.5" customHeight="1" x14ac:dyDescent="0.2">
      <c r="A15" s="54" t="s">
        <v>359</v>
      </c>
      <c r="B15" s="55" t="s">
        <v>63</v>
      </c>
      <c r="C15" s="71" t="s">
        <v>358</v>
      </c>
      <c r="D15" s="57" t="s">
        <v>65</v>
      </c>
      <c r="E15" s="69">
        <v>4</v>
      </c>
      <c r="F15" s="70">
        <v>94.71</v>
      </c>
      <c r="G15" s="60">
        <f t="shared" si="0"/>
        <v>378.84</v>
      </c>
    </row>
    <row r="16" spans="1:9" ht="15" customHeight="1" x14ac:dyDescent="0.2">
      <c r="A16" s="54" t="s">
        <v>369</v>
      </c>
      <c r="B16" s="55" t="s">
        <v>63</v>
      </c>
      <c r="C16" s="56" t="s">
        <v>85</v>
      </c>
      <c r="D16" s="57" t="s">
        <v>69</v>
      </c>
      <c r="E16" s="72">
        <v>5</v>
      </c>
      <c r="F16" s="70">
        <v>75</v>
      </c>
      <c r="G16" s="60">
        <f t="shared" si="0"/>
        <v>375</v>
      </c>
    </row>
    <row r="17" spans="1:7" ht="15" customHeight="1" x14ac:dyDescent="0.2">
      <c r="A17" s="54" t="s">
        <v>357</v>
      </c>
      <c r="B17" s="55" t="s">
        <v>63</v>
      </c>
      <c r="C17" s="56" t="s">
        <v>86</v>
      </c>
      <c r="D17" s="57" t="s">
        <v>69</v>
      </c>
      <c r="E17" s="72">
        <v>3</v>
      </c>
      <c r="F17" s="70">
        <v>333.81</v>
      </c>
      <c r="G17" s="60">
        <f t="shared" si="0"/>
        <v>1001.43</v>
      </c>
    </row>
    <row r="18" spans="1:7" ht="15" customHeight="1" x14ac:dyDescent="0.2">
      <c r="A18" s="54" t="s">
        <v>355</v>
      </c>
      <c r="B18" s="55" t="s">
        <v>63</v>
      </c>
      <c r="C18" s="56" t="s">
        <v>87</v>
      </c>
      <c r="D18" s="57" t="s">
        <v>69</v>
      </c>
      <c r="E18" s="72">
        <v>4</v>
      </c>
      <c r="F18" s="70">
        <v>180</v>
      </c>
      <c r="G18" s="60">
        <f t="shared" si="0"/>
        <v>720</v>
      </c>
    </row>
    <row r="19" spans="1:7" ht="15" customHeight="1" x14ac:dyDescent="0.2">
      <c r="A19" s="54" t="s">
        <v>354</v>
      </c>
      <c r="B19" s="55" t="s">
        <v>63</v>
      </c>
      <c r="C19" s="56" t="s">
        <v>88</v>
      </c>
      <c r="D19" s="68" t="s">
        <v>69</v>
      </c>
      <c r="E19" s="72">
        <v>4</v>
      </c>
      <c r="F19" s="70">
        <v>180</v>
      </c>
      <c r="G19" s="60">
        <f t="shared" si="0"/>
        <v>720</v>
      </c>
    </row>
    <row r="20" spans="1:7" ht="15" customHeight="1" x14ac:dyDescent="0.2">
      <c r="A20" s="54" t="s">
        <v>89</v>
      </c>
      <c r="B20" s="55" t="s">
        <v>63</v>
      </c>
      <c r="C20" s="56" t="s">
        <v>90</v>
      </c>
      <c r="D20" s="68" t="s">
        <v>69</v>
      </c>
      <c r="E20" s="72">
        <v>5</v>
      </c>
      <c r="F20" s="70">
        <v>223.64</v>
      </c>
      <c r="G20" s="60">
        <f t="shared" si="0"/>
        <v>1118.2</v>
      </c>
    </row>
    <row r="21" spans="1:7" ht="15" customHeight="1" x14ac:dyDescent="0.2">
      <c r="A21" s="54" t="s">
        <v>356</v>
      </c>
      <c r="B21" s="55" t="s">
        <v>63</v>
      </c>
      <c r="C21" s="56" t="s">
        <v>91</v>
      </c>
      <c r="D21" s="68" t="s">
        <v>69</v>
      </c>
      <c r="E21" s="72">
        <v>4</v>
      </c>
      <c r="F21" s="70">
        <v>320</v>
      </c>
      <c r="G21" s="60">
        <f t="shared" si="0"/>
        <v>1280</v>
      </c>
    </row>
    <row r="22" spans="1:7" ht="22.5" customHeight="1" x14ac:dyDescent="0.2">
      <c r="A22" s="54" t="s">
        <v>368</v>
      </c>
      <c r="B22" s="55" t="s">
        <v>63</v>
      </c>
      <c r="C22" s="71" t="s">
        <v>92</v>
      </c>
      <c r="D22" s="68" t="s">
        <v>69</v>
      </c>
      <c r="E22" s="72">
        <v>2</v>
      </c>
      <c r="F22" s="70">
        <v>157.86000000000001</v>
      </c>
      <c r="G22" s="60">
        <f t="shared" si="0"/>
        <v>315.72000000000003</v>
      </c>
    </row>
    <row r="23" spans="1:7" ht="15" customHeight="1" x14ac:dyDescent="0.2">
      <c r="A23" s="54" t="s">
        <v>367</v>
      </c>
      <c r="B23" s="55" t="s">
        <v>63</v>
      </c>
      <c r="C23" s="56" t="s">
        <v>93</v>
      </c>
      <c r="D23" s="68" t="s">
        <v>69</v>
      </c>
      <c r="E23" s="72">
        <v>2</v>
      </c>
      <c r="F23" s="70">
        <v>4100</v>
      </c>
      <c r="G23" s="60">
        <f t="shared" si="0"/>
        <v>8200</v>
      </c>
    </row>
    <row r="24" spans="1:7" ht="15" customHeight="1" x14ac:dyDescent="0.2">
      <c r="A24" s="54" t="s">
        <v>366</v>
      </c>
      <c r="B24" s="55" t="s">
        <v>63</v>
      </c>
      <c r="C24" s="56" t="s">
        <v>94</v>
      </c>
      <c r="D24" s="68" t="s">
        <v>69</v>
      </c>
      <c r="E24" s="73">
        <v>2</v>
      </c>
      <c r="F24" s="70">
        <v>250</v>
      </c>
      <c r="G24" s="60">
        <f t="shared" si="0"/>
        <v>500</v>
      </c>
    </row>
    <row r="25" spans="1:7" ht="15" customHeight="1" x14ac:dyDescent="0.2">
      <c r="A25" s="54" t="s">
        <v>365</v>
      </c>
      <c r="B25" s="55" t="s">
        <v>63</v>
      </c>
      <c r="C25" s="56" t="s">
        <v>95</v>
      </c>
      <c r="D25" s="68" t="s">
        <v>69</v>
      </c>
      <c r="E25" s="73">
        <v>4</v>
      </c>
      <c r="F25" s="70">
        <v>552.53</v>
      </c>
      <c r="G25" s="60">
        <f t="shared" si="0"/>
        <v>2210.12</v>
      </c>
    </row>
    <row r="26" spans="1:7" ht="15" customHeight="1" x14ac:dyDescent="0.2">
      <c r="A26" s="54" t="s">
        <v>364</v>
      </c>
      <c r="B26" s="55" t="s">
        <v>63</v>
      </c>
      <c r="C26" s="56" t="s">
        <v>96</v>
      </c>
      <c r="D26" s="68" t="s">
        <v>69</v>
      </c>
      <c r="E26" s="73">
        <v>3</v>
      </c>
      <c r="F26" s="70">
        <v>65.78</v>
      </c>
      <c r="G26" s="60">
        <f t="shared" si="0"/>
        <v>197.34</v>
      </c>
    </row>
    <row r="27" spans="1:7" ht="15" customHeight="1" x14ac:dyDescent="0.2">
      <c r="A27" s="54" t="s">
        <v>363</v>
      </c>
      <c r="B27" s="55" t="s">
        <v>63</v>
      </c>
      <c r="C27" s="56" t="s">
        <v>97</v>
      </c>
      <c r="D27" s="68" t="s">
        <v>69</v>
      </c>
      <c r="E27" s="73">
        <v>2</v>
      </c>
      <c r="F27" s="70">
        <v>1510.32</v>
      </c>
      <c r="G27" s="60">
        <f t="shared" si="0"/>
        <v>3020.64</v>
      </c>
    </row>
    <row r="28" spans="1:7" ht="15" customHeight="1" x14ac:dyDescent="0.2">
      <c r="A28" s="54" t="s">
        <v>362</v>
      </c>
      <c r="B28" s="55" t="s">
        <v>63</v>
      </c>
      <c r="C28" s="56" t="s">
        <v>99</v>
      </c>
      <c r="D28" s="68" t="s">
        <v>69</v>
      </c>
      <c r="E28" s="73">
        <v>2</v>
      </c>
      <c r="F28" s="70">
        <v>1400</v>
      </c>
      <c r="G28" s="60">
        <f t="shared" si="0"/>
        <v>2800</v>
      </c>
    </row>
    <row r="29" spans="1:7" ht="15" customHeight="1" x14ac:dyDescent="0.2">
      <c r="A29" s="54" t="s">
        <v>361</v>
      </c>
      <c r="B29" s="55" t="s">
        <v>63</v>
      </c>
      <c r="C29" s="56" t="s">
        <v>100</v>
      </c>
      <c r="D29" s="68" t="s">
        <v>69</v>
      </c>
      <c r="E29" s="73">
        <v>4</v>
      </c>
      <c r="F29" s="70">
        <v>250</v>
      </c>
      <c r="G29" s="60">
        <f t="shared" si="0"/>
        <v>1000</v>
      </c>
    </row>
    <row r="30" spans="1:7" ht="15" customHeight="1" x14ac:dyDescent="0.2">
      <c r="A30" s="54" t="s">
        <v>360</v>
      </c>
      <c r="B30" s="55" t="s">
        <v>101</v>
      </c>
      <c r="C30" s="56" t="s">
        <v>102</v>
      </c>
      <c r="D30" s="68" t="s">
        <v>69</v>
      </c>
      <c r="E30" s="73">
        <v>3</v>
      </c>
      <c r="F30" s="70">
        <v>350</v>
      </c>
      <c r="G30" s="60">
        <f t="shared" si="0"/>
        <v>1050</v>
      </c>
    </row>
    <row r="31" spans="1:7" ht="15" customHeight="1" x14ac:dyDescent="0.2">
      <c r="A31" s="54" t="s">
        <v>353</v>
      </c>
      <c r="B31" s="55" t="s">
        <v>101</v>
      </c>
      <c r="C31" s="56" t="s">
        <v>103</v>
      </c>
      <c r="D31" s="68" t="s">
        <v>69</v>
      </c>
      <c r="E31" s="73">
        <v>0</v>
      </c>
      <c r="F31" s="70">
        <v>2150</v>
      </c>
      <c r="G31" s="60">
        <f>ROUND(F31*E31,2)</f>
        <v>0</v>
      </c>
    </row>
    <row r="32" spans="1:7" ht="15" customHeight="1" x14ac:dyDescent="0.2">
      <c r="A32" s="468" t="s">
        <v>104</v>
      </c>
      <c r="B32" s="469"/>
      <c r="C32" s="469"/>
      <c r="D32" s="469"/>
      <c r="E32" s="469"/>
      <c r="F32" s="470"/>
      <c r="G32" s="63">
        <f>SUM(G8:G31)</f>
        <v>40505.35</v>
      </c>
    </row>
    <row r="33" spans="1:7" ht="15" customHeight="1" x14ac:dyDescent="0.2">
      <c r="A33" s="455" t="s">
        <v>105</v>
      </c>
      <c r="B33" s="456"/>
      <c r="C33" s="456"/>
      <c r="D33" s="456"/>
      <c r="E33" s="456"/>
      <c r="F33" s="456"/>
      <c r="G33" s="457"/>
    </row>
    <row r="34" spans="1:7" ht="15" customHeight="1" x14ac:dyDescent="0.2">
      <c r="A34" s="474" t="s">
        <v>72</v>
      </c>
      <c r="B34" s="475"/>
      <c r="C34" s="475"/>
      <c r="D34" s="475"/>
      <c r="E34" s="475"/>
      <c r="F34" s="475"/>
      <c r="G34" s="476"/>
    </row>
    <row r="35" spans="1:7" ht="15" customHeight="1" x14ac:dyDescent="0.2">
      <c r="A35" s="474" t="s">
        <v>73</v>
      </c>
      <c r="B35" s="475"/>
      <c r="C35" s="475"/>
      <c r="D35" s="475"/>
      <c r="E35" s="475"/>
      <c r="F35" s="475"/>
      <c r="G35" s="476"/>
    </row>
    <row r="36" spans="1:7" ht="15" customHeight="1" x14ac:dyDescent="0.2">
      <c r="A36" s="461" t="s">
        <v>74</v>
      </c>
      <c r="B36" s="462"/>
      <c r="C36" s="462"/>
      <c r="D36" s="462"/>
      <c r="E36" s="462"/>
      <c r="F36" s="462"/>
      <c r="G36" s="477"/>
    </row>
    <row r="37" spans="1:7" ht="15" customHeight="1" x14ac:dyDescent="0.2">
      <c r="A37" s="446" t="s">
        <v>75</v>
      </c>
      <c r="B37" s="447"/>
      <c r="C37" s="447"/>
      <c r="D37" s="447"/>
      <c r="E37" s="447"/>
      <c r="F37" s="447"/>
      <c r="G37" s="448"/>
    </row>
    <row r="48" spans="1:7" x14ac:dyDescent="0.2"/>
    <row r="49" spans="1:10" x14ac:dyDescent="0.2"/>
    <row r="50" spans="1:10" x14ac:dyDescent="0.2"/>
    <row r="51" spans="1:10" x14ac:dyDescent="0.2"/>
    <row r="52" spans="1:10" s="74" customFormat="1" hidden="1" x14ac:dyDescent="0.2">
      <c r="A52" s="64"/>
      <c r="B52" s="47"/>
      <c r="C52" s="47"/>
      <c r="D52" s="65"/>
      <c r="E52" s="47"/>
      <c r="F52" s="47"/>
      <c r="G52" s="47"/>
      <c r="H52" s="47"/>
      <c r="I52" s="47"/>
      <c r="J52" s="47"/>
    </row>
    <row r="53" spans="1:10" s="74" customFormat="1" hidden="1" x14ac:dyDescent="0.2">
      <c r="A53" s="64"/>
      <c r="B53" s="47"/>
      <c r="C53" s="47"/>
      <c r="D53" s="65"/>
      <c r="E53" s="47"/>
      <c r="F53" s="47"/>
      <c r="G53" s="47"/>
      <c r="H53" s="47"/>
      <c r="I53" s="47"/>
      <c r="J53" s="47"/>
    </row>
    <row r="54" spans="1:10" s="74" customFormat="1" hidden="1" x14ac:dyDescent="0.2">
      <c r="A54" s="64"/>
      <c r="B54" s="47"/>
      <c r="C54" s="47"/>
      <c r="D54" s="65"/>
      <c r="E54" s="47"/>
      <c r="F54" s="47"/>
      <c r="G54" s="47"/>
      <c r="H54" s="47"/>
      <c r="I54" s="47"/>
      <c r="J54" s="47"/>
    </row>
    <row r="55" spans="1:10" s="74" customFormat="1" hidden="1" x14ac:dyDescent="0.2">
      <c r="A55" s="64"/>
      <c r="B55" s="47"/>
      <c r="C55" s="47"/>
      <c r="D55" s="65"/>
      <c r="E55" s="47"/>
      <c r="F55" s="47"/>
      <c r="G55" s="47"/>
      <c r="H55" s="47"/>
      <c r="I55" s="47"/>
      <c r="J55" s="47"/>
    </row>
    <row r="56" spans="1:10" s="74" customFormat="1" hidden="1" x14ac:dyDescent="0.2">
      <c r="A56" s="64"/>
      <c r="B56" s="47"/>
      <c r="C56" s="47"/>
      <c r="D56" s="65"/>
      <c r="E56" s="47"/>
      <c r="F56" s="47"/>
      <c r="G56" s="47"/>
      <c r="H56" s="47"/>
      <c r="I56" s="47"/>
      <c r="J56" s="47"/>
    </row>
    <row r="57" spans="1:10" s="74" customFormat="1" hidden="1" x14ac:dyDescent="0.2">
      <c r="A57" s="64"/>
      <c r="B57" s="47"/>
      <c r="C57" s="47"/>
      <c r="D57" s="65"/>
      <c r="E57" s="47"/>
      <c r="F57" s="47"/>
      <c r="G57" s="47"/>
      <c r="H57" s="47"/>
      <c r="I57" s="47"/>
      <c r="J57" s="47"/>
    </row>
    <row r="58" spans="1:10" s="74" customFormat="1" hidden="1" x14ac:dyDescent="0.2">
      <c r="A58" s="64"/>
      <c r="B58" s="47"/>
      <c r="C58" s="47"/>
      <c r="D58" s="65"/>
      <c r="E58" s="47"/>
      <c r="F58" s="47"/>
      <c r="G58" s="47"/>
      <c r="H58" s="47"/>
      <c r="I58" s="47"/>
      <c r="J58" s="47"/>
    </row>
    <row r="59" spans="1:10" s="74" customFormat="1" hidden="1" x14ac:dyDescent="0.2">
      <c r="A59" s="64"/>
      <c r="B59" s="47"/>
      <c r="C59" s="47"/>
      <c r="D59" s="65"/>
      <c r="E59" s="47"/>
      <c r="F59" s="47"/>
      <c r="G59" s="47"/>
      <c r="H59" s="47"/>
      <c r="I59" s="47"/>
      <c r="J59" s="47"/>
    </row>
    <row r="60" spans="1:10" s="74" customFormat="1" hidden="1" x14ac:dyDescent="0.2">
      <c r="A60" s="64"/>
      <c r="B60" s="47"/>
      <c r="C60" s="47"/>
      <c r="D60" s="65"/>
      <c r="E60" s="47"/>
      <c r="F60" s="47"/>
      <c r="G60" s="47"/>
      <c r="H60" s="47"/>
      <c r="I60" s="47"/>
      <c r="J60" s="47"/>
    </row>
    <row r="61" spans="1:10" s="74" customFormat="1" hidden="1" x14ac:dyDescent="0.2">
      <c r="A61" s="64"/>
      <c r="B61" s="47"/>
      <c r="C61" s="47"/>
      <c r="D61" s="65"/>
      <c r="E61" s="47"/>
      <c r="F61" s="47"/>
      <c r="G61" s="47"/>
      <c r="H61" s="47"/>
      <c r="I61" s="47"/>
      <c r="J61" s="47"/>
    </row>
    <row r="62" spans="1:10" s="74" customFormat="1" hidden="1" x14ac:dyDescent="0.2">
      <c r="A62" s="64"/>
      <c r="B62" s="47"/>
      <c r="C62" s="47"/>
      <c r="D62" s="65"/>
      <c r="E62" s="47"/>
      <c r="F62" s="47"/>
      <c r="G62" s="47"/>
      <c r="H62" s="47"/>
      <c r="I62" s="47"/>
      <c r="J62" s="47"/>
    </row>
    <row r="63" spans="1:10" s="74" customFormat="1" hidden="1" x14ac:dyDescent="0.2">
      <c r="A63" s="64"/>
      <c r="B63" s="47"/>
      <c r="C63" s="47"/>
      <c r="D63" s="65"/>
      <c r="E63" s="47"/>
      <c r="F63" s="47"/>
      <c r="G63" s="47"/>
      <c r="H63" s="47"/>
      <c r="I63" s="47"/>
      <c r="J63" s="47"/>
    </row>
    <row r="64" spans="1:10" s="74" customFormat="1" hidden="1" x14ac:dyDescent="0.2">
      <c r="A64" s="64"/>
      <c r="B64" s="47"/>
      <c r="C64" s="47"/>
      <c r="D64" s="65"/>
      <c r="E64" s="47"/>
      <c r="F64" s="47"/>
      <c r="G64" s="47"/>
      <c r="H64" s="47"/>
      <c r="I64" s="47"/>
      <c r="J64" s="47"/>
    </row>
    <row r="65" spans="1:10" s="74" customFormat="1" hidden="1" x14ac:dyDescent="0.2">
      <c r="A65" s="64"/>
      <c r="B65" s="47"/>
      <c r="C65" s="47"/>
      <c r="D65" s="65"/>
      <c r="E65" s="47"/>
      <c r="F65" s="47"/>
      <c r="G65" s="47"/>
      <c r="H65" s="47"/>
      <c r="I65" s="47"/>
      <c r="J65" s="47"/>
    </row>
    <row r="66" spans="1:10" s="74" customFormat="1" hidden="1" x14ac:dyDescent="0.2">
      <c r="A66" s="64"/>
      <c r="B66" s="47"/>
      <c r="C66" s="47"/>
      <c r="D66" s="65"/>
      <c r="E66" s="47"/>
      <c r="F66" s="47"/>
      <c r="G66" s="47"/>
      <c r="H66" s="47"/>
      <c r="I66" s="47"/>
      <c r="J66" s="47"/>
    </row>
    <row r="67" spans="1:10" s="74" customFormat="1" hidden="1" x14ac:dyDescent="0.2">
      <c r="A67" s="64"/>
      <c r="B67" s="47"/>
      <c r="C67" s="47"/>
      <c r="D67" s="65"/>
      <c r="E67" s="47"/>
      <c r="F67" s="47"/>
      <c r="G67" s="47"/>
      <c r="H67" s="47"/>
      <c r="I67" s="47"/>
      <c r="J67" s="47"/>
    </row>
    <row r="68" spans="1:10" s="74" customFormat="1" hidden="1" x14ac:dyDescent="0.2">
      <c r="A68" s="64"/>
      <c r="B68" s="47"/>
      <c r="C68" s="47"/>
      <c r="D68" s="65"/>
      <c r="E68" s="47"/>
      <c r="F68" s="47"/>
      <c r="G68" s="47"/>
      <c r="H68" s="47"/>
      <c r="I68" s="47"/>
      <c r="J68" s="47"/>
    </row>
    <row r="69" spans="1:10" s="74" customFormat="1" hidden="1" x14ac:dyDescent="0.2">
      <c r="A69" s="64"/>
      <c r="B69" s="47"/>
      <c r="C69" s="47"/>
      <c r="D69" s="65"/>
      <c r="E69" s="47"/>
      <c r="F69" s="47"/>
      <c r="G69" s="47"/>
      <c r="H69" s="47"/>
      <c r="I69" s="47"/>
      <c r="J69" s="47"/>
    </row>
    <row r="70" spans="1:10" s="74" customFormat="1" hidden="1" x14ac:dyDescent="0.2">
      <c r="A70" s="64"/>
      <c r="B70" s="47"/>
      <c r="C70" s="47"/>
      <c r="D70" s="65"/>
      <c r="E70" s="47"/>
      <c r="F70" s="47"/>
      <c r="G70" s="47"/>
      <c r="H70" s="47"/>
      <c r="I70" s="47"/>
      <c r="J70" s="47"/>
    </row>
    <row r="71" spans="1:10" s="74" customFormat="1" hidden="1" x14ac:dyDescent="0.2">
      <c r="A71" s="64"/>
      <c r="B71" s="47"/>
      <c r="C71" s="47"/>
      <c r="D71" s="65"/>
      <c r="E71" s="47"/>
      <c r="F71" s="47"/>
      <c r="G71" s="47"/>
      <c r="H71" s="47"/>
      <c r="I71" s="47"/>
      <c r="J71" s="47"/>
    </row>
    <row r="72" spans="1:10" s="74" customFormat="1" hidden="1" x14ac:dyDescent="0.2">
      <c r="A72" s="64"/>
      <c r="B72" s="47"/>
      <c r="C72" s="47"/>
      <c r="D72" s="65"/>
      <c r="E72" s="47"/>
      <c r="F72" s="47"/>
      <c r="G72" s="47"/>
      <c r="H72" s="47"/>
      <c r="I72" s="47"/>
      <c r="J72" s="47"/>
    </row>
    <row r="73" spans="1:10" s="74" customFormat="1" hidden="1" x14ac:dyDescent="0.2">
      <c r="A73" s="64"/>
      <c r="B73" s="47"/>
      <c r="C73" s="47"/>
      <c r="D73" s="65"/>
      <c r="E73" s="47"/>
      <c r="F73" s="47"/>
      <c r="G73" s="47"/>
      <c r="H73" s="47"/>
      <c r="I73" s="47"/>
      <c r="J73" s="47"/>
    </row>
    <row r="74" spans="1:10" s="74" customFormat="1" hidden="1" x14ac:dyDescent="0.2">
      <c r="A74" s="64"/>
      <c r="B74" s="47"/>
      <c r="C74" s="47"/>
      <c r="D74" s="65"/>
      <c r="E74" s="47"/>
      <c r="F74" s="47"/>
      <c r="G74" s="47"/>
      <c r="H74" s="47"/>
      <c r="I74" s="47"/>
      <c r="J74" s="47"/>
    </row>
    <row r="75" spans="1:10" s="74" customFormat="1" hidden="1" x14ac:dyDescent="0.2">
      <c r="A75" s="64"/>
      <c r="B75" s="47"/>
      <c r="C75" s="47"/>
      <c r="D75" s="65"/>
      <c r="E75" s="47"/>
      <c r="F75" s="47"/>
      <c r="G75" s="47"/>
      <c r="H75" s="47"/>
      <c r="I75" s="47"/>
      <c r="J75" s="47"/>
    </row>
    <row r="76" spans="1:10" s="74" customFormat="1" hidden="1" x14ac:dyDescent="0.2">
      <c r="A76" s="64"/>
      <c r="B76" s="47"/>
      <c r="C76" s="47"/>
      <c r="D76" s="65"/>
      <c r="E76" s="47"/>
      <c r="F76" s="47"/>
      <c r="G76" s="47"/>
      <c r="H76" s="47"/>
      <c r="I76" s="47"/>
      <c r="J76" s="47"/>
    </row>
    <row r="77" spans="1:10" s="74" customFormat="1" hidden="1" x14ac:dyDescent="0.2">
      <c r="A77" s="64"/>
      <c r="B77" s="47"/>
      <c r="C77" s="47"/>
      <c r="D77" s="65"/>
      <c r="E77" s="47"/>
      <c r="F77" s="47"/>
      <c r="G77" s="47"/>
      <c r="H77" s="47"/>
      <c r="I77" s="47"/>
      <c r="J77" s="47"/>
    </row>
    <row r="78" spans="1:10" s="74" customFormat="1" hidden="1" x14ac:dyDescent="0.2">
      <c r="A78" s="64"/>
      <c r="B78" s="47"/>
      <c r="C78" s="47"/>
      <c r="D78" s="65"/>
      <c r="E78" s="47"/>
      <c r="F78" s="47"/>
      <c r="G78" s="47"/>
      <c r="H78" s="47"/>
      <c r="I78" s="47"/>
      <c r="J78" s="47"/>
    </row>
    <row r="79" spans="1:10" s="74" customFormat="1" hidden="1" x14ac:dyDescent="0.2">
      <c r="A79" s="64"/>
      <c r="B79" s="47"/>
      <c r="C79" s="47"/>
      <c r="D79" s="65"/>
      <c r="E79" s="47"/>
      <c r="F79" s="47"/>
      <c r="G79" s="47"/>
      <c r="H79" s="47"/>
      <c r="I79" s="47"/>
      <c r="J79" s="47"/>
    </row>
    <row r="80" spans="1:10" s="74" customFormat="1" hidden="1" x14ac:dyDescent="0.2">
      <c r="A80" s="64"/>
      <c r="B80" s="47"/>
      <c r="C80" s="47"/>
      <c r="D80" s="65"/>
      <c r="E80" s="47"/>
      <c r="F80" s="47"/>
      <c r="G80" s="47"/>
      <c r="H80" s="47"/>
      <c r="I80" s="47"/>
      <c r="J80" s="47"/>
    </row>
    <row r="81" spans="1:10" s="74" customFormat="1" hidden="1" x14ac:dyDescent="0.2">
      <c r="A81" s="64"/>
      <c r="B81" s="47"/>
      <c r="C81" s="47"/>
      <c r="D81" s="65"/>
      <c r="E81" s="47"/>
      <c r="F81" s="47"/>
      <c r="G81" s="47"/>
      <c r="H81" s="47"/>
      <c r="I81" s="47"/>
      <c r="J81" s="47"/>
    </row>
    <row r="82" spans="1:10" s="74" customFormat="1" hidden="1" x14ac:dyDescent="0.2">
      <c r="A82" s="64"/>
      <c r="B82" s="47"/>
      <c r="C82" s="47"/>
      <c r="D82" s="65"/>
      <c r="E82" s="47"/>
      <c r="F82" s="47"/>
      <c r="G82" s="47"/>
      <c r="H82" s="47"/>
      <c r="I82" s="47"/>
      <c r="J82" s="47"/>
    </row>
    <row r="83" spans="1:10" s="74" customFormat="1" hidden="1" x14ac:dyDescent="0.2">
      <c r="A83" s="64"/>
      <c r="B83" s="47"/>
      <c r="C83" s="47"/>
      <c r="D83" s="65"/>
      <c r="E83" s="47"/>
      <c r="F83" s="47"/>
      <c r="G83" s="47"/>
      <c r="H83" s="47"/>
      <c r="I83" s="47"/>
      <c r="J83" s="47"/>
    </row>
    <row r="84" spans="1:10" s="74" customFormat="1" hidden="1" x14ac:dyDescent="0.2">
      <c r="A84" s="64"/>
      <c r="B84" s="47"/>
      <c r="C84" s="47"/>
      <c r="D84" s="65"/>
      <c r="E84" s="47"/>
      <c r="F84" s="47"/>
      <c r="G84" s="47"/>
      <c r="H84" s="47"/>
      <c r="I84" s="47"/>
      <c r="J84" s="47"/>
    </row>
    <row r="85" spans="1:10" s="74" customFormat="1" hidden="1" x14ac:dyDescent="0.2">
      <c r="A85" s="64"/>
      <c r="B85" s="47"/>
      <c r="C85" s="47"/>
      <c r="D85" s="65"/>
      <c r="E85" s="47"/>
      <c r="F85" s="47"/>
      <c r="G85" s="47"/>
      <c r="H85" s="47"/>
      <c r="I85" s="47"/>
      <c r="J85" s="47"/>
    </row>
    <row r="86" spans="1:10" s="74" customFormat="1" hidden="1" x14ac:dyDescent="0.2">
      <c r="A86" s="64"/>
      <c r="B86" s="47"/>
      <c r="C86" s="47"/>
      <c r="D86" s="65"/>
      <c r="E86" s="47"/>
      <c r="F86" s="47"/>
      <c r="G86" s="47"/>
      <c r="H86" s="47"/>
      <c r="I86" s="47"/>
      <c r="J86" s="47"/>
    </row>
    <row r="87" spans="1:10" s="74" customFormat="1" hidden="1" x14ac:dyDescent="0.2">
      <c r="A87" s="64"/>
      <c r="B87" s="47"/>
      <c r="C87" s="47"/>
      <c r="D87" s="65"/>
      <c r="E87" s="47"/>
      <c r="F87" s="47"/>
      <c r="G87" s="47"/>
      <c r="H87" s="47"/>
      <c r="I87" s="47"/>
      <c r="J87" s="47"/>
    </row>
    <row r="88" spans="1:10" s="74" customFormat="1" hidden="1" x14ac:dyDescent="0.2">
      <c r="A88" s="64"/>
      <c r="B88" s="47"/>
      <c r="C88" s="47"/>
      <c r="D88" s="65"/>
      <c r="E88" s="47"/>
      <c r="F88" s="47"/>
      <c r="G88" s="47"/>
      <c r="H88" s="47"/>
      <c r="I88" s="47"/>
      <c r="J88" s="47"/>
    </row>
    <row r="89" spans="1:10" s="74" customFormat="1" hidden="1" x14ac:dyDescent="0.2">
      <c r="A89" s="64"/>
      <c r="B89" s="47"/>
      <c r="C89" s="47"/>
      <c r="D89" s="65"/>
      <c r="E89" s="47"/>
      <c r="F89" s="47"/>
      <c r="G89" s="47"/>
      <c r="H89" s="47"/>
      <c r="I89" s="47"/>
      <c r="J89" s="47"/>
    </row>
    <row r="90" spans="1:10" s="74" customFormat="1" hidden="1" x14ac:dyDescent="0.2">
      <c r="A90" s="64"/>
      <c r="B90" s="47"/>
      <c r="C90" s="47"/>
      <c r="D90" s="65"/>
      <c r="E90" s="47"/>
      <c r="F90" s="47"/>
      <c r="G90" s="47"/>
      <c r="H90" s="47"/>
      <c r="I90" s="47"/>
      <c r="J90" s="47"/>
    </row>
    <row r="91" spans="1:10" s="74" customFormat="1" hidden="1" x14ac:dyDescent="0.2">
      <c r="A91" s="64"/>
      <c r="B91" s="47"/>
      <c r="C91" s="47"/>
      <c r="D91" s="65"/>
      <c r="E91" s="47"/>
      <c r="F91" s="47"/>
      <c r="G91" s="47"/>
      <c r="H91" s="47"/>
      <c r="I91" s="47"/>
      <c r="J91" s="47"/>
    </row>
    <row r="92" spans="1:10" s="74" customFormat="1" hidden="1" x14ac:dyDescent="0.2">
      <c r="A92" s="64"/>
      <c r="B92" s="47"/>
      <c r="C92" s="47"/>
      <c r="D92" s="65"/>
      <c r="E92" s="47"/>
      <c r="F92" s="47"/>
      <c r="G92" s="47"/>
      <c r="H92" s="47"/>
      <c r="I92" s="47"/>
      <c r="J92" s="47"/>
    </row>
    <row r="93" spans="1:10" s="74" customFormat="1" hidden="1" x14ac:dyDescent="0.2">
      <c r="A93" s="64"/>
      <c r="B93" s="47"/>
      <c r="C93" s="47"/>
      <c r="D93" s="65"/>
      <c r="E93" s="47"/>
      <c r="F93" s="47"/>
      <c r="G93" s="47"/>
      <c r="H93" s="47"/>
      <c r="I93" s="47"/>
      <c r="J93" s="47"/>
    </row>
    <row r="94" spans="1:10" s="74" customFormat="1" hidden="1" x14ac:dyDescent="0.2">
      <c r="A94" s="64"/>
      <c r="B94" s="47"/>
      <c r="C94" s="47"/>
      <c r="D94" s="65"/>
      <c r="E94" s="47"/>
      <c r="F94" s="47"/>
      <c r="G94" s="47"/>
      <c r="H94" s="47"/>
      <c r="I94" s="47"/>
      <c r="J94" s="47"/>
    </row>
    <row r="95" spans="1:10" s="74" customFormat="1" hidden="1" x14ac:dyDescent="0.2">
      <c r="A95" s="64"/>
      <c r="B95" s="47"/>
      <c r="C95" s="47"/>
      <c r="D95" s="65"/>
      <c r="E95" s="47"/>
      <c r="F95" s="47"/>
      <c r="G95" s="47"/>
      <c r="H95" s="47"/>
      <c r="I95" s="47"/>
      <c r="J95" s="47"/>
    </row>
    <row r="96" spans="1:10" s="74" customFormat="1" hidden="1" x14ac:dyDescent="0.2">
      <c r="A96" s="64"/>
      <c r="B96" s="47"/>
      <c r="C96" s="47"/>
      <c r="D96" s="65"/>
      <c r="E96" s="47"/>
      <c r="F96" s="47"/>
      <c r="G96" s="47"/>
      <c r="H96" s="47"/>
      <c r="I96" s="47"/>
      <c r="J96" s="47"/>
    </row>
    <row r="97" spans="1:10" s="74" customFormat="1" hidden="1" x14ac:dyDescent="0.2">
      <c r="A97" s="64"/>
      <c r="B97" s="47"/>
      <c r="C97" s="47"/>
      <c r="D97" s="65"/>
      <c r="E97" s="47"/>
      <c r="F97" s="47"/>
      <c r="G97" s="47"/>
      <c r="H97" s="47"/>
      <c r="I97" s="47"/>
      <c r="J97" s="47"/>
    </row>
    <row r="98" spans="1:10" s="74" customFormat="1" hidden="1" x14ac:dyDescent="0.2">
      <c r="A98" s="64"/>
      <c r="B98" s="47"/>
      <c r="C98" s="47"/>
      <c r="D98" s="65"/>
      <c r="E98" s="47"/>
      <c r="F98" s="47"/>
      <c r="G98" s="47"/>
      <c r="H98" s="47"/>
      <c r="I98" s="47"/>
      <c r="J98" s="47"/>
    </row>
    <row r="99" spans="1:10" s="74" customFormat="1" hidden="1" x14ac:dyDescent="0.2">
      <c r="A99" s="64"/>
      <c r="B99" s="47"/>
      <c r="C99" s="47"/>
      <c r="D99" s="65"/>
      <c r="E99" s="47"/>
      <c r="F99" s="47"/>
      <c r="G99" s="47"/>
      <c r="H99" s="47"/>
      <c r="I99" s="47"/>
      <c r="J99" s="47"/>
    </row>
    <row r="100" spans="1:10" s="74" customFormat="1" hidden="1" x14ac:dyDescent="0.2">
      <c r="A100" s="64"/>
      <c r="B100" s="47"/>
      <c r="C100" s="47"/>
      <c r="D100" s="65"/>
      <c r="E100" s="47"/>
      <c r="F100" s="47"/>
      <c r="G100" s="47"/>
      <c r="H100" s="47"/>
      <c r="I100" s="47"/>
      <c r="J100" s="47"/>
    </row>
    <row r="101" spans="1:10" s="74" customFormat="1" hidden="1" x14ac:dyDescent="0.2">
      <c r="A101" s="64"/>
      <c r="B101" s="47"/>
      <c r="C101" s="47"/>
      <c r="D101" s="65"/>
      <c r="E101" s="47"/>
      <c r="F101" s="47"/>
      <c r="G101" s="47"/>
      <c r="H101" s="47"/>
      <c r="I101" s="47"/>
      <c r="J101" s="47"/>
    </row>
    <row r="102" spans="1:10" s="74" customFormat="1" hidden="1" x14ac:dyDescent="0.2">
      <c r="A102" s="64"/>
      <c r="B102" s="47"/>
      <c r="C102" s="47"/>
      <c r="D102" s="65"/>
      <c r="E102" s="47"/>
      <c r="F102" s="47"/>
      <c r="G102" s="47"/>
      <c r="H102" s="47"/>
      <c r="I102" s="47"/>
      <c r="J102" s="47"/>
    </row>
    <row r="103" spans="1:10" s="74" customFormat="1" hidden="1" x14ac:dyDescent="0.2">
      <c r="A103" s="64"/>
      <c r="B103" s="47"/>
      <c r="C103" s="47"/>
      <c r="D103" s="65"/>
      <c r="E103" s="47"/>
      <c r="F103" s="47"/>
      <c r="G103" s="47"/>
      <c r="H103" s="47"/>
      <c r="I103" s="47"/>
      <c r="J103" s="47"/>
    </row>
    <row r="104" spans="1:10" s="74" customFormat="1" hidden="1" x14ac:dyDescent="0.2">
      <c r="A104" s="64"/>
      <c r="B104" s="47"/>
      <c r="C104" s="47"/>
      <c r="D104" s="65"/>
      <c r="E104" s="47"/>
      <c r="F104" s="47"/>
      <c r="G104" s="47"/>
      <c r="H104" s="47"/>
      <c r="I104" s="47"/>
      <c r="J104" s="47"/>
    </row>
    <row r="105" spans="1:10" s="74" customFormat="1" hidden="1" x14ac:dyDescent="0.2">
      <c r="A105" s="64"/>
      <c r="B105" s="47"/>
      <c r="C105" s="47"/>
      <c r="D105" s="65"/>
      <c r="E105" s="47"/>
      <c r="F105" s="47"/>
      <c r="G105" s="47"/>
      <c r="H105" s="47"/>
      <c r="I105" s="47"/>
      <c r="J105" s="47"/>
    </row>
    <row r="106" spans="1:10" s="74" customFormat="1" hidden="1" x14ac:dyDescent="0.2">
      <c r="A106" s="64"/>
      <c r="B106" s="47"/>
      <c r="C106" s="47"/>
      <c r="D106" s="65"/>
      <c r="E106" s="47"/>
      <c r="F106" s="47"/>
      <c r="G106" s="47"/>
      <c r="H106" s="47"/>
      <c r="I106" s="47"/>
      <c r="J106" s="47"/>
    </row>
    <row r="107" spans="1:10" s="74" customFormat="1" hidden="1" x14ac:dyDescent="0.2">
      <c r="A107" s="64"/>
      <c r="B107" s="47"/>
      <c r="C107" s="47"/>
      <c r="D107" s="65"/>
      <c r="E107" s="47"/>
      <c r="F107" s="47"/>
      <c r="G107" s="47"/>
      <c r="H107" s="47"/>
      <c r="I107" s="47"/>
      <c r="J107" s="47"/>
    </row>
    <row r="108" spans="1:10" s="74" customFormat="1" hidden="1" x14ac:dyDescent="0.2">
      <c r="A108" s="64"/>
      <c r="B108" s="47"/>
      <c r="C108" s="47"/>
      <c r="D108" s="65"/>
      <c r="E108" s="47"/>
      <c r="F108" s="47"/>
      <c r="G108" s="47"/>
      <c r="H108" s="47"/>
      <c r="I108" s="47"/>
      <c r="J108" s="47"/>
    </row>
    <row r="109" spans="1:10" s="74" customFormat="1" hidden="1" x14ac:dyDescent="0.2">
      <c r="A109" s="64"/>
      <c r="B109" s="47"/>
      <c r="C109" s="47"/>
      <c r="D109" s="65"/>
      <c r="E109" s="47"/>
      <c r="F109" s="47"/>
      <c r="G109" s="47"/>
      <c r="H109" s="47"/>
      <c r="I109" s="47"/>
      <c r="J109" s="47"/>
    </row>
    <row r="110" spans="1:10" s="74" customFormat="1" hidden="1" x14ac:dyDescent="0.2">
      <c r="A110" s="64"/>
      <c r="B110" s="47"/>
      <c r="C110" s="47"/>
      <c r="D110" s="65"/>
      <c r="E110" s="47"/>
      <c r="F110" s="47"/>
      <c r="G110" s="47"/>
      <c r="H110" s="47"/>
      <c r="I110" s="47"/>
      <c r="J110" s="47"/>
    </row>
    <row r="111" spans="1:10" s="74" customFormat="1" hidden="1" x14ac:dyDescent="0.2">
      <c r="A111" s="64"/>
      <c r="B111" s="47"/>
      <c r="C111" s="47"/>
      <c r="D111" s="65"/>
      <c r="E111" s="47"/>
      <c r="F111" s="47"/>
      <c r="G111" s="47"/>
      <c r="H111" s="47"/>
      <c r="I111" s="47"/>
      <c r="J111" s="47"/>
    </row>
    <row r="112" spans="1:10" s="74" customFormat="1" hidden="1" x14ac:dyDescent="0.2">
      <c r="A112" s="64"/>
      <c r="B112" s="47"/>
      <c r="C112" s="47"/>
      <c r="D112" s="65"/>
      <c r="E112" s="47"/>
      <c r="F112" s="47"/>
      <c r="G112" s="47"/>
      <c r="H112" s="47"/>
      <c r="I112" s="47"/>
      <c r="J112" s="47"/>
    </row>
    <row r="113" spans="1:10" s="74" customFormat="1" hidden="1" x14ac:dyDescent="0.2">
      <c r="A113" s="64"/>
      <c r="B113" s="47"/>
      <c r="C113" s="47"/>
      <c r="D113" s="65"/>
      <c r="E113" s="47"/>
      <c r="F113" s="47"/>
      <c r="G113" s="47"/>
      <c r="H113" s="47"/>
      <c r="I113" s="47"/>
      <c r="J113" s="47"/>
    </row>
    <row r="114" spans="1:10" s="74" customFormat="1" hidden="1" x14ac:dyDescent="0.2">
      <c r="A114" s="64"/>
      <c r="B114" s="47"/>
      <c r="C114" s="47"/>
      <c r="D114" s="65"/>
      <c r="E114" s="47"/>
      <c r="F114" s="47"/>
      <c r="G114" s="47"/>
      <c r="H114" s="47"/>
      <c r="I114" s="47"/>
      <c r="J114" s="47"/>
    </row>
    <row r="115" spans="1:10" x14ac:dyDescent="0.2"/>
    <row r="128" spans="1:10" x14ac:dyDescent="0.2"/>
    <row r="129" x14ac:dyDescent="0.2"/>
    <row r="130" x14ac:dyDescent="0.2"/>
    <row r="131" x14ac:dyDescent="0.2"/>
    <row r="132" x14ac:dyDescent="0.2"/>
    <row r="133"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sheetData>
  <mergeCells count="13">
    <mergeCell ref="A37:G37"/>
    <mergeCell ref="A1:F2"/>
    <mergeCell ref="A3:G3"/>
    <mergeCell ref="A4:G4"/>
    <mergeCell ref="A5:D5"/>
    <mergeCell ref="E5:F5"/>
    <mergeCell ref="A6:D6"/>
    <mergeCell ref="E6:F6"/>
    <mergeCell ref="A32:F32"/>
    <mergeCell ref="A33:G33"/>
    <mergeCell ref="A34:G34"/>
    <mergeCell ref="A35:G35"/>
    <mergeCell ref="A36:G36"/>
  </mergeCells>
  <printOptions horizontalCentered="1"/>
  <pageMargins left="0.51181102362204722" right="0.51181102362204722" top="0.78740157480314965" bottom="0.78740157480314965" header="0.31496062992125984" footer="0.31496062992125984"/>
  <pageSetup paperSize="9" scale="7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FD85C-0900-436C-B688-9AD6F7FA0895}">
  <sheetPr>
    <pageSetUpPr fitToPage="1"/>
  </sheetPr>
  <dimension ref="A1:J161"/>
  <sheetViews>
    <sheetView workbookViewId="0">
      <selection activeCell="A6" sqref="A6:D6"/>
    </sheetView>
  </sheetViews>
  <sheetFormatPr defaultColWidth="0" defaultRowHeight="12.75" customHeight="1" zeroHeight="1" x14ac:dyDescent="0.2"/>
  <cols>
    <col min="1" max="1" width="10.7109375" style="64" customWidth="1"/>
    <col min="2" max="2" width="8.42578125" style="47" customWidth="1"/>
    <col min="3" max="3" width="36.7109375" style="47" customWidth="1"/>
    <col min="4" max="4" width="5.7109375" style="65" customWidth="1"/>
    <col min="5" max="5" width="5.7109375" style="47" customWidth="1"/>
    <col min="6" max="7" width="18.7109375" style="47" customWidth="1"/>
    <col min="8" max="8" width="0.140625" style="47" customWidth="1"/>
    <col min="9" max="9" width="1.7109375" style="47" customWidth="1"/>
    <col min="10" max="10" width="6.7109375" style="47" hidden="1" customWidth="1"/>
    <col min="11" max="16384" width="9.140625" style="47" hidden="1"/>
  </cols>
  <sheetData>
    <row r="1" spans="1:7" ht="15" customHeight="1" x14ac:dyDescent="0.2">
      <c r="A1" s="449" t="s">
        <v>106</v>
      </c>
      <c r="B1" s="450"/>
      <c r="C1" s="450"/>
      <c r="D1" s="450"/>
      <c r="E1" s="450"/>
      <c r="F1" s="451"/>
      <c r="G1" s="46" t="s">
        <v>1</v>
      </c>
    </row>
    <row r="2" spans="1:7" ht="15" customHeight="1" x14ac:dyDescent="0.2">
      <c r="A2" s="452"/>
      <c r="B2" s="453"/>
      <c r="C2" s="453"/>
      <c r="D2" s="453"/>
      <c r="E2" s="453"/>
      <c r="F2" s="454"/>
      <c r="G2" s="48" t="s">
        <v>107</v>
      </c>
    </row>
    <row r="3" spans="1:7" ht="15" customHeight="1" x14ac:dyDescent="0.2">
      <c r="A3" s="455" t="s">
        <v>49</v>
      </c>
      <c r="B3" s="456"/>
      <c r="C3" s="456"/>
      <c r="D3" s="456"/>
      <c r="E3" s="456"/>
      <c r="F3" s="456"/>
      <c r="G3" s="457"/>
    </row>
    <row r="4" spans="1:7" ht="15" customHeight="1" x14ac:dyDescent="0.2">
      <c r="A4" s="484"/>
      <c r="B4" s="485"/>
      <c r="C4" s="485"/>
      <c r="D4" s="485"/>
      <c r="E4" s="485"/>
      <c r="F4" s="485"/>
      <c r="G4" s="486"/>
    </row>
    <row r="5" spans="1:7" ht="15" customHeight="1" x14ac:dyDescent="0.2">
      <c r="A5" s="461" t="s">
        <v>4</v>
      </c>
      <c r="B5" s="462"/>
      <c r="C5" s="462"/>
      <c r="D5" s="462"/>
      <c r="E5" s="455" t="s">
        <v>50</v>
      </c>
      <c r="F5" s="457"/>
      <c r="G5" s="49" t="s">
        <v>218</v>
      </c>
    </row>
    <row r="6" spans="1:7" ht="30" customHeight="1" x14ac:dyDescent="0.2">
      <c r="A6" s="487" t="s">
        <v>7</v>
      </c>
      <c r="B6" s="464"/>
      <c r="C6" s="464"/>
      <c r="D6" s="465"/>
      <c r="E6" s="466" t="s">
        <v>51</v>
      </c>
      <c r="F6" s="467"/>
      <c r="G6" s="50" t="s">
        <v>219</v>
      </c>
    </row>
    <row r="7" spans="1:7" ht="15" customHeight="1" x14ac:dyDescent="0.2">
      <c r="A7" s="51" t="s">
        <v>52</v>
      </c>
      <c r="B7" s="52" t="s">
        <v>53</v>
      </c>
      <c r="C7" s="51" t="s">
        <v>54</v>
      </c>
      <c r="D7" s="51" t="s">
        <v>55</v>
      </c>
      <c r="E7" s="53" t="s">
        <v>56</v>
      </c>
      <c r="F7" s="53" t="s">
        <v>57</v>
      </c>
      <c r="G7" s="53" t="s">
        <v>58</v>
      </c>
    </row>
    <row r="8" spans="1:7" ht="15" customHeight="1" x14ac:dyDescent="0.2">
      <c r="A8" s="54" t="s">
        <v>108</v>
      </c>
      <c r="B8" s="55" t="s">
        <v>63</v>
      </c>
      <c r="C8" s="56" t="s">
        <v>109</v>
      </c>
      <c r="D8" s="75" t="s">
        <v>69</v>
      </c>
      <c r="E8" s="76">
        <v>0</v>
      </c>
      <c r="F8" s="77">
        <v>30</v>
      </c>
      <c r="G8" s="60">
        <f>ROUND(E8*F8,2)</f>
        <v>0</v>
      </c>
    </row>
    <row r="9" spans="1:7" ht="15" customHeight="1" x14ac:dyDescent="0.2">
      <c r="A9" s="54" t="s">
        <v>110</v>
      </c>
      <c r="B9" s="55" t="s">
        <v>63</v>
      </c>
      <c r="C9" s="56" t="s">
        <v>111</v>
      </c>
      <c r="D9" s="68" t="s">
        <v>112</v>
      </c>
      <c r="E9" s="76">
        <v>0</v>
      </c>
      <c r="F9" s="77">
        <v>28</v>
      </c>
      <c r="G9" s="60">
        <f t="shared" ref="G9:G21" si="0">ROUND(E9*F9,2)</f>
        <v>0</v>
      </c>
    </row>
    <row r="10" spans="1:7" ht="15" customHeight="1" x14ac:dyDescent="0.2">
      <c r="A10" s="54" t="s">
        <v>220</v>
      </c>
      <c r="B10" s="55" t="s">
        <v>63</v>
      </c>
      <c r="C10" s="56" t="s">
        <v>113</v>
      </c>
      <c r="D10" s="68" t="s">
        <v>69</v>
      </c>
      <c r="E10" s="76">
        <v>0</v>
      </c>
      <c r="F10" s="77">
        <v>17.5</v>
      </c>
      <c r="G10" s="60">
        <f t="shared" si="0"/>
        <v>0</v>
      </c>
    </row>
    <row r="11" spans="1:7" ht="15" customHeight="1" x14ac:dyDescent="0.2">
      <c r="A11" s="54" t="s">
        <v>114</v>
      </c>
      <c r="B11" s="55" t="s">
        <v>63</v>
      </c>
      <c r="C11" s="56" t="s">
        <v>115</v>
      </c>
      <c r="D11" s="68" t="s">
        <v>69</v>
      </c>
      <c r="E11" s="76">
        <v>0</v>
      </c>
      <c r="F11" s="77">
        <v>17.100000000000001</v>
      </c>
      <c r="G11" s="60">
        <f t="shared" si="0"/>
        <v>0</v>
      </c>
    </row>
    <row r="12" spans="1:7" ht="15" customHeight="1" x14ac:dyDescent="0.2">
      <c r="A12" s="54" t="s">
        <v>116</v>
      </c>
      <c r="B12" s="55" t="s">
        <v>63</v>
      </c>
      <c r="C12" s="56" t="s">
        <v>117</v>
      </c>
      <c r="D12" s="68" t="s">
        <v>69</v>
      </c>
      <c r="E12" s="76">
        <v>0</v>
      </c>
      <c r="F12" s="77">
        <v>22</v>
      </c>
      <c r="G12" s="60">
        <f t="shared" si="0"/>
        <v>0</v>
      </c>
    </row>
    <row r="13" spans="1:7" ht="15" customHeight="1" x14ac:dyDescent="0.2">
      <c r="A13" s="54" t="s">
        <v>118</v>
      </c>
      <c r="B13" s="55" t="s">
        <v>63</v>
      </c>
      <c r="C13" s="56" t="s">
        <v>119</v>
      </c>
      <c r="D13" s="68" t="s">
        <v>69</v>
      </c>
      <c r="E13" s="76">
        <v>0</v>
      </c>
      <c r="F13" s="77">
        <v>22</v>
      </c>
      <c r="G13" s="60">
        <f t="shared" si="0"/>
        <v>0</v>
      </c>
    </row>
    <row r="14" spans="1:7" ht="15" customHeight="1" x14ac:dyDescent="0.2">
      <c r="A14" s="54" t="s">
        <v>120</v>
      </c>
      <c r="B14" s="55" t="s">
        <v>63</v>
      </c>
      <c r="C14" s="56" t="s">
        <v>121</v>
      </c>
      <c r="D14" s="68" t="s">
        <v>69</v>
      </c>
      <c r="E14" s="76">
        <v>0</v>
      </c>
      <c r="F14" s="77">
        <v>20</v>
      </c>
      <c r="G14" s="60">
        <f t="shared" si="0"/>
        <v>0</v>
      </c>
    </row>
    <row r="15" spans="1:7" ht="15" customHeight="1" x14ac:dyDescent="0.2">
      <c r="A15" s="77" t="s">
        <v>122</v>
      </c>
      <c r="B15" s="55" t="s">
        <v>63</v>
      </c>
      <c r="C15" s="56" t="s">
        <v>123</v>
      </c>
      <c r="D15" s="68" t="s">
        <v>69</v>
      </c>
      <c r="E15" s="76">
        <v>0</v>
      </c>
      <c r="F15" s="77">
        <v>17.66</v>
      </c>
      <c r="G15" s="60">
        <f t="shared" si="0"/>
        <v>0</v>
      </c>
    </row>
    <row r="16" spans="1:7" ht="15" customHeight="1" x14ac:dyDescent="0.2">
      <c r="A16" s="54" t="s">
        <v>124</v>
      </c>
      <c r="B16" s="55" t="s">
        <v>63</v>
      </c>
      <c r="C16" s="56" t="s">
        <v>125</v>
      </c>
      <c r="D16" s="68" t="s">
        <v>69</v>
      </c>
      <c r="E16" s="76">
        <v>0</v>
      </c>
      <c r="F16" s="77">
        <v>17</v>
      </c>
      <c r="G16" s="60">
        <f t="shared" si="0"/>
        <v>0</v>
      </c>
    </row>
    <row r="17" spans="1:7" ht="15" customHeight="1" x14ac:dyDescent="0.2">
      <c r="A17" s="54" t="s">
        <v>221</v>
      </c>
      <c r="B17" s="55" t="s">
        <v>63</v>
      </c>
      <c r="C17" s="56" t="s">
        <v>126</v>
      </c>
      <c r="D17" s="68" t="s">
        <v>69</v>
      </c>
      <c r="E17" s="76">
        <v>0</v>
      </c>
      <c r="F17" s="77">
        <v>11.16</v>
      </c>
      <c r="G17" s="60">
        <f t="shared" si="0"/>
        <v>0</v>
      </c>
    </row>
    <row r="18" spans="1:7" ht="15" customHeight="1" x14ac:dyDescent="0.2">
      <c r="A18" s="54" t="s">
        <v>127</v>
      </c>
      <c r="B18" s="55" t="s">
        <v>63</v>
      </c>
      <c r="C18" s="56" t="s">
        <v>128</v>
      </c>
      <c r="D18" s="68" t="s">
        <v>69</v>
      </c>
      <c r="E18" s="76">
        <v>0</v>
      </c>
      <c r="F18" s="77">
        <v>40</v>
      </c>
      <c r="G18" s="60">
        <f t="shared" si="0"/>
        <v>0</v>
      </c>
    </row>
    <row r="19" spans="1:7" ht="15" customHeight="1" x14ac:dyDescent="0.2">
      <c r="A19" s="54" t="s">
        <v>127</v>
      </c>
      <c r="B19" s="55" t="s">
        <v>63</v>
      </c>
      <c r="C19" s="56" t="s">
        <v>129</v>
      </c>
      <c r="D19" s="68" t="s">
        <v>69</v>
      </c>
      <c r="E19" s="76">
        <v>0</v>
      </c>
      <c r="F19" s="77">
        <v>32</v>
      </c>
      <c r="G19" s="60">
        <f t="shared" si="0"/>
        <v>0</v>
      </c>
    </row>
    <row r="20" spans="1:7" ht="15" customHeight="1" x14ac:dyDescent="0.2">
      <c r="A20" s="54" t="s">
        <v>130</v>
      </c>
      <c r="B20" s="55" t="s">
        <v>63</v>
      </c>
      <c r="C20" s="56" t="s">
        <v>131</v>
      </c>
      <c r="D20" s="78" t="s">
        <v>69</v>
      </c>
      <c r="E20" s="76">
        <v>0</v>
      </c>
      <c r="F20" s="77">
        <v>34</v>
      </c>
      <c r="G20" s="60">
        <f t="shared" si="0"/>
        <v>0</v>
      </c>
    </row>
    <row r="21" spans="1:7" ht="15" customHeight="1" x14ac:dyDescent="0.2">
      <c r="A21" s="54" t="s">
        <v>132</v>
      </c>
      <c r="B21" s="55" t="s">
        <v>63</v>
      </c>
      <c r="C21" s="56" t="s">
        <v>133</v>
      </c>
      <c r="D21" s="79" t="s">
        <v>69</v>
      </c>
      <c r="E21" s="76">
        <v>0</v>
      </c>
      <c r="F21" s="80">
        <v>32</v>
      </c>
      <c r="G21" s="60">
        <f t="shared" si="0"/>
        <v>0</v>
      </c>
    </row>
    <row r="22" spans="1:7" ht="15" customHeight="1" x14ac:dyDescent="0.2">
      <c r="A22" s="468" t="s">
        <v>104</v>
      </c>
      <c r="B22" s="469"/>
      <c r="C22" s="469"/>
      <c r="D22" s="469"/>
      <c r="E22" s="469"/>
      <c r="F22" s="470"/>
      <c r="G22" s="63">
        <f>SUM(G8:G21)</f>
        <v>0</v>
      </c>
    </row>
    <row r="23" spans="1:7" ht="15" customHeight="1" x14ac:dyDescent="0.2">
      <c r="A23" s="455" t="s">
        <v>105</v>
      </c>
      <c r="B23" s="456"/>
      <c r="C23" s="456"/>
      <c r="D23" s="456"/>
      <c r="E23" s="456"/>
      <c r="F23" s="456"/>
      <c r="G23" s="457"/>
    </row>
    <row r="24" spans="1:7" ht="15" customHeight="1" x14ac:dyDescent="0.2">
      <c r="A24" s="474" t="s">
        <v>72</v>
      </c>
      <c r="B24" s="475"/>
      <c r="C24" s="475"/>
      <c r="D24" s="475"/>
      <c r="E24" s="475"/>
      <c r="F24" s="475"/>
      <c r="G24" s="476"/>
    </row>
    <row r="25" spans="1:7" ht="15" customHeight="1" x14ac:dyDescent="0.2">
      <c r="A25" s="474" t="s">
        <v>73</v>
      </c>
      <c r="B25" s="475"/>
      <c r="C25" s="475"/>
      <c r="D25" s="475"/>
      <c r="E25" s="475"/>
      <c r="F25" s="475"/>
      <c r="G25" s="476"/>
    </row>
    <row r="26" spans="1:7" ht="15" customHeight="1" x14ac:dyDescent="0.2">
      <c r="A26" s="461" t="s">
        <v>74</v>
      </c>
      <c r="B26" s="462"/>
      <c r="C26" s="462"/>
      <c r="D26" s="462"/>
      <c r="E26" s="462"/>
      <c r="F26" s="462"/>
      <c r="G26" s="477"/>
    </row>
    <row r="27" spans="1:7" ht="15" customHeight="1" x14ac:dyDescent="0.2">
      <c r="A27" s="446" t="s">
        <v>75</v>
      </c>
      <c r="B27" s="447"/>
      <c r="C27" s="447"/>
      <c r="D27" s="447"/>
      <c r="E27" s="447"/>
      <c r="F27" s="447"/>
      <c r="G27" s="448"/>
    </row>
    <row r="28" spans="1:7" ht="12.75" customHeight="1" x14ac:dyDescent="0.2"/>
    <row r="29" spans="1:7" ht="12.75" customHeight="1" x14ac:dyDescent="0.2"/>
    <row r="30" spans="1:7" ht="12.75" customHeight="1" x14ac:dyDescent="0.2"/>
    <row r="31" spans="1:7" ht="12.75" customHeight="1" x14ac:dyDescent="0.2"/>
    <row r="32" spans="1:7" ht="12.75" customHeight="1" x14ac:dyDescent="0.2"/>
    <row r="42" spans="1:10" s="74" customFormat="1" hidden="1" x14ac:dyDescent="0.2">
      <c r="A42" s="64"/>
      <c r="B42" s="47"/>
      <c r="C42" s="47"/>
      <c r="D42" s="65"/>
      <c r="E42" s="47"/>
      <c r="F42" s="47"/>
      <c r="G42" s="47"/>
      <c r="H42" s="47"/>
      <c r="I42" s="47"/>
      <c r="J42" s="47"/>
    </row>
    <row r="43" spans="1:10" s="74" customFormat="1" hidden="1" x14ac:dyDescent="0.2">
      <c r="A43" s="64"/>
      <c r="B43" s="47"/>
      <c r="C43" s="47"/>
      <c r="D43" s="65"/>
      <c r="E43" s="47"/>
      <c r="F43" s="47"/>
      <c r="G43" s="47"/>
      <c r="H43" s="47"/>
      <c r="I43" s="47"/>
      <c r="J43" s="47"/>
    </row>
    <row r="44" spans="1:10" s="74" customFormat="1" hidden="1" x14ac:dyDescent="0.2">
      <c r="A44" s="64"/>
      <c r="B44" s="47"/>
      <c r="C44" s="47"/>
      <c r="D44" s="65"/>
      <c r="E44" s="47"/>
      <c r="F44" s="47"/>
      <c r="G44" s="47"/>
      <c r="H44" s="47"/>
      <c r="I44" s="47"/>
      <c r="J44" s="47"/>
    </row>
    <row r="45" spans="1:10" s="74" customFormat="1" hidden="1" x14ac:dyDescent="0.2">
      <c r="A45" s="64"/>
      <c r="B45" s="47"/>
      <c r="C45" s="47"/>
      <c r="D45" s="65"/>
      <c r="E45" s="47"/>
      <c r="F45" s="47"/>
      <c r="G45" s="47"/>
      <c r="H45" s="47"/>
      <c r="I45" s="47"/>
      <c r="J45" s="47"/>
    </row>
    <row r="46" spans="1:10" s="74" customFormat="1" hidden="1" x14ac:dyDescent="0.2">
      <c r="A46" s="64"/>
      <c r="B46" s="47"/>
      <c r="C46" s="47"/>
      <c r="D46" s="65"/>
      <c r="E46" s="47"/>
      <c r="F46" s="47"/>
      <c r="G46" s="47"/>
      <c r="H46" s="47"/>
      <c r="I46" s="47"/>
      <c r="J46" s="47"/>
    </row>
    <row r="47" spans="1:10" s="74" customFormat="1" hidden="1" x14ac:dyDescent="0.2">
      <c r="A47" s="64"/>
      <c r="B47" s="47"/>
      <c r="C47" s="47"/>
      <c r="D47" s="65"/>
      <c r="E47" s="47"/>
      <c r="F47" s="47"/>
      <c r="G47" s="47"/>
      <c r="H47" s="47"/>
      <c r="I47" s="47"/>
      <c r="J47" s="47"/>
    </row>
    <row r="48" spans="1:10" s="74" customFormat="1" hidden="1" x14ac:dyDescent="0.2">
      <c r="A48" s="64"/>
      <c r="B48" s="47"/>
      <c r="C48" s="47"/>
      <c r="D48" s="65"/>
      <c r="E48" s="47"/>
      <c r="F48" s="47"/>
      <c r="G48" s="47"/>
      <c r="H48" s="47"/>
      <c r="I48" s="47"/>
      <c r="J48" s="47"/>
    </row>
    <row r="49" spans="1:10" s="74" customFormat="1" hidden="1" x14ac:dyDescent="0.2">
      <c r="A49" s="64"/>
      <c r="B49" s="47"/>
      <c r="C49" s="47"/>
      <c r="D49" s="65"/>
      <c r="E49" s="47"/>
      <c r="F49" s="47"/>
      <c r="G49" s="47"/>
      <c r="H49" s="47"/>
      <c r="I49" s="47"/>
      <c r="J49" s="47"/>
    </row>
    <row r="50" spans="1:10" s="74" customFormat="1" hidden="1" x14ac:dyDescent="0.2">
      <c r="A50" s="64"/>
      <c r="B50" s="47"/>
      <c r="C50" s="47"/>
      <c r="D50" s="65"/>
      <c r="E50" s="47"/>
      <c r="F50" s="47"/>
      <c r="G50" s="47"/>
      <c r="H50" s="47"/>
      <c r="I50" s="47"/>
      <c r="J50" s="47"/>
    </row>
    <row r="51" spans="1:10" s="74" customFormat="1" hidden="1" x14ac:dyDescent="0.2">
      <c r="A51" s="64"/>
      <c r="B51" s="47"/>
      <c r="C51" s="47"/>
      <c r="D51" s="65"/>
      <c r="E51" s="47"/>
      <c r="F51" s="47"/>
      <c r="G51" s="47"/>
      <c r="H51" s="47"/>
      <c r="I51" s="47"/>
      <c r="J51" s="47"/>
    </row>
    <row r="52" spans="1:10" s="74" customFormat="1" hidden="1" x14ac:dyDescent="0.2">
      <c r="A52" s="64"/>
      <c r="B52" s="47"/>
      <c r="C52" s="47"/>
      <c r="D52" s="65"/>
      <c r="E52" s="47"/>
      <c r="F52" s="47"/>
      <c r="G52" s="47"/>
      <c r="H52" s="47"/>
      <c r="I52" s="47"/>
      <c r="J52" s="47"/>
    </row>
    <row r="53" spans="1:10" s="74" customFormat="1" hidden="1" x14ac:dyDescent="0.2">
      <c r="A53" s="64"/>
      <c r="B53" s="47"/>
      <c r="C53" s="47"/>
      <c r="D53" s="65"/>
      <c r="E53" s="47"/>
      <c r="F53" s="47"/>
      <c r="G53" s="47"/>
      <c r="H53" s="47"/>
      <c r="I53" s="47"/>
      <c r="J53" s="47"/>
    </row>
    <row r="54" spans="1:10" s="74" customFormat="1" hidden="1" x14ac:dyDescent="0.2">
      <c r="A54" s="64"/>
      <c r="B54" s="47"/>
      <c r="C54" s="47"/>
      <c r="D54" s="65"/>
      <c r="E54" s="47"/>
      <c r="F54" s="47"/>
      <c r="G54" s="47"/>
      <c r="H54" s="47"/>
      <c r="I54" s="47"/>
      <c r="J54" s="47"/>
    </row>
    <row r="55" spans="1:10" s="74" customFormat="1" hidden="1" x14ac:dyDescent="0.2">
      <c r="A55" s="64"/>
      <c r="B55" s="47"/>
      <c r="C55" s="47"/>
      <c r="D55" s="65"/>
      <c r="E55" s="47"/>
      <c r="F55" s="47"/>
      <c r="G55" s="47"/>
      <c r="H55" s="47"/>
      <c r="I55" s="47"/>
      <c r="J55" s="47"/>
    </row>
    <row r="56" spans="1:10" s="74" customFormat="1" hidden="1" x14ac:dyDescent="0.2">
      <c r="A56" s="64"/>
      <c r="B56" s="47"/>
      <c r="C56" s="47"/>
      <c r="D56" s="65"/>
      <c r="E56" s="47"/>
      <c r="F56" s="47"/>
      <c r="G56" s="47"/>
      <c r="H56" s="47"/>
      <c r="I56" s="47"/>
      <c r="J56" s="47"/>
    </row>
    <row r="57" spans="1:10" s="74" customFormat="1" hidden="1" x14ac:dyDescent="0.2">
      <c r="A57" s="64"/>
      <c r="B57" s="47"/>
      <c r="C57" s="47"/>
      <c r="D57" s="65"/>
      <c r="E57" s="47"/>
      <c r="F57" s="47"/>
      <c r="G57" s="47"/>
      <c r="H57" s="47"/>
      <c r="I57" s="47"/>
      <c r="J57" s="47"/>
    </row>
    <row r="58" spans="1:10" s="74" customFormat="1" hidden="1" x14ac:dyDescent="0.2">
      <c r="A58" s="64"/>
      <c r="B58" s="47"/>
      <c r="C58" s="47"/>
      <c r="D58" s="65"/>
      <c r="E58" s="47"/>
      <c r="F58" s="47"/>
      <c r="G58" s="47"/>
      <c r="H58" s="47"/>
      <c r="I58" s="47"/>
      <c r="J58" s="47"/>
    </row>
    <row r="59" spans="1:10" s="74" customFormat="1" hidden="1" x14ac:dyDescent="0.2">
      <c r="A59" s="64"/>
      <c r="B59" s="47"/>
      <c r="C59" s="47"/>
      <c r="D59" s="65"/>
      <c r="E59" s="47"/>
      <c r="F59" s="47"/>
      <c r="G59" s="47"/>
      <c r="H59" s="47"/>
      <c r="I59" s="47"/>
      <c r="J59" s="47"/>
    </row>
    <row r="60" spans="1:10" s="74" customFormat="1" hidden="1" x14ac:dyDescent="0.2">
      <c r="A60" s="64"/>
      <c r="B60" s="47"/>
      <c r="C60" s="47"/>
      <c r="D60" s="65"/>
      <c r="E60" s="47"/>
      <c r="F60" s="47"/>
      <c r="G60" s="47"/>
      <c r="H60" s="47"/>
      <c r="I60" s="47"/>
      <c r="J60" s="47"/>
    </row>
    <row r="61" spans="1:10" s="74" customFormat="1" hidden="1" x14ac:dyDescent="0.2">
      <c r="A61" s="64"/>
      <c r="B61" s="47"/>
      <c r="C61" s="47"/>
      <c r="D61" s="65"/>
      <c r="E61" s="47"/>
      <c r="F61" s="47"/>
      <c r="G61" s="47"/>
      <c r="H61" s="47"/>
      <c r="I61" s="47"/>
      <c r="J61" s="47"/>
    </row>
    <row r="62" spans="1:10" s="74" customFormat="1" hidden="1" x14ac:dyDescent="0.2">
      <c r="A62" s="64"/>
      <c r="B62" s="47"/>
      <c r="C62" s="47"/>
      <c r="D62" s="65"/>
      <c r="E62" s="47"/>
      <c r="F62" s="47"/>
      <c r="G62" s="47"/>
      <c r="H62" s="47"/>
      <c r="I62" s="47"/>
      <c r="J62" s="47"/>
    </row>
    <row r="63" spans="1:10" s="74" customFormat="1" hidden="1" x14ac:dyDescent="0.2">
      <c r="A63" s="64"/>
      <c r="B63" s="47"/>
      <c r="C63" s="47"/>
      <c r="D63" s="65"/>
      <c r="E63" s="47"/>
      <c r="F63" s="47"/>
      <c r="G63" s="47"/>
      <c r="H63" s="47"/>
      <c r="I63" s="47"/>
      <c r="J63" s="47"/>
    </row>
    <row r="64" spans="1:10" s="74" customFormat="1" hidden="1" x14ac:dyDescent="0.2">
      <c r="A64" s="64"/>
      <c r="B64" s="47"/>
      <c r="C64" s="47"/>
      <c r="D64" s="65"/>
      <c r="E64" s="47"/>
      <c r="F64" s="47"/>
      <c r="G64" s="47"/>
      <c r="H64" s="47"/>
      <c r="I64" s="47"/>
      <c r="J64" s="47"/>
    </row>
    <row r="65" spans="1:10" s="74" customFormat="1" hidden="1" x14ac:dyDescent="0.2">
      <c r="A65" s="64"/>
      <c r="B65" s="47"/>
      <c r="C65" s="47"/>
      <c r="D65" s="65"/>
      <c r="E65" s="47"/>
      <c r="F65" s="47"/>
      <c r="G65" s="47"/>
      <c r="H65" s="47"/>
      <c r="I65" s="47"/>
      <c r="J65" s="47"/>
    </row>
    <row r="66" spans="1:10" s="74" customFormat="1" hidden="1" x14ac:dyDescent="0.2">
      <c r="A66" s="64"/>
      <c r="B66" s="47"/>
      <c r="C66" s="47"/>
      <c r="D66" s="65"/>
      <c r="E66" s="47"/>
      <c r="F66" s="47"/>
      <c r="G66" s="47"/>
      <c r="H66" s="47"/>
      <c r="I66" s="47"/>
      <c r="J66" s="47"/>
    </row>
    <row r="67" spans="1:10" s="74" customFormat="1" hidden="1" x14ac:dyDescent="0.2">
      <c r="A67" s="64"/>
      <c r="B67" s="47"/>
      <c r="C67" s="47"/>
      <c r="D67" s="65"/>
      <c r="E67" s="47"/>
      <c r="F67" s="47"/>
      <c r="G67" s="47"/>
      <c r="H67" s="47"/>
      <c r="I67" s="47"/>
      <c r="J67" s="47"/>
    </row>
    <row r="68" spans="1:10" s="74" customFormat="1" hidden="1" x14ac:dyDescent="0.2">
      <c r="A68" s="64"/>
      <c r="B68" s="47"/>
      <c r="C68" s="47"/>
      <c r="D68" s="65"/>
      <c r="E68" s="47"/>
      <c r="F68" s="47"/>
      <c r="G68" s="47"/>
      <c r="H68" s="47"/>
      <c r="I68" s="47"/>
      <c r="J68" s="47"/>
    </row>
    <row r="69" spans="1:10" s="74" customFormat="1" hidden="1" x14ac:dyDescent="0.2">
      <c r="A69" s="64"/>
      <c r="B69" s="47"/>
      <c r="C69" s="47"/>
      <c r="D69" s="65"/>
      <c r="E69" s="47"/>
      <c r="F69" s="47"/>
      <c r="G69" s="47"/>
      <c r="H69" s="47"/>
      <c r="I69" s="47"/>
      <c r="J69" s="47"/>
    </row>
    <row r="70" spans="1:10" s="74" customFormat="1" hidden="1" x14ac:dyDescent="0.2">
      <c r="A70" s="64"/>
      <c r="B70" s="47"/>
      <c r="C70" s="47"/>
      <c r="D70" s="65"/>
      <c r="E70" s="47"/>
      <c r="F70" s="47"/>
      <c r="G70" s="47"/>
      <c r="H70" s="47"/>
      <c r="I70" s="47"/>
      <c r="J70" s="47"/>
    </row>
    <row r="71" spans="1:10" s="74" customFormat="1" hidden="1" x14ac:dyDescent="0.2">
      <c r="A71" s="64"/>
      <c r="B71" s="47"/>
      <c r="C71" s="47"/>
      <c r="D71" s="65"/>
      <c r="E71" s="47"/>
      <c r="F71" s="47"/>
      <c r="G71" s="47"/>
      <c r="H71" s="47"/>
      <c r="I71" s="47"/>
      <c r="J71" s="47"/>
    </row>
    <row r="72" spans="1:10" s="74" customFormat="1" hidden="1" x14ac:dyDescent="0.2">
      <c r="A72" s="64"/>
      <c r="B72" s="47"/>
      <c r="C72" s="47"/>
      <c r="D72" s="65"/>
      <c r="E72" s="47"/>
      <c r="F72" s="47"/>
      <c r="G72" s="47"/>
      <c r="H72" s="47"/>
      <c r="I72" s="47"/>
      <c r="J72" s="47"/>
    </row>
    <row r="73" spans="1:10" s="74" customFormat="1" hidden="1" x14ac:dyDescent="0.2">
      <c r="A73" s="64"/>
      <c r="B73" s="47"/>
      <c r="C73" s="47"/>
      <c r="D73" s="65"/>
      <c r="E73" s="47"/>
      <c r="F73" s="47"/>
      <c r="G73" s="47"/>
      <c r="H73" s="47"/>
      <c r="I73" s="47"/>
      <c r="J73" s="47"/>
    </row>
    <row r="74" spans="1:10" s="74" customFormat="1" hidden="1" x14ac:dyDescent="0.2">
      <c r="A74" s="64"/>
      <c r="B74" s="47"/>
      <c r="C74" s="47"/>
      <c r="D74" s="65"/>
      <c r="E74" s="47"/>
      <c r="F74" s="47"/>
      <c r="G74" s="47"/>
      <c r="H74" s="47"/>
      <c r="I74" s="47"/>
      <c r="J74" s="47"/>
    </row>
    <row r="75" spans="1:10" s="74" customFormat="1" hidden="1" x14ac:dyDescent="0.2">
      <c r="A75" s="64"/>
      <c r="B75" s="47"/>
      <c r="C75" s="47"/>
      <c r="D75" s="65"/>
      <c r="E75" s="47"/>
      <c r="F75" s="47"/>
      <c r="G75" s="47"/>
      <c r="H75" s="47"/>
      <c r="I75" s="47"/>
      <c r="J75" s="47"/>
    </row>
    <row r="76" spans="1:10" s="74" customFormat="1" hidden="1" x14ac:dyDescent="0.2">
      <c r="A76" s="64"/>
      <c r="B76" s="47"/>
      <c r="C76" s="47"/>
      <c r="D76" s="65"/>
      <c r="E76" s="47"/>
      <c r="F76" s="47"/>
      <c r="G76" s="47"/>
      <c r="H76" s="47"/>
      <c r="I76" s="47"/>
      <c r="J76" s="47"/>
    </row>
    <row r="77" spans="1:10" s="74" customFormat="1" hidden="1" x14ac:dyDescent="0.2">
      <c r="A77" s="64"/>
      <c r="B77" s="47"/>
      <c r="C77" s="47"/>
      <c r="D77" s="65"/>
      <c r="E77" s="47"/>
      <c r="F77" s="47"/>
      <c r="G77" s="47"/>
      <c r="H77" s="47"/>
      <c r="I77" s="47"/>
      <c r="J77" s="47"/>
    </row>
    <row r="78" spans="1:10" s="74" customFormat="1" hidden="1" x14ac:dyDescent="0.2">
      <c r="A78" s="64"/>
      <c r="B78" s="47"/>
      <c r="C78" s="47"/>
      <c r="D78" s="65"/>
      <c r="E78" s="47"/>
      <c r="F78" s="47"/>
      <c r="G78" s="47"/>
      <c r="H78" s="47"/>
      <c r="I78" s="47"/>
      <c r="J78" s="47"/>
    </row>
    <row r="79" spans="1:10" s="74" customFormat="1" hidden="1" x14ac:dyDescent="0.2">
      <c r="A79" s="64"/>
      <c r="B79" s="47"/>
      <c r="C79" s="47"/>
      <c r="D79" s="65"/>
      <c r="E79" s="47"/>
      <c r="F79" s="47"/>
      <c r="G79" s="47"/>
      <c r="H79" s="47"/>
      <c r="I79" s="47"/>
      <c r="J79" s="47"/>
    </row>
    <row r="80" spans="1:10" s="74" customFormat="1" hidden="1" x14ac:dyDescent="0.2">
      <c r="A80" s="64"/>
      <c r="B80" s="47"/>
      <c r="C80" s="47"/>
      <c r="D80" s="65"/>
      <c r="E80" s="47"/>
      <c r="F80" s="47"/>
      <c r="G80" s="47"/>
      <c r="H80" s="47"/>
      <c r="I80" s="47"/>
      <c r="J80" s="47"/>
    </row>
    <row r="81" spans="1:10" s="74" customFormat="1" hidden="1" x14ac:dyDescent="0.2">
      <c r="A81" s="64"/>
      <c r="B81" s="47"/>
      <c r="C81" s="47"/>
      <c r="D81" s="65"/>
      <c r="E81" s="47"/>
      <c r="F81" s="47"/>
      <c r="G81" s="47"/>
      <c r="H81" s="47"/>
      <c r="I81" s="47"/>
      <c r="J81" s="47"/>
    </row>
    <row r="82" spans="1:10" s="74" customFormat="1" hidden="1" x14ac:dyDescent="0.2">
      <c r="A82" s="64"/>
      <c r="B82" s="47"/>
      <c r="C82" s="47"/>
      <c r="D82" s="65"/>
      <c r="E82" s="47"/>
      <c r="F82" s="47"/>
      <c r="G82" s="47"/>
      <c r="H82" s="47"/>
      <c r="I82" s="47"/>
      <c r="J82" s="47"/>
    </row>
    <row r="83" spans="1:10" s="74" customFormat="1" hidden="1" x14ac:dyDescent="0.2">
      <c r="A83" s="64"/>
      <c r="B83" s="47"/>
      <c r="C83" s="47"/>
      <c r="D83" s="65"/>
      <c r="E83" s="47"/>
      <c r="F83" s="47"/>
      <c r="G83" s="47"/>
      <c r="H83" s="47"/>
      <c r="I83" s="47"/>
      <c r="J83" s="47"/>
    </row>
    <row r="84" spans="1:10" s="74" customFormat="1" hidden="1" x14ac:dyDescent="0.2">
      <c r="A84" s="64"/>
      <c r="B84" s="47"/>
      <c r="C84" s="47"/>
      <c r="D84" s="65"/>
      <c r="E84" s="47"/>
      <c r="F84" s="47"/>
      <c r="G84" s="47"/>
      <c r="H84" s="47"/>
      <c r="I84" s="47"/>
      <c r="J84" s="47"/>
    </row>
    <row r="85" spans="1:10" s="74" customFormat="1" hidden="1" x14ac:dyDescent="0.2">
      <c r="A85" s="64"/>
      <c r="B85" s="47"/>
      <c r="C85" s="47"/>
      <c r="D85" s="65"/>
      <c r="E85" s="47"/>
      <c r="F85" s="47"/>
      <c r="G85" s="47"/>
      <c r="H85" s="47"/>
      <c r="I85" s="47"/>
      <c r="J85" s="47"/>
    </row>
    <row r="86" spans="1:10" s="74" customFormat="1" hidden="1" x14ac:dyDescent="0.2">
      <c r="A86" s="64"/>
      <c r="B86" s="47"/>
      <c r="C86" s="47"/>
      <c r="D86" s="65"/>
      <c r="E86" s="47"/>
      <c r="F86" s="47"/>
      <c r="G86" s="47"/>
      <c r="H86" s="47"/>
      <c r="I86" s="47"/>
      <c r="J86" s="47"/>
    </row>
    <row r="87" spans="1:10" s="74" customFormat="1" hidden="1" x14ac:dyDescent="0.2">
      <c r="A87" s="64"/>
      <c r="B87" s="47"/>
      <c r="C87" s="47"/>
      <c r="D87" s="65"/>
      <c r="E87" s="47"/>
      <c r="F87" s="47"/>
      <c r="G87" s="47"/>
      <c r="H87" s="47"/>
      <c r="I87" s="47"/>
      <c r="J87" s="47"/>
    </row>
    <row r="88" spans="1:10" s="74" customFormat="1" hidden="1" x14ac:dyDescent="0.2">
      <c r="A88" s="64"/>
      <c r="B88" s="47"/>
      <c r="C88" s="47"/>
      <c r="D88" s="65"/>
      <c r="E88" s="47"/>
      <c r="F88" s="47"/>
      <c r="G88" s="47"/>
      <c r="H88" s="47"/>
      <c r="I88" s="47"/>
      <c r="J88" s="47"/>
    </row>
    <row r="89" spans="1:10" s="74" customFormat="1" hidden="1" x14ac:dyDescent="0.2">
      <c r="A89" s="64"/>
      <c r="B89" s="47"/>
      <c r="C89" s="47"/>
      <c r="D89" s="65"/>
      <c r="E89" s="47"/>
      <c r="F89" s="47"/>
      <c r="G89" s="47"/>
      <c r="H89" s="47"/>
      <c r="I89" s="47"/>
      <c r="J89" s="47"/>
    </row>
    <row r="90" spans="1:10" s="74" customFormat="1" hidden="1" x14ac:dyDescent="0.2">
      <c r="A90" s="64"/>
      <c r="B90" s="47"/>
      <c r="C90" s="47"/>
      <c r="D90" s="65"/>
      <c r="E90" s="47"/>
      <c r="F90" s="47"/>
      <c r="G90" s="47"/>
      <c r="H90" s="47"/>
      <c r="I90" s="47"/>
      <c r="J90" s="47"/>
    </row>
    <row r="91" spans="1:10" s="74" customFormat="1" hidden="1" x14ac:dyDescent="0.2">
      <c r="A91" s="64"/>
      <c r="B91" s="47"/>
      <c r="C91" s="47"/>
      <c r="D91" s="65"/>
      <c r="E91" s="47"/>
      <c r="F91" s="47"/>
      <c r="G91" s="47"/>
      <c r="H91" s="47"/>
      <c r="I91" s="47"/>
      <c r="J91" s="47"/>
    </row>
    <row r="92" spans="1:10" s="74" customFormat="1" hidden="1" x14ac:dyDescent="0.2">
      <c r="A92" s="64"/>
      <c r="B92" s="47"/>
      <c r="C92" s="47"/>
      <c r="D92" s="65"/>
      <c r="E92" s="47"/>
      <c r="F92" s="47"/>
      <c r="G92" s="47"/>
      <c r="H92" s="47"/>
      <c r="I92" s="47"/>
      <c r="J92" s="47"/>
    </row>
    <row r="93" spans="1:10" s="74" customFormat="1" hidden="1" x14ac:dyDescent="0.2">
      <c r="A93" s="64"/>
      <c r="B93" s="47"/>
      <c r="C93" s="47"/>
      <c r="D93" s="65"/>
      <c r="E93" s="47"/>
      <c r="F93" s="47"/>
      <c r="G93" s="47"/>
      <c r="H93" s="47"/>
      <c r="I93" s="47"/>
      <c r="J93" s="47"/>
    </row>
    <row r="94" spans="1:10" s="74" customFormat="1" hidden="1" x14ac:dyDescent="0.2">
      <c r="A94" s="64"/>
      <c r="B94" s="47"/>
      <c r="C94" s="47"/>
      <c r="D94" s="65"/>
      <c r="E94" s="47"/>
      <c r="F94" s="47"/>
      <c r="G94" s="47"/>
      <c r="H94" s="47"/>
      <c r="I94" s="47"/>
      <c r="J94" s="47"/>
    </row>
    <row r="95" spans="1:10" s="74" customFormat="1" hidden="1" x14ac:dyDescent="0.2">
      <c r="A95" s="64"/>
      <c r="B95" s="47"/>
      <c r="C95" s="47"/>
      <c r="D95" s="65"/>
      <c r="E95" s="47"/>
      <c r="F95" s="47"/>
      <c r="G95" s="47"/>
      <c r="H95" s="47"/>
      <c r="I95" s="47"/>
      <c r="J95" s="47"/>
    </row>
    <row r="96" spans="1:10" s="74" customFormat="1" hidden="1" x14ac:dyDescent="0.2">
      <c r="A96" s="64"/>
      <c r="B96" s="47"/>
      <c r="C96" s="47"/>
      <c r="D96" s="65"/>
      <c r="E96" s="47"/>
      <c r="F96" s="47"/>
      <c r="G96" s="47"/>
      <c r="H96" s="47"/>
      <c r="I96" s="47"/>
      <c r="J96" s="47"/>
    </row>
    <row r="97" spans="1:10" s="74" customFormat="1" hidden="1" x14ac:dyDescent="0.2">
      <c r="A97" s="64"/>
      <c r="B97" s="47"/>
      <c r="C97" s="47"/>
      <c r="D97" s="65"/>
      <c r="E97" s="47"/>
      <c r="F97" s="47"/>
      <c r="G97" s="47"/>
      <c r="H97" s="47"/>
      <c r="I97" s="47"/>
      <c r="J97" s="47"/>
    </row>
    <row r="98" spans="1:10" s="74" customFormat="1" hidden="1" x14ac:dyDescent="0.2">
      <c r="A98" s="64"/>
      <c r="B98" s="47"/>
      <c r="C98" s="47"/>
      <c r="D98" s="65"/>
      <c r="E98" s="47"/>
      <c r="F98" s="47"/>
      <c r="G98" s="47"/>
      <c r="H98" s="47"/>
      <c r="I98" s="47"/>
      <c r="J98" s="47"/>
    </row>
    <row r="99" spans="1:10" s="74" customFormat="1" hidden="1" x14ac:dyDescent="0.2">
      <c r="A99" s="64"/>
      <c r="B99" s="47"/>
      <c r="C99" s="47"/>
      <c r="D99" s="65"/>
      <c r="E99" s="47"/>
      <c r="F99" s="47"/>
      <c r="G99" s="47"/>
      <c r="H99" s="47"/>
      <c r="I99" s="47"/>
      <c r="J99" s="47"/>
    </row>
    <row r="100" spans="1:10" s="74" customFormat="1" hidden="1" x14ac:dyDescent="0.2">
      <c r="A100" s="64"/>
      <c r="B100" s="47"/>
      <c r="C100" s="47"/>
      <c r="D100" s="65"/>
      <c r="E100" s="47"/>
      <c r="F100" s="47"/>
      <c r="G100" s="47"/>
      <c r="H100" s="47"/>
      <c r="I100" s="47"/>
      <c r="J100" s="47"/>
    </row>
    <row r="101" spans="1:10" s="74" customFormat="1" hidden="1" x14ac:dyDescent="0.2">
      <c r="A101" s="64"/>
      <c r="B101" s="47"/>
      <c r="C101" s="47"/>
      <c r="D101" s="65"/>
      <c r="E101" s="47"/>
      <c r="F101" s="47"/>
      <c r="G101" s="47"/>
      <c r="H101" s="47"/>
      <c r="I101" s="47"/>
      <c r="J101" s="47"/>
    </row>
    <row r="102" spans="1:10" s="74" customFormat="1" hidden="1" x14ac:dyDescent="0.2">
      <c r="A102" s="64"/>
      <c r="B102" s="47"/>
      <c r="C102" s="47"/>
      <c r="D102" s="65"/>
      <c r="E102" s="47"/>
      <c r="F102" s="47"/>
      <c r="G102" s="47"/>
      <c r="H102" s="47"/>
      <c r="I102" s="47"/>
      <c r="J102" s="47"/>
    </row>
    <row r="103" spans="1:10" s="74" customFormat="1" hidden="1" x14ac:dyDescent="0.2">
      <c r="A103" s="64"/>
      <c r="B103" s="47"/>
      <c r="C103" s="47"/>
      <c r="D103" s="65"/>
      <c r="E103" s="47"/>
      <c r="F103" s="47"/>
      <c r="G103" s="47"/>
      <c r="H103" s="47"/>
      <c r="I103" s="47"/>
      <c r="J103" s="47"/>
    </row>
    <row r="104" spans="1:10" s="74" customFormat="1" hidden="1" x14ac:dyDescent="0.2">
      <c r="A104" s="64"/>
      <c r="B104" s="47"/>
      <c r="C104" s="47"/>
      <c r="D104" s="65"/>
      <c r="E104" s="47"/>
      <c r="F104" s="47"/>
      <c r="G104" s="47"/>
      <c r="H104" s="47"/>
      <c r="I104" s="47"/>
      <c r="J104" s="47"/>
    </row>
    <row r="106" spans="1:10" ht="12.75" customHeight="1" x14ac:dyDescent="0.2"/>
    <row r="107" spans="1:10" ht="12.75" customHeight="1" x14ac:dyDescent="0.2"/>
    <row r="108" spans="1:10" ht="12.75" customHeight="1" x14ac:dyDescent="0.2"/>
    <row r="109" spans="1:10" ht="12.75" customHeight="1" x14ac:dyDescent="0.2"/>
    <row r="110" spans="1:10" ht="12.75" customHeight="1" x14ac:dyDescent="0.2"/>
    <row r="111" spans="1:10" s="64" customFormat="1" hidden="1" x14ac:dyDescent="0.2">
      <c r="B111" s="47"/>
      <c r="C111" s="47"/>
      <c r="D111" s="65"/>
      <c r="E111" s="47"/>
      <c r="F111" s="47"/>
      <c r="G111" s="47"/>
      <c r="H111" s="47"/>
      <c r="I111" s="47"/>
      <c r="J111" s="47"/>
    </row>
    <row r="112" spans="1:10" s="64" customFormat="1" hidden="1" x14ac:dyDescent="0.2">
      <c r="B112" s="47"/>
      <c r="C112" s="47"/>
      <c r="D112" s="65"/>
      <c r="E112" s="47"/>
      <c r="F112" s="47"/>
      <c r="G112" s="47"/>
      <c r="H112" s="47"/>
      <c r="I112" s="47"/>
      <c r="J112" s="47"/>
    </row>
    <row r="113" spans="2:10" s="64" customFormat="1" hidden="1" x14ac:dyDescent="0.2">
      <c r="B113" s="47"/>
      <c r="C113" s="47"/>
      <c r="D113" s="65"/>
      <c r="E113" s="47"/>
      <c r="F113" s="47"/>
      <c r="G113" s="47"/>
      <c r="H113" s="47"/>
      <c r="I113" s="47"/>
      <c r="J113" s="47"/>
    </row>
    <row r="114" spans="2:10" s="64" customFormat="1" hidden="1" x14ac:dyDescent="0.2">
      <c r="B114" s="47"/>
      <c r="C114" s="47"/>
      <c r="D114" s="65"/>
      <c r="E114" s="47"/>
      <c r="F114" s="47"/>
      <c r="G114" s="47"/>
      <c r="H114" s="47"/>
      <c r="I114" s="47"/>
      <c r="J114" s="47"/>
    </row>
    <row r="115" spans="2:10" s="64" customFormat="1" hidden="1" x14ac:dyDescent="0.2">
      <c r="B115" s="47"/>
      <c r="C115" s="47"/>
      <c r="D115" s="65"/>
      <c r="E115" s="47"/>
      <c r="F115" s="47"/>
      <c r="G115" s="47"/>
      <c r="H115" s="47"/>
      <c r="I115" s="47"/>
      <c r="J115" s="47"/>
    </row>
    <row r="116" spans="2:10" s="64" customFormat="1" hidden="1" x14ac:dyDescent="0.2">
      <c r="B116" s="47"/>
      <c r="C116" s="47"/>
      <c r="D116" s="65"/>
      <c r="E116" s="47"/>
      <c r="F116" s="47"/>
      <c r="G116" s="47"/>
      <c r="H116" s="47"/>
      <c r="I116" s="47"/>
      <c r="J116" s="47"/>
    </row>
    <row r="117" spans="2:10" s="64" customFormat="1" hidden="1" x14ac:dyDescent="0.2">
      <c r="B117" s="47"/>
      <c r="C117" s="47"/>
      <c r="D117" s="65"/>
      <c r="E117" s="47"/>
      <c r="F117" s="47"/>
      <c r="G117" s="47"/>
      <c r="H117" s="47"/>
      <c r="I117" s="47"/>
      <c r="J117" s="47"/>
    </row>
    <row r="118" spans="2:10" s="64" customFormat="1" hidden="1" x14ac:dyDescent="0.2">
      <c r="B118" s="47"/>
      <c r="C118" s="47"/>
      <c r="D118" s="65"/>
      <c r="E118" s="47"/>
      <c r="F118" s="47"/>
      <c r="G118" s="47"/>
      <c r="H118" s="47"/>
      <c r="I118" s="47"/>
      <c r="J118" s="47"/>
    </row>
    <row r="119" spans="2:10" s="64" customFormat="1" hidden="1" x14ac:dyDescent="0.2">
      <c r="B119" s="47"/>
      <c r="C119" s="47"/>
      <c r="D119" s="65"/>
      <c r="E119" s="47"/>
      <c r="F119" s="47"/>
      <c r="G119" s="47"/>
      <c r="H119" s="47"/>
      <c r="I119" s="47"/>
      <c r="J119" s="47"/>
    </row>
    <row r="120" spans="2:10" s="64" customFormat="1" hidden="1" x14ac:dyDescent="0.2">
      <c r="B120" s="47"/>
      <c r="C120" s="47"/>
      <c r="D120" s="65"/>
      <c r="E120" s="47"/>
      <c r="F120" s="47"/>
      <c r="G120" s="47"/>
      <c r="H120" s="47"/>
      <c r="I120" s="47"/>
      <c r="J120" s="47"/>
    </row>
    <row r="121" spans="2:10" s="64" customFormat="1" x14ac:dyDescent="0.2">
      <c r="B121" s="47"/>
      <c r="C121" s="47"/>
      <c r="D121" s="65"/>
      <c r="E121" s="47"/>
      <c r="F121" s="47"/>
      <c r="G121" s="47"/>
      <c r="H121" s="47"/>
      <c r="I121" s="47"/>
      <c r="J121" s="47"/>
    </row>
    <row r="122" spans="2:10" s="64" customFormat="1" x14ac:dyDescent="0.2">
      <c r="B122" s="47"/>
      <c r="C122" s="47"/>
      <c r="D122" s="65"/>
      <c r="E122" s="47"/>
      <c r="F122" s="47"/>
      <c r="G122" s="47"/>
      <c r="H122" s="47"/>
      <c r="I122" s="47"/>
      <c r="J122" s="47"/>
    </row>
    <row r="123" spans="2:10" s="64" customFormat="1" x14ac:dyDescent="0.2">
      <c r="B123" s="47"/>
      <c r="C123" s="47"/>
      <c r="D123" s="65"/>
      <c r="E123" s="47"/>
      <c r="F123" s="47"/>
      <c r="G123" s="47"/>
      <c r="H123" s="47"/>
      <c r="I123" s="47"/>
      <c r="J123" s="47"/>
    </row>
    <row r="124" spans="2:10" s="64" customFormat="1" hidden="1" x14ac:dyDescent="0.2">
      <c r="B124" s="47"/>
      <c r="C124" s="47"/>
      <c r="D124" s="65"/>
      <c r="E124" s="47"/>
      <c r="F124" s="47"/>
      <c r="G124" s="47"/>
      <c r="H124" s="47"/>
      <c r="I124" s="47"/>
      <c r="J124" s="47"/>
    </row>
    <row r="125" spans="2:10" s="64" customFormat="1" hidden="1" x14ac:dyDescent="0.2">
      <c r="B125" s="47"/>
      <c r="C125" s="47"/>
      <c r="D125" s="65"/>
      <c r="E125" s="47"/>
      <c r="F125" s="47"/>
      <c r="G125" s="47"/>
      <c r="H125" s="47"/>
      <c r="I125" s="47"/>
      <c r="J125" s="47"/>
    </row>
    <row r="126" spans="2:10" s="64" customFormat="1" hidden="1" x14ac:dyDescent="0.2">
      <c r="B126" s="47"/>
      <c r="C126" s="47"/>
      <c r="D126" s="65"/>
      <c r="E126" s="47"/>
      <c r="F126" s="47"/>
      <c r="G126" s="47"/>
      <c r="H126" s="47"/>
      <c r="I126" s="47"/>
      <c r="J126" s="47"/>
    </row>
    <row r="127" spans="2:10" s="64" customFormat="1" hidden="1" x14ac:dyDescent="0.2">
      <c r="B127" s="47"/>
      <c r="C127" s="47"/>
      <c r="D127" s="65"/>
      <c r="E127" s="47"/>
      <c r="F127" s="47"/>
      <c r="G127" s="47"/>
      <c r="H127" s="47"/>
      <c r="I127" s="47"/>
      <c r="J127" s="47"/>
    </row>
    <row r="128" spans="2:10" s="64" customFormat="1" hidden="1" x14ac:dyDescent="0.2">
      <c r="B128" s="47"/>
      <c r="C128" s="47"/>
      <c r="D128" s="65"/>
      <c r="E128" s="47"/>
      <c r="F128" s="47"/>
      <c r="G128" s="47"/>
      <c r="H128" s="47"/>
      <c r="I128" s="47"/>
      <c r="J128" s="47"/>
    </row>
    <row r="129" spans="2:10" s="64" customFormat="1" hidden="1" x14ac:dyDescent="0.2">
      <c r="B129" s="47"/>
      <c r="C129" s="47"/>
      <c r="D129" s="65"/>
      <c r="E129" s="47"/>
      <c r="F129" s="47"/>
      <c r="G129" s="47"/>
      <c r="H129" s="47"/>
      <c r="I129" s="47"/>
      <c r="J129" s="47"/>
    </row>
    <row r="130" spans="2:10" s="64" customFormat="1" hidden="1" x14ac:dyDescent="0.2">
      <c r="B130" s="47"/>
      <c r="C130" s="47"/>
      <c r="D130" s="65"/>
      <c r="E130" s="47"/>
      <c r="F130" s="47"/>
      <c r="G130" s="47"/>
      <c r="H130" s="47"/>
      <c r="I130" s="47"/>
      <c r="J130" s="47"/>
    </row>
    <row r="131" spans="2:10" s="64" customFormat="1" hidden="1" x14ac:dyDescent="0.2">
      <c r="B131" s="47"/>
      <c r="C131" s="47"/>
      <c r="D131" s="65"/>
      <c r="E131" s="47"/>
      <c r="F131" s="47"/>
      <c r="G131" s="47"/>
      <c r="H131" s="47"/>
      <c r="I131" s="47"/>
      <c r="J131" s="47"/>
    </row>
    <row r="132" spans="2:10" s="64" customFormat="1" hidden="1" x14ac:dyDescent="0.2">
      <c r="B132" s="47"/>
      <c r="C132" s="47"/>
      <c r="D132" s="65"/>
      <c r="E132" s="47"/>
      <c r="F132" s="47"/>
      <c r="G132" s="47"/>
      <c r="H132" s="47"/>
      <c r="I132" s="47"/>
      <c r="J132" s="47"/>
    </row>
    <row r="138" spans="2:10" ht="12.75" customHeight="1" x14ac:dyDescent="0.2"/>
    <row r="139" spans="2:10" ht="12.75" customHeight="1" x14ac:dyDescent="0.2"/>
    <row r="140" spans="2:10" ht="12.75" customHeight="1" x14ac:dyDescent="0.2"/>
    <row r="141" spans="2:10" ht="12.75" customHeight="1" x14ac:dyDescent="0.2"/>
    <row r="142" spans="2:10" ht="12.75" customHeight="1" x14ac:dyDescent="0.2"/>
    <row r="143" spans="2:10" ht="12.75" customHeight="1" x14ac:dyDescent="0.2"/>
    <row r="144" spans="2:10" ht="12.75" customHeight="1" x14ac:dyDescent="0.2"/>
    <row r="160" ht="12.75" customHeight="1" x14ac:dyDescent="0.2"/>
    <row r="161" ht="12.75" customHeight="1" x14ac:dyDescent="0.2"/>
  </sheetData>
  <mergeCells count="13">
    <mergeCell ref="A27:G27"/>
    <mergeCell ref="A1:F2"/>
    <mergeCell ref="A3:G3"/>
    <mergeCell ref="A4:G4"/>
    <mergeCell ref="A5:D5"/>
    <mergeCell ref="E5:F5"/>
    <mergeCell ref="A6:D6"/>
    <mergeCell ref="E6:F6"/>
    <mergeCell ref="A22:F22"/>
    <mergeCell ref="A23:G23"/>
    <mergeCell ref="A24:G24"/>
    <mergeCell ref="A25:G25"/>
    <mergeCell ref="A26:G26"/>
  </mergeCells>
  <printOptions horizontalCentered="1"/>
  <pageMargins left="0.51181102362204722" right="0.51181102362204722" top="0.78740157480314965" bottom="0.78740157480314965"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33073-9C2A-4F80-B207-FFFF242F158A}">
  <sheetPr>
    <pageSetUpPr fitToPage="1"/>
  </sheetPr>
  <dimension ref="A1:Q52"/>
  <sheetViews>
    <sheetView showGridLines="0" tabSelected="1" view="pageBreakPreview" zoomScale="55" zoomScaleNormal="142" zoomScaleSheetLayoutView="55" workbookViewId="0">
      <selection activeCell="G8" sqref="G8"/>
    </sheetView>
  </sheetViews>
  <sheetFormatPr defaultColWidth="11.42578125" defaultRowHeight="15" customHeight="1" x14ac:dyDescent="0.25"/>
  <cols>
    <col min="1" max="1" width="46.28515625" style="82" customWidth="1"/>
    <col min="2" max="2" width="10.28515625" style="82" customWidth="1"/>
    <col min="3" max="3" width="11.7109375" style="82" customWidth="1"/>
    <col min="4" max="4" width="11.42578125" style="82" customWidth="1"/>
    <col min="5" max="7" width="13.140625" style="82" customWidth="1"/>
    <col min="8" max="256" width="11.42578125" style="82"/>
    <col min="257" max="257" width="30.5703125" style="82" customWidth="1"/>
    <col min="258" max="258" width="11.28515625" style="82" customWidth="1"/>
    <col min="259" max="259" width="11.7109375" style="82" customWidth="1"/>
    <col min="260" max="260" width="11.42578125" style="82"/>
    <col min="261" max="263" width="13.140625" style="82" customWidth="1"/>
    <col min="264" max="512" width="11.42578125" style="82"/>
    <col min="513" max="513" width="30.5703125" style="82" customWidth="1"/>
    <col min="514" max="514" width="11.28515625" style="82" customWidth="1"/>
    <col min="515" max="515" width="11.7109375" style="82" customWidth="1"/>
    <col min="516" max="516" width="11.42578125" style="82"/>
    <col min="517" max="519" width="13.140625" style="82" customWidth="1"/>
    <col min="520" max="768" width="11.42578125" style="82"/>
    <col min="769" max="769" width="30.5703125" style="82" customWidth="1"/>
    <col min="770" max="770" width="11.28515625" style="82" customWidth="1"/>
    <col min="771" max="771" width="11.7109375" style="82" customWidth="1"/>
    <col min="772" max="772" width="11.42578125" style="82"/>
    <col min="773" max="775" width="13.140625" style="82" customWidth="1"/>
    <col min="776" max="1024" width="11.42578125" style="82"/>
    <col min="1025" max="1025" width="30.5703125" style="82" customWidth="1"/>
    <col min="1026" max="1026" width="11.28515625" style="82" customWidth="1"/>
    <col min="1027" max="1027" width="11.7109375" style="82" customWidth="1"/>
    <col min="1028" max="1028" width="11.42578125" style="82"/>
    <col min="1029" max="1031" width="13.140625" style="82" customWidth="1"/>
    <col min="1032" max="1280" width="11.42578125" style="82"/>
    <col min="1281" max="1281" width="30.5703125" style="82" customWidth="1"/>
    <col min="1282" max="1282" width="11.28515625" style="82" customWidth="1"/>
    <col min="1283" max="1283" width="11.7109375" style="82" customWidth="1"/>
    <col min="1284" max="1284" width="11.42578125" style="82"/>
    <col min="1285" max="1287" width="13.140625" style="82" customWidth="1"/>
    <col min="1288" max="1536" width="11.42578125" style="82"/>
    <col min="1537" max="1537" width="30.5703125" style="82" customWidth="1"/>
    <col min="1538" max="1538" width="11.28515625" style="82" customWidth="1"/>
    <col min="1539" max="1539" width="11.7109375" style="82" customWidth="1"/>
    <col min="1540" max="1540" width="11.42578125" style="82"/>
    <col min="1541" max="1543" width="13.140625" style="82" customWidth="1"/>
    <col min="1544" max="1792" width="11.42578125" style="82"/>
    <col min="1793" max="1793" width="30.5703125" style="82" customWidth="1"/>
    <col min="1794" max="1794" width="11.28515625" style="82" customWidth="1"/>
    <col min="1795" max="1795" width="11.7109375" style="82" customWidth="1"/>
    <col min="1796" max="1796" width="11.42578125" style="82"/>
    <col min="1797" max="1799" width="13.140625" style="82" customWidth="1"/>
    <col min="1800" max="2048" width="11.42578125" style="82"/>
    <col min="2049" max="2049" width="30.5703125" style="82" customWidth="1"/>
    <col min="2050" max="2050" width="11.28515625" style="82" customWidth="1"/>
    <col min="2051" max="2051" width="11.7109375" style="82" customWidth="1"/>
    <col min="2052" max="2052" width="11.42578125" style="82"/>
    <col min="2053" max="2055" width="13.140625" style="82" customWidth="1"/>
    <col min="2056" max="2304" width="11.42578125" style="82"/>
    <col min="2305" max="2305" width="30.5703125" style="82" customWidth="1"/>
    <col min="2306" max="2306" width="11.28515625" style="82" customWidth="1"/>
    <col min="2307" max="2307" width="11.7109375" style="82" customWidth="1"/>
    <col min="2308" max="2308" width="11.42578125" style="82"/>
    <col min="2309" max="2311" width="13.140625" style="82" customWidth="1"/>
    <col min="2312" max="2560" width="11.42578125" style="82"/>
    <col min="2561" max="2561" width="30.5703125" style="82" customWidth="1"/>
    <col min="2562" max="2562" width="11.28515625" style="82" customWidth="1"/>
    <col min="2563" max="2563" width="11.7109375" style="82" customWidth="1"/>
    <col min="2564" max="2564" width="11.42578125" style="82"/>
    <col min="2565" max="2567" width="13.140625" style="82" customWidth="1"/>
    <col min="2568" max="2816" width="11.42578125" style="82"/>
    <col min="2817" max="2817" width="30.5703125" style="82" customWidth="1"/>
    <col min="2818" max="2818" width="11.28515625" style="82" customWidth="1"/>
    <col min="2819" max="2819" width="11.7109375" style="82" customWidth="1"/>
    <col min="2820" max="2820" width="11.42578125" style="82"/>
    <col min="2821" max="2823" width="13.140625" style="82" customWidth="1"/>
    <col min="2824" max="3072" width="11.42578125" style="82"/>
    <col min="3073" max="3073" width="30.5703125" style="82" customWidth="1"/>
    <col min="3074" max="3074" width="11.28515625" style="82" customWidth="1"/>
    <col min="3075" max="3075" width="11.7109375" style="82" customWidth="1"/>
    <col min="3076" max="3076" width="11.42578125" style="82"/>
    <col min="3077" max="3079" width="13.140625" style="82" customWidth="1"/>
    <col min="3080" max="3328" width="11.42578125" style="82"/>
    <col min="3329" max="3329" width="30.5703125" style="82" customWidth="1"/>
    <col min="3330" max="3330" width="11.28515625" style="82" customWidth="1"/>
    <col min="3331" max="3331" width="11.7109375" style="82" customWidth="1"/>
    <col min="3332" max="3332" width="11.42578125" style="82"/>
    <col min="3333" max="3335" width="13.140625" style="82" customWidth="1"/>
    <col min="3336" max="3584" width="11.42578125" style="82"/>
    <col min="3585" max="3585" width="30.5703125" style="82" customWidth="1"/>
    <col min="3586" max="3586" width="11.28515625" style="82" customWidth="1"/>
    <col min="3587" max="3587" width="11.7109375" style="82" customWidth="1"/>
    <col min="3588" max="3588" width="11.42578125" style="82"/>
    <col min="3589" max="3591" width="13.140625" style="82" customWidth="1"/>
    <col min="3592" max="3840" width="11.42578125" style="82"/>
    <col min="3841" max="3841" width="30.5703125" style="82" customWidth="1"/>
    <col min="3842" max="3842" width="11.28515625" style="82" customWidth="1"/>
    <col min="3843" max="3843" width="11.7109375" style="82" customWidth="1"/>
    <col min="3844" max="3844" width="11.42578125" style="82"/>
    <col min="3845" max="3847" width="13.140625" style="82" customWidth="1"/>
    <col min="3848" max="4096" width="11.42578125" style="82"/>
    <col min="4097" max="4097" width="30.5703125" style="82" customWidth="1"/>
    <col min="4098" max="4098" width="11.28515625" style="82" customWidth="1"/>
    <col min="4099" max="4099" width="11.7109375" style="82" customWidth="1"/>
    <col min="4100" max="4100" width="11.42578125" style="82"/>
    <col min="4101" max="4103" width="13.140625" style="82" customWidth="1"/>
    <col min="4104" max="4352" width="11.42578125" style="82"/>
    <col min="4353" max="4353" width="30.5703125" style="82" customWidth="1"/>
    <col min="4354" max="4354" width="11.28515625" style="82" customWidth="1"/>
    <col min="4355" max="4355" width="11.7109375" style="82" customWidth="1"/>
    <col min="4356" max="4356" width="11.42578125" style="82"/>
    <col min="4357" max="4359" width="13.140625" style="82" customWidth="1"/>
    <col min="4360" max="4608" width="11.42578125" style="82"/>
    <col min="4609" max="4609" width="30.5703125" style="82" customWidth="1"/>
    <col min="4610" max="4610" width="11.28515625" style="82" customWidth="1"/>
    <col min="4611" max="4611" width="11.7109375" style="82" customWidth="1"/>
    <col min="4612" max="4612" width="11.42578125" style="82"/>
    <col min="4613" max="4615" width="13.140625" style="82" customWidth="1"/>
    <col min="4616" max="4864" width="11.42578125" style="82"/>
    <col min="4865" max="4865" width="30.5703125" style="82" customWidth="1"/>
    <col min="4866" max="4866" width="11.28515625" style="82" customWidth="1"/>
    <col min="4867" max="4867" width="11.7109375" style="82" customWidth="1"/>
    <col min="4868" max="4868" width="11.42578125" style="82"/>
    <col min="4869" max="4871" width="13.140625" style="82" customWidth="1"/>
    <col min="4872" max="5120" width="11.42578125" style="82"/>
    <col min="5121" max="5121" width="30.5703125" style="82" customWidth="1"/>
    <col min="5122" max="5122" width="11.28515625" style="82" customWidth="1"/>
    <col min="5123" max="5123" width="11.7109375" style="82" customWidth="1"/>
    <col min="5124" max="5124" width="11.42578125" style="82"/>
    <col min="5125" max="5127" width="13.140625" style="82" customWidth="1"/>
    <col min="5128" max="5376" width="11.42578125" style="82"/>
    <col min="5377" max="5377" width="30.5703125" style="82" customWidth="1"/>
    <col min="5378" max="5378" width="11.28515625" style="82" customWidth="1"/>
    <col min="5379" max="5379" width="11.7109375" style="82" customWidth="1"/>
    <col min="5380" max="5380" width="11.42578125" style="82"/>
    <col min="5381" max="5383" width="13.140625" style="82" customWidth="1"/>
    <col min="5384" max="5632" width="11.42578125" style="82"/>
    <col min="5633" max="5633" width="30.5703125" style="82" customWidth="1"/>
    <col min="5634" max="5634" width="11.28515625" style="82" customWidth="1"/>
    <col min="5635" max="5635" width="11.7109375" style="82" customWidth="1"/>
    <col min="5636" max="5636" width="11.42578125" style="82"/>
    <col min="5637" max="5639" width="13.140625" style="82" customWidth="1"/>
    <col min="5640" max="5888" width="11.42578125" style="82"/>
    <col min="5889" max="5889" width="30.5703125" style="82" customWidth="1"/>
    <col min="5890" max="5890" width="11.28515625" style="82" customWidth="1"/>
    <col min="5891" max="5891" width="11.7109375" style="82" customWidth="1"/>
    <col min="5892" max="5892" width="11.42578125" style="82"/>
    <col min="5893" max="5895" width="13.140625" style="82" customWidth="1"/>
    <col min="5896" max="6144" width="11.42578125" style="82"/>
    <col min="6145" max="6145" width="30.5703125" style="82" customWidth="1"/>
    <col min="6146" max="6146" width="11.28515625" style="82" customWidth="1"/>
    <col min="6147" max="6147" width="11.7109375" style="82" customWidth="1"/>
    <col min="6148" max="6148" width="11.42578125" style="82"/>
    <col min="6149" max="6151" width="13.140625" style="82" customWidth="1"/>
    <col min="6152" max="6400" width="11.42578125" style="82"/>
    <col min="6401" max="6401" width="30.5703125" style="82" customWidth="1"/>
    <col min="6402" max="6402" width="11.28515625" style="82" customWidth="1"/>
    <col min="6403" max="6403" width="11.7109375" style="82" customWidth="1"/>
    <col min="6404" max="6404" width="11.42578125" style="82"/>
    <col min="6405" max="6407" width="13.140625" style="82" customWidth="1"/>
    <col min="6408" max="6656" width="11.42578125" style="82"/>
    <col min="6657" max="6657" width="30.5703125" style="82" customWidth="1"/>
    <col min="6658" max="6658" width="11.28515625" style="82" customWidth="1"/>
    <col min="6659" max="6659" width="11.7109375" style="82" customWidth="1"/>
    <col min="6660" max="6660" width="11.42578125" style="82"/>
    <col min="6661" max="6663" width="13.140625" style="82" customWidth="1"/>
    <col min="6664" max="6912" width="11.42578125" style="82"/>
    <col min="6913" max="6913" width="30.5703125" style="82" customWidth="1"/>
    <col min="6914" max="6914" width="11.28515625" style="82" customWidth="1"/>
    <col min="6915" max="6915" width="11.7109375" style="82" customWidth="1"/>
    <col min="6916" max="6916" width="11.42578125" style="82"/>
    <col min="6917" max="6919" width="13.140625" style="82" customWidth="1"/>
    <col min="6920" max="7168" width="11.42578125" style="82"/>
    <col min="7169" max="7169" width="30.5703125" style="82" customWidth="1"/>
    <col min="7170" max="7170" width="11.28515625" style="82" customWidth="1"/>
    <col min="7171" max="7171" width="11.7109375" style="82" customWidth="1"/>
    <col min="7172" max="7172" width="11.42578125" style="82"/>
    <col min="7173" max="7175" width="13.140625" style="82" customWidth="1"/>
    <col min="7176" max="7424" width="11.42578125" style="82"/>
    <col min="7425" max="7425" width="30.5703125" style="82" customWidth="1"/>
    <col min="7426" max="7426" width="11.28515625" style="82" customWidth="1"/>
    <col min="7427" max="7427" width="11.7109375" style="82" customWidth="1"/>
    <col min="7428" max="7428" width="11.42578125" style="82"/>
    <col min="7429" max="7431" width="13.140625" style="82" customWidth="1"/>
    <col min="7432" max="7680" width="11.42578125" style="82"/>
    <col min="7681" max="7681" width="30.5703125" style="82" customWidth="1"/>
    <col min="7682" max="7682" width="11.28515625" style="82" customWidth="1"/>
    <col min="7683" max="7683" width="11.7109375" style="82" customWidth="1"/>
    <col min="7684" max="7684" width="11.42578125" style="82"/>
    <col min="7685" max="7687" width="13.140625" style="82" customWidth="1"/>
    <col min="7688" max="7936" width="11.42578125" style="82"/>
    <col min="7937" max="7937" width="30.5703125" style="82" customWidth="1"/>
    <col min="7938" max="7938" width="11.28515625" style="82" customWidth="1"/>
    <col min="7939" max="7939" width="11.7109375" style="82" customWidth="1"/>
    <col min="7940" max="7940" width="11.42578125" style="82"/>
    <col min="7941" max="7943" width="13.140625" style="82" customWidth="1"/>
    <col min="7944" max="8192" width="11.42578125" style="82"/>
    <col min="8193" max="8193" width="30.5703125" style="82" customWidth="1"/>
    <col min="8194" max="8194" width="11.28515625" style="82" customWidth="1"/>
    <col min="8195" max="8195" width="11.7109375" style="82" customWidth="1"/>
    <col min="8196" max="8196" width="11.42578125" style="82"/>
    <col min="8197" max="8199" width="13.140625" style="82" customWidth="1"/>
    <col min="8200" max="8448" width="11.42578125" style="82"/>
    <col min="8449" max="8449" width="30.5703125" style="82" customWidth="1"/>
    <col min="8450" max="8450" width="11.28515625" style="82" customWidth="1"/>
    <col min="8451" max="8451" width="11.7109375" style="82" customWidth="1"/>
    <col min="8452" max="8452" width="11.42578125" style="82"/>
    <col min="8453" max="8455" width="13.140625" style="82" customWidth="1"/>
    <col min="8456" max="8704" width="11.42578125" style="82"/>
    <col min="8705" max="8705" width="30.5703125" style="82" customWidth="1"/>
    <col min="8706" max="8706" width="11.28515625" style="82" customWidth="1"/>
    <col min="8707" max="8707" width="11.7109375" style="82" customWidth="1"/>
    <col min="8708" max="8708" width="11.42578125" style="82"/>
    <col min="8709" max="8711" width="13.140625" style="82" customWidth="1"/>
    <col min="8712" max="8960" width="11.42578125" style="82"/>
    <col min="8961" max="8961" width="30.5703125" style="82" customWidth="1"/>
    <col min="8962" max="8962" width="11.28515625" style="82" customWidth="1"/>
    <col min="8963" max="8963" width="11.7109375" style="82" customWidth="1"/>
    <col min="8964" max="8964" width="11.42578125" style="82"/>
    <col min="8965" max="8967" width="13.140625" style="82" customWidth="1"/>
    <col min="8968" max="9216" width="11.42578125" style="82"/>
    <col min="9217" max="9217" width="30.5703125" style="82" customWidth="1"/>
    <col min="9218" max="9218" width="11.28515625" style="82" customWidth="1"/>
    <col min="9219" max="9219" width="11.7109375" style="82" customWidth="1"/>
    <col min="9220" max="9220" width="11.42578125" style="82"/>
    <col min="9221" max="9223" width="13.140625" style="82" customWidth="1"/>
    <col min="9224" max="9472" width="11.42578125" style="82"/>
    <col min="9473" max="9473" width="30.5703125" style="82" customWidth="1"/>
    <col min="9474" max="9474" width="11.28515625" style="82" customWidth="1"/>
    <col min="9475" max="9475" width="11.7109375" style="82" customWidth="1"/>
    <col min="9476" max="9476" width="11.42578125" style="82"/>
    <col min="9477" max="9479" width="13.140625" style="82" customWidth="1"/>
    <col min="9480" max="9728" width="11.42578125" style="82"/>
    <col min="9729" max="9729" width="30.5703125" style="82" customWidth="1"/>
    <col min="9730" max="9730" width="11.28515625" style="82" customWidth="1"/>
    <col min="9731" max="9731" width="11.7109375" style="82" customWidth="1"/>
    <col min="9732" max="9732" width="11.42578125" style="82"/>
    <col min="9733" max="9735" width="13.140625" style="82" customWidth="1"/>
    <col min="9736" max="9984" width="11.42578125" style="82"/>
    <col min="9985" max="9985" width="30.5703125" style="82" customWidth="1"/>
    <col min="9986" max="9986" width="11.28515625" style="82" customWidth="1"/>
    <col min="9987" max="9987" width="11.7109375" style="82" customWidth="1"/>
    <col min="9988" max="9988" width="11.42578125" style="82"/>
    <col min="9989" max="9991" width="13.140625" style="82" customWidth="1"/>
    <col min="9992" max="10240" width="11.42578125" style="82"/>
    <col min="10241" max="10241" width="30.5703125" style="82" customWidth="1"/>
    <col min="10242" max="10242" width="11.28515625" style="82" customWidth="1"/>
    <col min="10243" max="10243" width="11.7109375" style="82" customWidth="1"/>
    <col min="10244" max="10244" width="11.42578125" style="82"/>
    <col min="10245" max="10247" width="13.140625" style="82" customWidth="1"/>
    <col min="10248" max="10496" width="11.42578125" style="82"/>
    <col min="10497" max="10497" width="30.5703125" style="82" customWidth="1"/>
    <col min="10498" max="10498" width="11.28515625" style="82" customWidth="1"/>
    <col min="10499" max="10499" width="11.7109375" style="82" customWidth="1"/>
    <col min="10500" max="10500" width="11.42578125" style="82"/>
    <col min="10501" max="10503" width="13.140625" style="82" customWidth="1"/>
    <col min="10504" max="10752" width="11.42578125" style="82"/>
    <col min="10753" max="10753" width="30.5703125" style="82" customWidth="1"/>
    <col min="10754" max="10754" width="11.28515625" style="82" customWidth="1"/>
    <col min="10755" max="10755" width="11.7109375" style="82" customWidth="1"/>
    <col min="10756" max="10756" width="11.42578125" style="82"/>
    <col min="10757" max="10759" width="13.140625" style="82" customWidth="1"/>
    <col min="10760" max="11008" width="11.42578125" style="82"/>
    <col min="11009" max="11009" width="30.5703125" style="82" customWidth="1"/>
    <col min="11010" max="11010" width="11.28515625" style="82" customWidth="1"/>
    <col min="11011" max="11011" width="11.7109375" style="82" customWidth="1"/>
    <col min="11012" max="11012" width="11.42578125" style="82"/>
    <col min="11013" max="11015" width="13.140625" style="82" customWidth="1"/>
    <col min="11016" max="11264" width="11.42578125" style="82"/>
    <col min="11265" max="11265" width="30.5703125" style="82" customWidth="1"/>
    <col min="11266" max="11266" width="11.28515625" style="82" customWidth="1"/>
    <col min="11267" max="11267" width="11.7109375" style="82" customWidth="1"/>
    <col min="11268" max="11268" width="11.42578125" style="82"/>
    <col min="11269" max="11271" width="13.140625" style="82" customWidth="1"/>
    <col min="11272" max="11520" width="11.42578125" style="82"/>
    <col min="11521" max="11521" width="30.5703125" style="82" customWidth="1"/>
    <col min="11522" max="11522" width="11.28515625" style="82" customWidth="1"/>
    <col min="11523" max="11523" width="11.7109375" style="82" customWidth="1"/>
    <col min="11524" max="11524" width="11.42578125" style="82"/>
    <col min="11525" max="11527" width="13.140625" style="82" customWidth="1"/>
    <col min="11528" max="11776" width="11.42578125" style="82"/>
    <col min="11777" max="11777" width="30.5703125" style="82" customWidth="1"/>
    <col min="11778" max="11778" width="11.28515625" style="82" customWidth="1"/>
    <col min="11779" max="11779" width="11.7109375" style="82" customWidth="1"/>
    <col min="11780" max="11780" width="11.42578125" style="82"/>
    <col min="11781" max="11783" width="13.140625" style="82" customWidth="1"/>
    <col min="11784" max="12032" width="11.42578125" style="82"/>
    <col min="12033" max="12033" width="30.5703125" style="82" customWidth="1"/>
    <col min="12034" max="12034" width="11.28515625" style="82" customWidth="1"/>
    <col min="12035" max="12035" width="11.7109375" style="82" customWidth="1"/>
    <col min="12036" max="12036" width="11.42578125" style="82"/>
    <col min="12037" max="12039" width="13.140625" style="82" customWidth="1"/>
    <col min="12040" max="12288" width="11.42578125" style="82"/>
    <col min="12289" max="12289" width="30.5703125" style="82" customWidth="1"/>
    <col min="12290" max="12290" width="11.28515625" style="82" customWidth="1"/>
    <col min="12291" max="12291" width="11.7109375" style="82" customWidth="1"/>
    <col min="12292" max="12292" width="11.42578125" style="82"/>
    <col min="12293" max="12295" width="13.140625" style="82" customWidth="1"/>
    <col min="12296" max="12544" width="11.42578125" style="82"/>
    <col min="12545" max="12545" width="30.5703125" style="82" customWidth="1"/>
    <col min="12546" max="12546" width="11.28515625" style="82" customWidth="1"/>
    <col min="12547" max="12547" width="11.7109375" style="82" customWidth="1"/>
    <col min="12548" max="12548" width="11.42578125" style="82"/>
    <col min="12549" max="12551" width="13.140625" style="82" customWidth="1"/>
    <col min="12552" max="12800" width="11.42578125" style="82"/>
    <col min="12801" max="12801" width="30.5703125" style="82" customWidth="1"/>
    <col min="12802" max="12802" width="11.28515625" style="82" customWidth="1"/>
    <col min="12803" max="12803" width="11.7109375" style="82" customWidth="1"/>
    <col min="12804" max="12804" width="11.42578125" style="82"/>
    <col min="12805" max="12807" width="13.140625" style="82" customWidth="1"/>
    <col min="12808" max="13056" width="11.42578125" style="82"/>
    <col min="13057" max="13057" width="30.5703125" style="82" customWidth="1"/>
    <col min="13058" max="13058" width="11.28515625" style="82" customWidth="1"/>
    <col min="13059" max="13059" width="11.7109375" style="82" customWidth="1"/>
    <col min="13060" max="13060" width="11.42578125" style="82"/>
    <col min="13061" max="13063" width="13.140625" style="82" customWidth="1"/>
    <col min="13064" max="13312" width="11.42578125" style="82"/>
    <col min="13313" max="13313" width="30.5703125" style="82" customWidth="1"/>
    <col min="13314" max="13314" width="11.28515625" style="82" customWidth="1"/>
    <col min="13315" max="13315" width="11.7109375" style="82" customWidth="1"/>
    <col min="13316" max="13316" width="11.42578125" style="82"/>
    <col min="13317" max="13319" width="13.140625" style="82" customWidth="1"/>
    <col min="13320" max="13568" width="11.42578125" style="82"/>
    <col min="13569" max="13569" width="30.5703125" style="82" customWidth="1"/>
    <col min="13570" max="13570" width="11.28515625" style="82" customWidth="1"/>
    <col min="13571" max="13571" width="11.7109375" style="82" customWidth="1"/>
    <col min="13572" max="13572" width="11.42578125" style="82"/>
    <col min="13573" max="13575" width="13.140625" style="82" customWidth="1"/>
    <col min="13576" max="13824" width="11.42578125" style="82"/>
    <col min="13825" max="13825" width="30.5703125" style="82" customWidth="1"/>
    <col min="13826" max="13826" width="11.28515625" style="82" customWidth="1"/>
    <col min="13827" max="13827" width="11.7109375" style="82" customWidth="1"/>
    <col min="13828" max="13828" width="11.42578125" style="82"/>
    <col min="13829" max="13831" width="13.140625" style="82" customWidth="1"/>
    <col min="13832" max="14080" width="11.42578125" style="82"/>
    <col min="14081" max="14081" width="30.5703125" style="82" customWidth="1"/>
    <col min="14082" max="14082" width="11.28515625" style="82" customWidth="1"/>
    <col min="14083" max="14083" width="11.7109375" style="82" customWidth="1"/>
    <col min="14084" max="14084" width="11.42578125" style="82"/>
    <col min="14085" max="14087" width="13.140625" style="82" customWidth="1"/>
    <col min="14088" max="14336" width="11.42578125" style="82"/>
    <col min="14337" max="14337" width="30.5703125" style="82" customWidth="1"/>
    <col min="14338" max="14338" width="11.28515625" style="82" customWidth="1"/>
    <col min="14339" max="14339" width="11.7109375" style="82" customWidth="1"/>
    <col min="14340" max="14340" width="11.42578125" style="82"/>
    <col min="14341" max="14343" width="13.140625" style="82" customWidth="1"/>
    <col min="14344" max="14592" width="11.42578125" style="82"/>
    <col min="14593" max="14593" width="30.5703125" style="82" customWidth="1"/>
    <col min="14594" max="14594" width="11.28515625" style="82" customWidth="1"/>
    <col min="14595" max="14595" width="11.7109375" style="82" customWidth="1"/>
    <col min="14596" max="14596" width="11.42578125" style="82"/>
    <col min="14597" max="14599" width="13.140625" style="82" customWidth="1"/>
    <col min="14600" max="14848" width="11.42578125" style="82"/>
    <col min="14849" max="14849" width="30.5703125" style="82" customWidth="1"/>
    <col min="14850" max="14850" width="11.28515625" style="82" customWidth="1"/>
    <col min="14851" max="14851" width="11.7109375" style="82" customWidth="1"/>
    <col min="14852" max="14852" width="11.42578125" style="82"/>
    <col min="14853" max="14855" width="13.140625" style="82" customWidth="1"/>
    <col min="14856" max="15104" width="11.42578125" style="82"/>
    <col min="15105" max="15105" width="30.5703125" style="82" customWidth="1"/>
    <col min="15106" max="15106" width="11.28515625" style="82" customWidth="1"/>
    <col min="15107" max="15107" width="11.7109375" style="82" customWidth="1"/>
    <col min="15108" max="15108" width="11.42578125" style="82"/>
    <col min="15109" max="15111" width="13.140625" style="82" customWidth="1"/>
    <col min="15112" max="15360" width="11.42578125" style="82"/>
    <col min="15361" max="15361" width="30.5703125" style="82" customWidth="1"/>
    <col min="15362" max="15362" width="11.28515625" style="82" customWidth="1"/>
    <col min="15363" max="15363" width="11.7109375" style="82" customWidth="1"/>
    <col min="15364" max="15364" width="11.42578125" style="82"/>
    <col min="15365" max="15367" width="13.140625" style="82" customWidth="1"/>
    <col min="15368" max="15616" width="11.42578125" style="82"/>
    <col min="15617" max="15617" width="30.5703125" style="82" customWidth="1"/>
    <col min="15618" max="15618" width="11.28515625" style="82" customWidth="1"/>
    <col min="15619" max="15619" width="11.7109375" style="82" customWidth="1"/>
    <col min="15620" max="15620" width="11.42578125" style="82"/>
    <col min="15621" max="15623" width="13.140625" style="82" customWidth="1"/>
    <col min="15624" max="15872" width="11.42578125" style="82"/>
    <col min="15873" max="15873" width="30.5703125" style="82" customWidth="1"/>
    <col min="15874" max="15874" width="11.28515625" style="82" customWidth="1"/>
    <col min="15875" max="15875" width="11.7109375" style="82" customWidth="1"/>
    <col min="15876" max="15876" width="11.42578125" style="82"/>
    <col min="15877" max="15879" width="13.140625" style="82" customWidth="1"/>
    <col min="15880" max="16128" width="11.42578125" style="82"/>
    <col min="16129" max="16129" width="30.5703125" style="82" customWidth="1"/>
    <col min="16130" max="16130" width="11.28515625" style="82" customWidth="1"/>
    <col min="16131" max="16131" width="11.7109375" style="82" customWidth="1"/>
    <col min="16132" max="16132" width="11.42578125" style="82"/>
    <col min="16133" max="16135" width="13.140625" style="82" customWidth="1"/>
    <col min="16136" max="16384" width="11.42578125" style="82"/>
  </cols>
  <sheetData>
    <row r="1" spans="1:17" ht="9.9499999999999993" customHeight="1" thickBot="1" x14ac:dyDescent="0.3">
      <c r="A1" s="488" t="s">
        <v>134</v>
      </c>
      <c r="B1" s="488"/>
      <c r="C1" s="488"/>
      <c r="D1" s="488"/>
      <c r="E1" s="488"/>
      <c r="F1" s="488"/>
      <c r="G1" s="81" t="s">
        <v>1</v>
      </c>
    </row>
    <row r="2" spans="1:17" ht="20.100000000000001" customHeight="1" thickTop="1" thickBot="1" x14ac:dyDescent="0.3">
      <c r="A2" s="488"/>
      <c r="B2" s="488"/>
      <c r="C2" s="488"/>
      <c r="D2" s="488"/>
      <c r="E2" s="488"/>
      <c r="F2" s="488"/>
      <c r="G2" s="83" t="s">
        <v>135</v>
      </c>
    </row>
    <row r="3" spans="1:17" ht="12.6" customHeight="1" thickTop="1" x14ac:dyDescent="0.25">
      <c r="A3" s="489" t="s">
        <v>3</v>
      </c>
      <c r="B3" s="489"/>
      <c r="C3" s="489"/>
      <c r="D3" s="489"/>
      <c r="E3" s="489"/>
      <c r="F3" s="489"/>
      <c r="G3" s="489"/>
    </row>
    <row r="4" spans="1:17" ht="12.6" customHeight="1" x14ac:dyDescent="0.25">
      <c r="A4" s="84"/>
      <c r="G4" s="85"/>
    </row>
    <row r="5" spans="1:17" ht="12.6" customHeight="1" x14ac:dyDescent="0.25">
      <c r="A5" s="86" t="s">
        <v>4</v>
      </c>
      <c r="B5" s="87"/>
      <c r="C5" s="86" t="s">
        <v>5</v>
      </c>
      <c r="D5" s="87"/>
      <c r="E5" s="87"/>
      <c r="F5" s="87"/>
      <c r="G5" s="7" t="s">
        <v>136</v>
      </c>
    </row>
    <row r="6" spans="1:17" ht="46.5" customHeight="1" thickBot="1" x14ac:dyDescent="0.25">
      <c r="A6" s="88" t="s">
        <v>6</v>
      </c>
      <c r="B6" s="89"/>
      <c r="C6" s="490" t="s">
        <v>381</v>
      </c>
      <c r="D6" s="491"/>
      <c r="E6" s="491"/>
      <c r="F6" s="492"/>
      <c r="G6" s="90"/>
      <c r="H6" s="91"/>
      <c r="I6" s="91"/>
      <c r="J6" s="91"/>
      <c r="K6" s="91"/>
      <c r="L6" s="91"/>
      <c r="M6" s="91"/>
      <c r="N6" s="91"/>
      <c r="O6" s="91"/>
      <c r="P6" s="91"/>
      <c r="Q6" s="91"/>
    </row>
    <row r="7" spans="1:17" s="96" customFormat="1" ht="11.1" customHeight="1" thickTop="1" x14ac:dyDescent="0.25">
      <c r="A7" s="493" t="s">
        <v>137</v>
      </c>
      <c r="B7" s="92" t="s">
        <v>138</v>
      </c>
      <c r="C7" s="93" t="s">
        <v>139</v>
      </c>
      <c r="D7" s="93" t="s">
        <v>140</v>
      </c>
      <c r="E7" s="93" t="s">
        <v>140</v>
      </c>
      <c r="F7" s="94" t="s">
        <v>140</v>
      </c>
      <c r="G7" s="95" t="s">
        <v>140</v>
      </c>
    </row>
    <row r="8" spans="1:17" s="96" customFormat="1" ht="11.1" customHeight="1" x14ac:dyDescent="0.25">
      <c r="A8" s="493"/>
      <c r="B8" s="92" t="s">
        <v>141</v>
      </c>
      <c r="C8" s="93" t="s">
        <v>142</v>
      </c>
      <c r="D8" s="93" t="s">
        <v>143</v>
      </c>
      <c r="E8" s="93" t="s">
        <v>144</v>
      </c>
      <c r="F8" s="94" t="s">
        <v>145</v>
      </c>
      <c r="G8" s="97" t="s">
        <v>145</v>
      </c>
      <c r="H8" s="98"/>
    </row>
    <row r="9" spans="1:17" s="96" customFormat="1" ht="11.1" customHeight="1" x14ac:dyDescent="0.25">
      <c r="A9" s="493"/>
      <c r="B9" s="99"/>
      <c r="C9" s="100"/>
      <c r="D9" s="100" t="s">
        <v>146</v>
      </c>
      <c r="E9" s="100" t="s">
        <v>147</v>
      </c>
      <c r="F9" s="101" t="s">
        <v>146</v>
      </c>
      <c r="G9" s="102" t="s">
        <v>147</v>
      </c>
    </row>
    <row r="10" spans="1:17" ht="15" customHeight="1" x14ac:dyDescent="0.2">
      <c r="A10" s="103"/>
      <c r="B10" s="104"/>
      <c r="C10" s="105"/>
      <c r="D10" s="105"/>
      <c r="E10" s="106"/>
      <c r="F10" s="107"/>
      <c r="G10" s="108"/>
    </row>
    <row r="11" spans="1:17" ht="15" customHeight="1" x14ac:dyDescent="0.2">
      <c r="A11" s="109" t="s">
        <v>148</v>
      </c>
      <c r="B11" s="110"/>
      <c r="C11" s="111"/>
      <c r="D11" s="111"/>
      <c r="E11" s="112"/>
      <c r="F11" s="113"/>
      <c r="G11" s="114"/>
    </row>
    <row r="12" spans="1:17" ht="15" customHeight="1" x14ac:dyDescent="0.2">
      <c r="A12" s="109"/>
      <c r="B12" s="110"/>
      <c r="C12" s="111"/>
      <c r="D12" s="111"/>
      <c r="E12" s="112"/>
      <c r="F12" s="113"/>
      <c r="G12" s="114"/>
    </row>
    <row r="13" spans="1:17" ht="15" customHeight="1" x14ac:dyDescent="0.2">
      <c r="A13" s="109" t="s">
        <v>149</v>
      </c>
      <c r="B13" s="110"/>
      <c r="C13" s="111"/>
      <c r="D13" s="111">
        <f>B13*C13*1</f>
        <v>0</v>
      </c>
      <c r="E13" s="112"/>
      <c r="F13" s="113">
        <f>0.7282*D13</f>
        <v>0</v>
      </c>
      <c r="G13" s="114"/>
      <c r="H13" s="115"/>
    </row>
    <row r="14" spans="1:17" ht="15" customHeight="1" x14ac:dyDescent="0.2">
      <c r="A14" s="116"/>
      <c r="B14" s="110"/>
      <c r="C14" s="111"/>
      <c r="D14" s="111"/>
      <c r="E14" s="112"/>
      <c r="F14" s="113"/>
      <c r="G14" s="114"/>
    </row>
    <row r="15" spans="1:17" ht="15" customHeight="1" x14ac:dyDescent="0.2">
      <c r="A15" s="109" t="s">
        <v>371</v>
      </c>
      <c r="B15" s="110">
        <v>0.15</v>
      </c>
      <c r="C15" s="111">
        <v>21998.41</v>
      </c>
      <c r="D15" s="111">
        <f>B15*C15*4</f>
        <v>13199.046</v>
      </c>
      <c r="E15" s="112"/>
      <c r="F15" s="113">
        <f>0.7122*D15</f>
        <v>9400.360561200001</v>
      </c>
      <c r="G15" s="114">
        <f>(SUM(D15,F15))</f>
        <v>22599.406561200001</v>
      </c>
      <c r="H15" s="115"/>
    </row>
    <row r="16" spans="1:17" ht="15" customHeight="1" x14ac:dyDescent="0.2">
      <c r="A16" s="116"/>
      <c r="B16" s="110"/>
      <c r="C16" s="390"/>
      <c r="D16" s="111"/>
      <c r="E16" s="112"/>
      <c r="F16" s="113"/>
      <c r="G16" s="114"/>
    </row>
    <row r="17" spans="1:8" ht="15" customHeight="1" x14ac:dyDescent="0.2">
      <c r="A17" s="109" t="s">
        <v>370</v>
      </c>
      <c r="B17" s="110">
        <v>1</v>
      </c>
      <c r="C17" s="111">
        <v>21265.87</v>
      </c>
      <c r="D17" s="111">
        <f>B17*C17*2</f>
        <v>42531.74</v>
      </c>
      <c r="E17" s="112"/>
      <c r="F17" s="113">
        <f t="shared" ref="F17:F29" si="0">0.7122*D17</f>
        <v>30291.105228</v>
      </c>
      <c r="G17" s="114">
        <f>SUM(D17,F17)</f>
        <v>72822.845227999991</v>
      </c>
      <c r="H17" s="115"/>
    </row>
    <row r="18" spans="1:8" ht="15" customHeight="1" x14ac:dyDescent="0.2">
      <c r="A18" s="116"/>
      <c r="B18" s="110"/>
      <c r="C18" s="390"/>
      <c r="D18" s="111"/>
      <c r="E18" s="112"/>
      <c r="F18" s="113"/>
      <c r="G18" s="114"/>
    </row>
    <row r="19" spans="1:8" ht="15" customHeight="1" x14ac:dyDescent="0.2">
      <c r="A19" s="109" t="s">
        <v>151</v>
      </c>
      <c r="B19" s="110"/>
      <c r="C19" s="390"/>
      <c r="D19" s="111"/>
      <c r="E19" s="112"/>
      <c r="F19" s="113"/>
      <c r="G19" s="114"/>
    </row>
    <row r="20" spans="1:8" ht="15" customHeight="1" x14ac:dyDescent="0.2">
      <c r="A20" s="116"/>
      <c r="B20" s="110"/>
      <c r="C20" s="390"/>
      <c r="D20" s="111"/>
      <c r="E20" s="112"/>
      <c r="F20" s="113"/>
      <c r="G20" s="114"/>
    </row>
    <row r="21" spans="1:8" ht="15" customHeight="1" x14ac:dyDescent="0.2">
      <c r="A21" s="109" t="s">
        <v>152</v>
      </c>
      <c r="B21" s="110"/>
      <c r="C21" s="390"/>
      <c r="D21" s="111"/>
      <c r="E21" s="112"/>
      <c r="F21" s="113"/>
      <c r="G21" s="114"/>
      <c r="H21" s="115"/>
    </row>
    <row r="22" spans="1:8" ht="15" customHeight="1" x14ac:dyDescent="0.2">
      <c r="A22" s="116"/>
      <c r="B22" s="110"/>
      <c r="C22" s="390"/>
      <c r="D22" s="111"/>
      <c r="E22" s="112"/>
      <c r="F22" s="113"/>
      <c r="G22" s="114"/>
    </row>
    <row r="23" spans="1:8" ht="15" customHeight="1" x14ac:dyDescent="0.2">
      <c r="A23" s="109" t="s">
        <v>153</v>
      </c>
      <c r="B23" s="110"/>
      <c r="C23" s="390"/>
      <c r="D23" s="111"/>
      <c r="E23" s="112"/>
      <c r="F23" s="113"/>
      <c r="G23" s="114"/>
    </row>
    <row r="24" spans="1:8" ht="15" customHeight="1" x14ac:dyDescent="0.2">
      <c r="A24" s="109"/>
      <c r="B24" s="110"/>
      <c r="C24" s="390"/>
      <c r="D24" s="111"/>
      <c r="E24" s="112"/>
      <c r="F24" s="113"/>
      <c r="G24" s="114"/>
    </row>
    <row r="25" spans="1:8" ht="15" customHeight="1" x14ac:dyDescent="0.2">
      <c r="A25" s="116" t="s">
        <v>372</v>
      </c>
      <c r="B25" s="110">
        <v>0.2</v>
      </c>
      <c r="C25" s="111">
        <v>7871.92</v>
      </c>
      <c r="D25" s="111">
        <f>B25*C25*2</f>
        <v>3148.768</v>
      </c>
      <c r="E25" s="112"/>
      <c r="F25" s="113">
        <f t="shared" si="0"/>
        <v>2242.5525696</v>
      </c>
      <c r="G25" s="114">
        <f>(SUM(D25,F25))</f>
        <v>5391.3205696000005</v>
      </c>
    </row>
    <row r="26" spans="1:8" ht="15" customHeight="1" x14ac:dyDescent="0.2">
      <c r="A26" s="116"/>
      <c r="B26" s="110"/>
      <c r="C26" s="390"/>
      <c r="D26" s="111"/>
      <c r="E26" s="112"/>
      <c r="F26" s="113"/>
      <c r="G26" s="114"/>
    </row>
    <row r="27" spans="1:8" ht="15" customHeight="1" x14ac:dyDescent="0.2">
      <c r="A27" s="116" t="s">
        <v>373</v>
      </c>
      <c r="B27" s="110">
        <v>0.2</v>
      </c>
      <c r="C27" s="111">
        <v>5363.88</v>
      </c>
      <c r="D27" s="111">
        <f>B27*C27*1</f>
        <v>1072.7760000000001</v>
      </c>
      <c r="E27" s="112"/>
      <c r="F27" s="113">
        <f t="shared" si="0"/>
        <v>764.03106720000005</v>
      </c>
      <c r="G27" s="114">
        <f>(SUM(D27,F27))</f>
        <v>1836.8070672000001</v>
      </c>
    </row>
    <row r="28" spans="1:8" ht="15" customHeight="1" x14ac:dyDescent="0.2">
      <c r="A28" s="116"/>
      <c r="B28" s="110"/>
      <c r="C28" s="390"/>
      <c r="D28" s="111"/>
      <c r="E28" s="112"/>
      <c r="F28" s="113"/>
      <c r="G28" s="114"/>
    </row>
    <row r="29" spans="1:8" ht="15" customHeight="1" x14ac:dyDescent="0.2">
      <c r="A29" s="116" t="s">
        <v>374</v>
      </c>
      <c r="B29" s="110">
        <v>0.2</v>
      </c>
      <c r="C29" s="111">
        <v>2566.8000000000002</v>
      </c>
      <c r="D29" s="111">
        <f>B29*C29*3</f>
        <v>1540.08</v>
      </c>
      <c r="E29" s="112"/>
      <c r="F29" s="113">
        <f t="shared" si="0"/>
        <v>1096.8449760000001</v>
      </c>
      <c r="G29" s="114">
        <f>(SUM(D29,F29))</f>
        <v>2636.9249760000002</v>
      </c>
      <c r="H29" s="115"/>
    </row>
    <row r="30" spans="1:8" ht="15" customHeight="1" x14ac:dyDescent="0.2">
      <c r="A30" s="116"/>
      <c r="B30" s="110"/>
      <c r="C30" s="111"/>
      <c r="D30" s="111"/>
      <c r="E30" s="112"/>
      <c r="F30" s="113"/>
      <c r="G30" s="114"/>
      <c r="H30" s="115"/>
    </row>
    <row r="31" spans="1:8" ht="15" customHeight="1" x14ac:dyDescent="0.2">
      <c r="A31" s="109" t="s">
        <v>154</v>
      </c>
      <c r="B31" s="110"/>
      <c r="C31" s="111"/>
      <c r="D31" s="111"/>
      <c r="E31" s="112"/>
      <c r="F31" s="113"/>
      <c r="G31" s="114"/>
    </row>
    <row r="32" spans="1:8" ht="15" customHeight="1" x14ac:dyDescent="0.2">
      <c r="A32" s="116"/>
      <c r="B32" s="110"/>
      <c r="C32" s="111"/>
      <c r="D32" s="111"/>
      <c r="E32" s="112"/>
      <c r="F32" s="113"/>
      <c r="G32" s="114"/>
    </row>
    <row r="33" spans="1:7" ht="15" customHeight="1" x14ac:dyDescent="0.2">
      <c r="A33" s="109" t="s">
        <v>155</v>
      </c>
      <c r="B33" s="110"/>
      <c r="C33" s="111"/>
      <c r="D33" s="111">
        <f>B33*C33*8</f>
        <v>0</v>
      </c>
      <c r="E33" s="112"/>
      <c r="F33" s="113"/>
      <c r="G33" s="114"/>
    </row>
    <row r="34" spans="1:7" ht="15" customHeight="1" x14ac:dyDescent="0.2">
      <c r="A34" s="109"/>
      <c r="B34" s="110"/>
      <c r="C34" s="111"/>
      <c r="D34" s="111"/>
      <c r="E34" s="112"/>
      <c r="F34" s="113"/>
      <c r="G34" s="114"/>
    </row>
    <row r="35" spans="1:7" ht="15" customHeight="1" x14ac:dyDescent="0.2">
      <c r="A35" s="109"/>
      <c r="B35" s="110"/>
      <c r="C35" s="111"/>
      <c r="D35" s="111"/>
      <c r="E35" s="112"/>
      <c r="F35" s="113"/>
      <c r="G35" s="114"/>
    </row>
    <row r="36" spans="1:7" ht="15" customHeight="1" x14ac:dyDescent="0.2">
      <c r="A36" s="109"/>
      <c r="B36" s="110"/>
      <c r="C36" s="111"/>
      <c r="D36" s="111"/>
      <c r="E36" s="112"/>
      <c r="F36" s="113"/>
      <c r="G36" s="114"/>
    </row>
    <row r="37" spans="1:7" ht="15" customHeight="1" x14ac:dyDescent="0.2">
      <c r="A37" s="109"/>
      <c r="B37" s="110"/>
      <c r="C37" s="111"/>
      <c r="D37" s="111"/>
      <c r="E37" s="112"/>
      <c r="F37" s="113"/>
      <c r="G37" s="114"/>
    </row>
    <row r="38" spans="1:7" ht="15" customHeight="1" x14ac:dyDescent="0.2">
      <c r="A38" s="109"/>
      <c r="B38" s="110"/>
      <c r="C38" s="111"/>
      <c r="D38" s="111"/>
      <c r="E38" s="112"/>
      <c r="F38" s="113"/>
      <c r="G38" s="114"/>
    </row>
    <row r="39" spans="1:7" ht="15" customHeight="1" x14ac:dyDescent="0.2">
      <c r="A39" s="117"/>
      <c r="B39" s="118"/>
      <c r="C39" s="119"/>
      <c r="D39" s="120"/>
      <c r="E39" s="121"/>
      <c r="F39" s="122"/>
      <c r="G39" s="123"/>
    </row>
    <row r="40" spans="1:7" ht="20.25" customHeight="1" thickBot="1" x14ac:dyDescent="0.3">
      <c r="A40" s="124" t="s">
        <v>156</v>
      </c>
      <c r="B40" s="125">
        <f>SUM(B10:B39)</f>
        <v>1.7499999999999998</v>
      </c>
      <c r="C40" s="126"/>
      <c r="D40" s="127">
        <f>SUM(D11:D39)</f>
        <v>61492.41</v>
      </c>
      <c r="E40" s="128">
        <f>SUM(E11:E39)</f>
        <v>0</v>
      </c>
      <c r="F40" s="127">
        <f>SUM(F11:F39)</f>
        <v>43794.894401999998</v>
      </c>
      <c r="G40" s="127">
        <f>SUM(G11:G39)</f>
        <v>105287.30440199998</v>
      </c>
    </row>
    <row r="41" spans="1:7" ht="12.6" customHeight="1" thickTop="1" x14ac:dyDescent="0.25">
      <c r="A41" s="129" t="s">
        <v>32</v>
      </c>
      <c r="B41" s="130"/>
      <c r="C41" s="130"/>
      <c r="D41" s="130"/>
      <c r="E41" s="131"/>
      <c r="F41" s="132" t="s">
        <v>33</v>
      </c>
      <c r="G41" s="133"/>
    </row>
    <row r="42" spans="1:7" ht="12.6" customHeight="1" x14ac:dyDescent="0.25">
      <c r="A42" s="84"/>
      <c r="E42" s="134"/>
      <c r="G42" s="85"/>
    </row>
    <row r="43" spans="1:7" ht="12.6" customHeight="1" x14ac:dyDescent="0.25">
      <c r="A43" s="135" t="s">
        <v>34</v>
      </c>
      <c r="B43" s="136"/>
      <c r="C43" s="136"/>
      <c r="D43" s="136"/>
      <c r="E43" s="136"/>
      <c r="F43" s="137"/>
      <c r="G43" s="137" t="s">
        <v>35</v>
      </c>
    </row>
    <row r="44" spans="1:7" ht="12.6" customHeight="1" x14ac:dyDescent="0.25">
      <c r="A44" s="138"/>
      <c r="B44" s="139"/>
      <c r="C44" s="139"/>
      <c r="D44" s="139"/>
      <c r="E44" s="139"/>
      <c r="F44" s="140"/>
      <c r="G44" s="140"/>
    </row>
    <row r="45" spans="1:7" ht="12" customHeight="1" x14ac:dyDescent="0.25">
      <c r="A45" s="141" t="s">
        <v>105</v>
      </c>
      <c r="B45" s="142"/>
      <c r="C45" s="142"/>
      <c r="D45" s="142"/>
      <c r="E45" s="142"/>
      <c r="F45" s="142"/>
      <c r="G45" s="143"/>
    </row>
    <row r="46" spans="1:7" ht="12" customHeight="1" x14ac:dyDescent="0.25">
      <c r="A46" s="141" t="s">
        <v>157</v>
      </c>
      <c r="B46" s="142"/>
      <c r="C46" s="142"/>
      <c r="D46" s="142"/>
      <c r="E46" s="142"/>
      <c r="F46" s="142"/>
      <c r="G46" s="143"/>
    </row>
    <row r="47" spans="1:7" ht="12" customHeight="1" x14ac:dyDescent="0.25">
      <c r="A47" s="138" t="s">
        <v>158</v>
      </c>
      <c r="B47" s="139"/>
      <c r="C47" s="139"/>
      <c r="D47" s="139"/>
      <c r="E47" s="139"/>
      <c r="F47" s="139"/>
      <c r="G47" s="140"/>
    </row>
    <row r="48" spans="1:7" ht="12" customHeight="1" x14ac:dyDescent="0.25">
      <c r="A48" s="135" t="s">
        <v>36</v>
      </c>
      <c r="B48" s="136"/>
      <c r="C48" s="136"/>
      <c r="D48" s="136"/>
      <c r="E48" s="136"/>
      <c r="F48" s="136"/>
      <c r="G48" s="137"/>
    </row>
    <row r="49" spans="1:7" ht="12" customHeight="1" x14ac:dyDescent="0.25">
      <c r="A49" s="141" t="s">
        <v>159</v>
      </c>
      <c r="B49" s="142"/>
      <c r="C49" s="142"/>
      <c r="D49" s="142"/>
      <c r="E49" s="142"/>
      <c r="F49" s="142"/>
      <c r="G49" s="143"/>
    </row>
    <row r="50" spans="1:7" ht="11.25" x14ac:dyDescent="0.25">
      <c r="A50" s="141" t="s">
        <v>160</v>
      </c>
      <c r="B50" s="142"/>
      <c r="C50" s="142"/>
      <c r="D50" s="142"/>
      <c r="E50" s="142"/>
      <c r="F50" s="142"/>
      <c r="G50" s="143"/>
    </row>
    <row r="51" spans="1:7" ht="12" customHeight="1" x14ac:dyDescent="0.25">
      <c r="A51" s="141"/>
      <c r="B51" s="142"/>
      <c r="C51" s="142"/>
      <c r="D51" s="142"/>
      <c r="E51" s="142"/>
      <c r="F51" s="142"/>
      <c r="G51" s="143"/>
    </row>
    <row r="52" spans="1:7" ht="12" customHeight="1" x14ac:dyDescent="0.25">
      <c r="A52" s="138"/>
      <c r="B52" s="139"/>
      <c r="C52" s="139"/>
      <c r="D52" s="139"/>
      <c r="E52" s="139"/>
      <c r="F52" s="139"/>
      <c r="G52" s="140"/>
    </row>
  </sheetData>
  <mergeCells count="4">
    <mergeCell ref="A1:F2"/>
    <mergeCell ref="A3:G3"/>
    <mergeCell ref="C6:F6"/>
    <mergeCell ref="A7:A9"/>
  </mergeCells>
  <printOptions horizontalCentered="1"/>
  <pageMargins left="0.78740157480314965" right="0.39370078740157483" top="0.98425196850393715" bottom="0.39370078740157483" header="0.51181102362204722" footer="0.51181102362204722"/>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0B0AC-601F-423E-905C-4B1F9C76C834}">
  <sheetPr>
    <pageSetUpPr fitToPage="1"/>
  </sheetPr>
  <dimension ref="A1:O40"/>
  <sheetViews>
    <sheetView showGridLines="0" showZeros="0" tabSelected="1" view="pageBreakPreview" topLeftCell="A7" zoomScale="80" zoomScaleNormal="70" zoomScaleSheetLayoutView="80" workbookViewId="0">
      <selection activeCell="G8" sqref="G8"/>
    </sheetView>
  </sheetViews>
  <sheetFormatPr defaultColWidth="10.7109375" defaultRowHeight="15" customHeight="1" x14ac:dyDescent="0.25"/>
  <cols>
    <col min="1" max="1" width="10.5703125" style="144" customWidth="1"/>
    <col min="2" max="2" width="15.7109375" style="144" customWidth="1"/>
    <col min="3" max="14" width="11.28515625" style="144" customWidth="1"/>
    <col min="15" max="256" width="10.7109375" style="144"/>
    <col min="257" max="257" width="10.5703125" style="144" customWidth="1"/>
    <col min="258" max="258" width="15.7109375" style="144" customWidth="1"/>
    <col min="259" max="270" width="11.28515625" style="144" customWidth="1"/>
    <col min="271" max="512" width="10.7109375" style="144"/>
    <col min="513" max="513" width="10.5703125" style="144" customWidth="1"/>
    <col min="514" max="514" width="15.7109375" style="144" customWidth="1"/>
    <col min="515" max="526" width="11.28515625" style="144" customWidth="1"/>
    <col min="527" max="768" width="10.7109375" style="144"/>
    <col min="769" max="769" width="10.5703125" style="144" customWidth="1"/>
    <col min="770" max="770" width="15.7109375" style="144" customWidth="1"/>
    <col min="771" max="782" width="11.28515625" style="144" customWidth="1"/>
    <col min="783" max="1024" width="10.7109375" style="144"/>
    <col min="1025" max="1025" width="10.5703125" style="144" customWidth="1"/>
    <col min="1026" max="1026" width="15.7109375" style="144" customWidth="1"/>
    <col min="1027" max="1038" width="11.28515625" style="144" customWidth="1"/>
    <col min="1039" max="1280" width="10.7109375" style="144"/>
    <col min="1281" max="1281" width="10.5703125" style="144" customWidth="1"/>
    <col min="1282" max="1282" width="15.7109375" style="144" customWidth="1"/>
    <col min="1283" max="1294" width="11.28515625" style="144" customWidth="1"/>
    <col min="1295" max="1536" width="10.7109375" style="144"/>
    <col min="1537" max="1537" width="10.5703125" style="144" customWidth="1"/>
    <col min="1538" max="1538" width="15.7109375" style="144" customWidth="1"/>
    <col min="1539" max="1550" width="11.28515625" style="144" customWidth="1"/>
    <col min="1551" max="1792" width="10.7109375" style="144"/>
    <col min="1793" max="1793" width="10.5703125" style="144" customWidth="1"/>
    <col min="1794" max="1794" width="15.7109375" style="144" customWidth="1"/>
    <col min="1795" max="1806" width="11.28515625" style="144" customWidth="1"/>
    <col min="1807" max="2048" width="10.7109375" style="144"/>
    <col min="2049" max="2049" width="10.5703125" style="144" customWidth="1"/>
    <col min="2050" max="2050" width="15.7109375" style="144" customWidth="1"/>
    <col min="2051" max="2062" width="11.28515625" style="144" customWidth="1"/>
    <col min="2063" max="2304" width="10.7109375" style="144"/>
    <col min="2305" max="2305" width="10.5703125" style="144" customWidth="1"/>
    <col min="2306" max="2306" width="15.7109375" style="144" customWidth="1"/>
    <col min="2307" max="2318" width="11.28515625" style="144" customWidth="1"/>
    <col min="2319" max="2560" width="10.7109375" style="144"/>
    <col min="2561" max="2561" width="10.5703125" style="144" customWidth="1"/>
    <col min="2562" max="2562" width="15.7109375" style="144" customWidth="1"/>
    <col min="2563" max="2574" width="11.28515625" style="144" customWidth="1"/>
    <col min="2575" max="2816" width="10.7109375" style="144"/>
    <col min="2817" max="2817" width="10.5703125" style="144" customWidth="1"/>
    <col min="2818" max="2818" width="15.7109375" style="144" customWidth="1"/>
    <col min="2819" max="2830" width="11.28515625" style="144" customWidth="1"/>
    <col min="2831" max="3072" width="10.7109375" style="144"/>
    <col min="3073" max="3073" width="10.5703125" style="144" customWidth="1"/>
    <col min="3074" max="3074" width="15.7109375" style="144" customWidth="1"/>
    <col min="3075" max="3086" width="11.28515625" style="144" customWidth="1"/>
    <col min="3087" max="3328" width="10.7109375" style="144"/>
    <col min="3329" max="3329" width="10.5703125" style="144" customWidth="1"/>
    <col min="3330" max="3330" width="15.7109375" style="144" customWidth="1"/>
    <col min="3331" max="3342" width="11.28515625" style="144" customWidth="1"/>
    <col min="3343" max="3584" width="10.7109375" style="144"/>
    <col min="3585" max="3585" width="10.5703125" style="144" customWidth="1"/>
    <col min="3586" max="3586" width="15.7109375" style="144" customWidth="1"/>
    <col min="3587" max="3598" width="11.28515625" style="144" customWidth="1"/>
    <col min="3599" max="3840" width="10.7109375" style="144"/>
    <col min="3841" max="3841" width="10.5703125" style="144" customWidth="1"/>
    <col min="3842" max="3842" width="15.7109375" style="144" customWidth="1"/>
    <col min="3843" max="3854" width="11.28515625" style="144" customWidth="1"/>
    <col min="3855" max="4096" width="10.7109375" style="144"/>
    <col min="4097" max="4097" width="10.5703125" style="144" customWidth="1"/>
    <col min="4098" max="4098" width="15.7109375" style="144" customWidth="1"/>
    <col min="4099" max="4110" width="11.28515625" style="144" customWidth="1"/>
    <col min="4111" max="4352" width="10.7109375" style="144"/>
    <col min="4353" max="4353" width="10.5703125" style="144" customWidth="1"/>
    <col min="4354" max="4354" width="15.7109375" style="144" customWidth="1"/>
    <col min="4355" max="4366" width="11.28515625" style="144" customWidth="1"/>
    <col min="4367" max="4608" width="10.7109375" style="144"/>
    <col min="4609" max="4609" width="10.5703125" style="144" customWidth="1"/>
    <col min="4610" max="4610" width="15.7109375" style="144" customWidth="1"/>
    <col min="4611" max="4622" width="11.28515625" style="144" customWidth="1"/>
    <col min="4623" max="4864" width="10.7109375" style="144"/>
    <col min="4865" max="4865" width="10.5703125" style="144" customWidth="1"/>
    <col min="4866" max="4866" width="15.7109375" style="144" customWidth="1"/>
    <col min="4867" max="4878" width="11.28515625" style="144" customWidth="1"/>
    <col min="4879" max="5120" width="10.7109375" style="144"/>
    <col min="5121" max="5121" width="10.5703125" style="144" customWidth="1"/>
    <col min="5122" max="5122" width="15.7109375" style="144" customWidth="1"/>
    <col min="5123" max="5134" width="11.28515625" style="144" customWidth="1"/>
    <col min="5135" max="5376" width="10.7109375" style="144"/>
    <col min="5377" max="5377" width="10.5703125" style="144" customWidth="1"/>
    <col min="5378" max="5378" width="15.7109375" style="144" customWidth="1"/>
    <col min="5379" max="5390" width="11.28515625" style="144" customWidth="1"/>
    <col min="5391" max="5632" width="10.7109375" style="144"/>
    <col min="5633" max="5633" width="10.5703125" style="144" customWidth="1"/>
    <col min="5634" max="5634" width="15.7109375" style="144" customWidth="1"/>
    <col min="5635" max="5646" width="11.28515625" style="144" customWidth="1"/>
    <col min="5647" max="5888" width="10.7109375" style="144"/>
    <col min="5889" max="5889" width="10.5703125" style="144" customWidth="1"/>
    <col min="5890" max="5890" width="15.7109375" style="144" customWidth="1"/>
    <col min="5891" max="5902" width="11.28515625" style="144" customWidth="1"/>
    <col min="5903" max="6144" width="10.7109375" style="144"/>
    <col min="6145" max="6145" width="10.5703125" style="144" customWidth="1"/>
    <col min="6146" max="6146" width="15.7109375" style="144" customWidth="1"/>
    <col min="6147" max="6158" width="11.28515625" style="144" customWidth="1"/>
    <col min="6159" max="6400" width="10.7109375" style="144"/>
    <col min="6401" max="6401" width="10.5703125" style="144" customWidth="1"/>
    <col min="6402" max="6402" width="15.7109375" style="144" customWidth="1"/>
    <col min="6403" max="6414" width="11.28515625" style="144" customWidth="1"/>
    <col min="6415" max="6656" width="10.7109375" style="144"/>
    <col min="6657" max="6657" width="10.5703125" style="144" customWidth="1"/>
    <col min="6658" max="6658" width="15.7109375" style="144" customWidth="1"/>
    <col min="6659" max="6670" width="11.28515625" style="144" customWidth="1"/>
    <col min="6671" max="6912" width="10.7109375" style="144"/>
    <col min="6913" max="6913" width="10.5703125" style="144" customWidth="1"/>
    <col min="6914" max="6914" width="15.7109375" style="144" customWidth="1"/>
    <col min="6915" max="6926" width="11.28515625" style="144" customWidth="1"/>
    <col min="6927" max="7168" width="10.7109375" style="144"/>
    <col min="7169" max="7169" width="10.5703125" style="144" customWidth="1"/>
    <col min="7170" max="7170" width="15.7109375" style="144" customWidth="1"/>
    <col min="7171" max="7182" width="11.28515625" style="144" customWidth="1"/>
    <col min="7183" max="7424" width="10.7109375" style="144"/>
    <col min="7425" max="7425" width="10.5703125" style="144" customWidth="1"/>
    <col min="7426" max="7426" width="15.7109375" style="144" customWidth="1"/>
    <col min="7427" max="7438" width="11.28515625" style="144" customWidth="1"/>
    <col min="7439" max="7680" width="10.7109375" style="144"/>
    <col min="7681" max="7681" width="10.5703125" style="144" customWidth="1"/>
    <col min="7682" max="7682" width="15.7109375" style="144" customWidth="1"/>
    <col min="7683" max="7694" width="11.28515625" style="144" customWidth="1"/>
    <col min="7695" max="7936" width="10.7109375" style="144"/>
    <col min="7937" max="7937" width="10.5703125" style="144" customWidth="1"/>
    <col min="7938" max="7938" width="15.7109375" style="144" customWidth="1"/>
    <col min="7939" max="7950" width="11.28515625" style="144" customWidth="1"/>
    <col min="7951" max="8192" width="10.7109375" style="144"/>
    <col min="8193" max="8193" width="10.5703125" style="144" customWidth="1"/>
    <col min="8194" max="8194" width="15.7109375" style="144" customWidth="1"/>
    <col min="8195" max="8206" width="11.28515625" style="144" customWidth="1"/>
    <col min="8207" max="8448" width="10.7109375" style="144"/>
    <col min="8449" max="8449" width="10.5703125" style="144" customWidth="1"/>
    <col min="8450" max="8450" width="15.7109375" style="144" customWidth="1"/>
    <col min="8451" max="8462" width="11.28515625" style="144" customWidth="1"/>
    <col min="8463" max="8704" width="10.7109375" style="144"/>
    <col min="8705" max="8705" width="10.5703125" style="144" customWidth="1"/>
    <col min="8706" max="8706" width="15.7109375" style="144" customWidth="1"/>
    <col min="8707" max="8718" width="11.28515625" style="144" customWidth="1"/>
    <col min="8719" max="8960" width="10.7109375" style="144"/>
    <col min="8961" max="8961" width="10.5703125" style="144" customWidth="1"/>
    <col min="8962" max="8962" width="15.7109375" style="144" customWidth="1"/>
    <col min="8963" max="8974" width="11.28515625" style="144" customWidth="1"/>
    <col min="8975" max="9216" width="10.7109375" style="144"/>
    <col min="9217" max="9217" width="10.5703125" style="144" customWidth="1"/>
    <col min="9218" max="9218" width="15.7109375" style="144" customWidth="1"/>
    <col min="9219" max="9230" width="11.28515625" style="144" customWidth="1"/>
    <col min="9231" max="9472" width="10.7109375" style="144"/>
    <col min="9473" max="9473" width="10.5703125" style="144" customWidth="1"/>
    <col min="9474" max="9474" width="15.7109375" style="144" customWidth="1"/>
    <col min="9475" max="9486" width="11.28515625" style="144" customWidth="1"/>
    <col min="9487" max="9728" width="10.7109375" style="144"/>
    <col min="9729" max="9729" width="10.5703125" style="144" customWidth="1"/>
    <col min="9730" max="9730" width="15.7109375" style="144" customWidth="1"/>
    <col min="9731" max="9742" width="11.28515625" style="144" customWidth="1"/>
    <col min="9743" max="9984" width="10.7109375" style="144"/>
    <col min="9985" max="9985" width="10.5703125" style="144" customWidth="1"/>
    <col min="9986" max="9986" width="15.7109375" style="144" customWidth="1"/>
    <col min="9987" max="9998" width="11.28515625" style="144" customWidth="1"/>
    <col min="9999" max="10240" width="10.7109375" style="144"/>
    <col min="10241" max="10241" width="10.5703125" style="144" customWidth="1"/>
    <col min="10242" max="10242" width="15.7109375" style="144" customWidth="1"/>
    <col min="10243" max="10254" width="11.28515625" style="144" customWidth="1"/>
    <col min="10255" max="10496" width="10.7109375" style="144"/>
    <col min="10497" max="10497" width="10.5703125" style="144" customWidth="1"/>
    <col min="10498" max="10498" width="15.7109375" style="144" customWidth="1"/>
    <col min="10499" max="10510" width="11.28515625" style="144" customWidth="1"/>
    <col min="10511" max="10752" width="10.7109375" style="144"/>
    <col min="10753" max="10753" width="10.5703125" style="144" customWidth="1"/>
    <col min="10754" max="10754" width="15.7109375" style="144" customWidth="1"/>
    <col min="10755" max="10766" width="11.28515625" style="144" customWidth="1"/>
    <col min="10767" max="11008" width="10.7109375" style="144"/>
    <col min="11009" max="11009" width="10.5703125" style="144" customWidth="1"/>
    <col min="11010" max="11010" width="15.7109375" style="144" customWidth="1"/>
    <col min="11011" max="11022" width="11.28515625" style="144" customWidth="1"/>
    <col min="11023" max="11264" width="10.7109375" style="144"/>
    <col min="11265" max="11265" width="10.5703125" style="144" customWidth="1"/>
    <col min="11266" max="11266" width="15.7109375" style="144" customWidth="1"/>
    <col min="11267" max="11278" width="11.28515625" style="144" customWidth="1"/>
    <col min="11279" max="11520" width="10.7109375" style="144"/>
    <col min="11521" max="11521" width="10.5703125" style="144" customWidth="1"/>
    <col min="11522" max="11522" width="15.7109375" style="144" customWidth="1"/>
    <col min="11523" max="11534" width="11.28515625" style="144" customWidth="1"/>
    <col min="11535" max="11776" width="10.7109375" style="144"/>
    <col min="11777" max="11777" width="10.5703125" style="144" customWidth="1"/>
    <col min="11778" max="11778" width="15.7109375" style="144" customWidth="1"/>
    <col min="11779" max="11790" width="11.28515625" style="144" customWidth="1"/>
    <col min="11791" max="12032" width="10.7109375" style="144"/>
    <col min="12033" max="12033" width="10.5703125" style="144" customWidth="1"/>
    <col min="12034" max="12034" width="15.7109375" style="144" customWidth="1"/>
    <col min="12035" max="12046" width="11.28515625" style="144" customWidth="1"/>
    <col min="12047" max="12288" width="10.7109375" style="144"/>
    <col min="12289" max="12289" width="10.5703125" style="144" customWidth="1"/>
    <col min="12290" max="12290" width="15.7109375" style="144" customWidth="1"/>
    <col min="12291" max="12302" width="11.28515625" style="144" customWidth="1"/>
    <col min="12303" max="12544" width="10.7109375" style="144"/>
    <col min="12545" max="12545" width="10.5703125" style="144" customWidth="1"/>
    <col min="12546" max="12546" width="15.7109375" style="144" customWidth="1"/>
    <col min="12547" max="12558" width="11.28515625" style="144" customWidth="1"/>
    <col min="12559" max="12800" width="10.7109375" style="144"/>
    <col min="12801" max="12801" width="10.5703125" style="144" customWidth="1"/>
    <col min="12802" max="12802" width="15.7109375" style="144" customWidth="1"/>
    <col min="12803" max="12814" width="11.28515625" style="144" customWidth="1"/>
    <col min="12815" max="13056" width="10.7109375" style="144"/>
    <col min="13057" max="13057" width="10.5703125" style="144" customWidth="1"/>
    <col min="13058" max="13058" width="15.7109375" style="144" customWidth="1"/>
    <col min="13059" max="13070" width="11.28515625" style="144" customWidth="1"/>
    <col min="13071" max="13312" width="10.7109375" style="144"/>
    <col min="13313" max="13313" width="10.5703125" style="144" customWidth="1"/>
    <col min="13314" max="13314" width="15.7109375" style="144" customWidth="1"/>
    <col min="13315" max="13326" width="11.28515625" style="144" customWidth="1"/>
    <col min="13327" max="13568" width="10.7109375" style="144"/>
    <col min="13569" max="13569" width="10.5703125" style="144" customWidth="1"/>
    <col min="13570" max="13570" width="15.7109375" style="144" customWidth="1"/>
    <col min="13571" max="13582" width="11.28515625" style="144" customWidth="1"/>
    <col min="13583" max="13824" width="10.7109375" style="144"/>
    <col min="13825" max="13825" width="10.5703125" style="144" customWidth="1"/>
    <col min="13826" max="13826" width="15.7109375" style="144" customWidth="1"/>
    <col min="13827" max="13838" width="11.28515625" style="144" customWidth="1"/>
    <col min="13839" max="14080" width="10.7109375" style="144"/>
    <col min="14081" max="14081" width="10.5703125" style="144" customWidth="1"/>
    <col min="14082" max="14082" width="15.7109375" style="144" customWidth="1"/>
    <col min="14083" max="14094" width="11.28515625" style="144" customWidth="1"/>
    <col min="14095" max="14336" width="10.7109375" style="144"/>
    <col min="14337" max="14337" width="10.5703125" style="144" customWidth="1"/>
    <col min="14338" max="14338" width="15.7109375" style="144" customWidth="1"/>
    <col min="14339" max="14350" width="11.28515625" style="144" customWidth="1"/>
    <col min="14351" max="14592" width="10.7109375" style="144"/>
    <col min="14593" max="14593" width="10.5703125" style="144" customWidth="1"/>
    <col min="14594" max="14594" width="15.7109375" style="144" customWidth="1"/>
    <col min="14595" max="14606" width="11.28515625" style="144" customWidth="1"/>
    <col min="14607" max="14848" width="10.7109375" style="144"/>
    <col min="14849" max="14849" width="10.5703125" style="144" customWidth="1"/>
    <col min="14850" max="14850" width="15.7109375" style="144" customWidth="1"/>
    <col min="14851" max="14862" width="11.28515625" style="144" customWidth="1"/>
    <col min="14863" max="15104" width="10.7109375" style="144"/>
    <col min="15105" max="15105" width="10.5703125" style="144" customWidth="1"/>
    <col min="15106" max="15106" width="15.7109375" style="144" customWidth="1"/>
    <col min="15107" max="15118" width="11.28515625" style="144" customWidth="1"/>
    <col min="15119" max="15360" width="10.7109375" style="144"/>
    <col min="15361" max="15361" width="10.5703125" style="144" customWidth="1"/>
    <col min="15362" max="15362" width="15.7109375" style="144" customWidth="1"/>
    <col min="15363" max="15374" width="11.28515625" style="144" customWidth="1"/>
    <col min="15375" max="15616" width="10.7109375" style="144"/>
    <col min="15617" max="15617" width="10.5703125" style="144" customWidth="1"/>
    <col min="15618" max="15618" width="15.7109375" style="144" customWidth="1"/>
    <col min="15619" max="15630" width="11.28515625" style="144" customWidth="1"/>
    <col min="15631" max="15872" width="10.7109375" style="144"/>
    <col min="15873" max="15873" width="10.5703125" style="144" customWidth="1"/>
    <col min="15874" max="15874" width="15.7109375" style="144" customWidth="1"/>
    <col min="15875" max="15886" width="11.28515625" style="144" customWidth="1"/>
    <col min="15887" max="16128" width="10.7109375" style="144"/>
    <col min="16129" max="16129" width="10.5703125" style="144" customWidth="1"/>
    <col min="16130" max="16130" width="15.7109375" style="144" customWidth="1"/>
    <col min="16131" max="16142" width="11.28515625" style="144" customWidth="1"/>
    <col min="16143" max="16384" width="10.7109375" style="144"/>
  </cols>
  <sheetData>
    <row r="1" spans="1:14" ht="9.9499999999999993" customHeight="1" thickBot="1" x14ac:dyDescent="0.3">
      <c r="A1" s="500" t="s">
        <v>161</v>
      </c>
      <c r="B1" s="500"/>
      <c r="C1" s="500"/>
      <c r="D1" s="500"/>
      <c r="E1" s="500"/>
      <c r="F1" s="500"/>
      <c r="G1" s="500"/>
      <c r="H1" s="500"/>
      <c r="I1" s="500"/>
      <c r="J1" s="500"/>
      <c r="K1" s="500"/>
      <c r="L1" s="500"/>
      <c r="M1" s="501" t="s">
        <v>1</v>
      </c>
      <c r="N1" s="501"/>
    </row>
    <row r="2" spans="1:14" ht="20.100000000000001" customHeight="1" thickTop="1" thickBot="1" x14ac:dyDescent="0.3">
      <c r="A2" s="500"/>
      <c r="B2" s="500"/>
      <c r="C2" s="500"/>
      <c r="D2" s="500"/>
      <c r="E2" s="500"/>
      <c r="F2" s="500"/>
      <c r="G2" s="500"/>
      <c r="H2" s="500"/>
      <c r="I2" s="500"/>
      <c r="J2" s="500"/>
      <c r="K2" s="500"/>
      <c r="L2" s="500"/>
      <c r="M2" s="502" t="s">
        <v>162</v>
      </c>
      <c r="N2" s="502"/>
    </row>
    <row r="3" spans="1:14" ht="12.6" customHeight="1" thickTop="1" x14ac:dyDescent="0.25">
      <c r="A3" s="503" t="s">
        <v>3</v>
      </c>
      <c r="B3" s="503"/>
      <c r="C3" s="503"/>
      <c r="D3" s="503"/>
      <c r="E3" s="503"/>
      <c r="F3" s="503"/>
      <c r="G3" s="503"/>
      <c r="H3" s="503"/>
      <c r="I3" s="503"/>
      <c r="J3" s="503"/>
      <c r="K3" s="503"/>
      <c r="L3" s="503"/>
      <c r="M3" s="503"/>
      <c r="N3" s="503"/>
    </row>
    <row r="4" spans="1:14" ht="12.6" customHeight="1" thickBot="1" x14ac:dyDescent="0.3">
      <c r="A4" s="145"/>
      <c r="N4" s="146"/>
    </row>
    <row r="5" spans="1:14" ht="12" customHeight="1" x14ac:dyDescent="0.25">
      <c r="A5" s="147" t="s">
        <v>4</v>
      </c>
      <c r="B5" s="148"/>
      <c r="C5" s="149"/>
      <c r="D5" s="504" t="s">
        <v>5</v>
      </c>
      <c r="E5" s="504"/>
      <c r="F5" s="504"/>
      <c r="G5" s="504"/>
      <c r="H5" s="504"/>
      <c r="I5" s="504"/>
      <c r="J5" s="504"/>
      <c r="K5" s="504"/>
      <c r="L5" s="504"/>
      <c r="M5" s="150" t="s">
        <v>136</v>
      </c>
      <c r="N5" s="151"/>
    </row>
    <row r="6" spans="1:14" ht="39.75" customHeight="1" thickBot="1" x14ac:dyDescent="0.25">
      <c r="A6" s="494" t="s">
        <v>163</v>
      </c>
      <c r="B6" s="495"/>
      <c r="C6" s="496"/>
      <c r="D6" s="152"/>
      <c r="E6" s="153"/>
      <c r="F6" s="497" t="s">
        <v>379</v>
      </c>
      <c r="G6" s="498"/>
      <c r="H6" s="498"/>
      <c r="I6" s="498"/>
      <c r="J6" s="498"/>
      <c r="K6" s="498"/>
      <c r="L6" s="498"/>
      <c r="M6" s="498"/>
      <c r="N6" s="499"/>
    </row>
    <row r="7" spans="1:14" ht="9.9499999999999993" customHeight="1" thickBot="1" x14ac:dyDescent="0.3">
      <c r="A7" s="154"/>
      <c r="B7" s="505" t="s">
        <v>164</v>
      </c>
      <c r="C7" s="506" t="s">
        <v>165</v>
      </c>
      <c r="D7" s="507"/>
      <c r="E7" s="507"/>
      <c r="F7" s="507"/>
      <c r="G7" s="507"/>
      <c r="H7" s="507"/>
      <c r="I7" s="507" t="s">
        <v>166</v>
      </c>
      <c r="J7" s="507"/>
      <c r="K7" s="507"/>
      <c r="L7" s="507"/>
      <c r="M7" s="507"/>
      <c r="N7" s="508"/>
    </row>
    <row r="8" spans="1:14" ht="9.9499999999999993" customHeight="1" thickBot="1" x14ac:dyDescent="0.3">
      <c r="A8" s="154" t="s">
        <v>167</v>
      </c>
      <c r="B8" s="505"/>
      <c r="C8" s="509" t="s">
        <v>168</v>
      </c>
      <c r="D8" s="510"/>
      <c r="E8" s="510"/>
      <c r="F8" s="511" t="s">
        <v>169</v>
      </c>
      <c r="G8" s="511"/>
      <c r="H8" s="511"/>
      <c r="I8" s="510" t="s">
        <v>170</v>
      </c>
      <c r="J8" s="510"/>
      <c r="K8" s="510"/>
      <c r="L8" s="511" t="s">
        <v>171</v>
      </c>
      <c r="M8" s="511"/>
      <c r="N8" s="512"/>
    </row>
    <row r="9" spans="1:14" ht="9.9499999999999993" customHeight="1" x14ac:dyDescent="0.25">
      <c r="A9" s="155"/>
      <c r="B9" s="505"/>
      <c r="C9" s="156" t="s">
        <v>172</v>
      </c>
      <c r="D9" s="155" t="s">
        <v>173</v>
      </c>
      <c r="E9" s="155" t="s">
        <v>174</v>
      </c>
      <c r="F9" s="157" t="s">
        <v>172</v>
      </c>
      <c r="G9" s="157" t="s">
        <v>173</v>
      </c>
      <c r="H9" s="157" t="s">
        <v>174</v>
      </c>
      <c r="I9" s="155" t="s">
        <v>172</v>
      </c>
      <c r="J9" s="155" t="s">
        <v>173</v>
      </c>
      <c r="K9" s="155" t="s">
        <v>174</v>
      </c>
      <c r="L9" s="157" t="s">
        <v>172</v>
      </c>
      <c r="M9" s="157" t="s">
        <v>173</v>
      </c>
      <c r="N9" s="158" t="s">
        <v>174</v>
      </c>
    </row>
    <row r="10" spans="1:14" ht="25.5" customHeight="1" x14ac:dyDescent="0.2">
      <c r="A10" s="155" t="s">
        <v>175</v>
      </c>
      <c r="B10" s="159" t="s">
        <v>337</v>
      </c>
      <c r="C10" s="156"/>
      <c r="D10" s="155"/>
      <c r="E10" s="155"/>
      <c r="F10" s="160">
        <v>2</v>
      </c>
      <c r="G10" s="161">
        <v>205.99</v>
      </c>
      <c r="H10" s="161">
        <f>F10*G10</f>
        <v>411.98</v>
      </c>
      <c r="I10" s="155">
        <v>2</v>
      </c>
      <c r="J10" s="162">
        <v>230</v>
      </c>
      <c r="K10" s="163">
        <f>I10*J10</f>
        <v>460</v>
      </c>
      <c r="L10" s="164"/>
      <c r="M10" s="165"/>
      <c r="N10" s="166"/>
    </row>
    <row r="11" spans="1:14" ht="26.25" customHeight="1" x14ac:dyDescent="0.2">
      <c r="A11" s="167" t="s">
        <v>150</v>
      </c>
      <c r="B11" s="159" t="s">
        <v>337</v>
      </c>
      <c r="C11" s="168"/>
      <c r="D11" s="169"/>
      <c r="E11" s="170">
        <f t="shared" ref="E11:E18" si="0">C11*D11</f>
        <v>0</v>
      </c>
      <c r="F11" s="171">
        <v>3</v>
      </c>
      <c r="G11" s="161">
        <f>G10</f>
        <v>205.99</v>
      </c>
      <c r="H11" s="161">
        <f>F11*G11</f>
        <v>617.97</v>
      </c>
      <c r="I11" s="172">
        <f>F11</f>
        <v>3</v>
      </c>
      <c r="J11" s="162">
        <v>230</v>
      </c>
      <c r="K11" s="163">
        <f>I11*J11</f>
        <v>690</v>
      </c>
      <c r="L11" s="171"/>
      <c r="M11" s="165"/>
      <c r="N11" s="173"/>
    </row>
    <row r="12" spans="1:14" ht="29.25" customHeight="1" x14ac:dyDescent="0.2">
      <c r="A12" s="174" t="s">
        <v>176</v>
      </c>
      <c r="B12" s="159" t="s">
        <v>337</v>
      </c>
      <c r="C12" s="168"/>
      <c r="D12" s="169">
        <v>0</v>
      </c>
      <c r="E12" s="170">
        <f t="shared" si="0"/>
        <v>0</v>
      </c>
      <c r="F12" s="171">
        <v>3</v>
      </c>
      <c r="G12" s="161">
        <f t="shared" ref="G12:G13" si="1">G11</f>
        <v>205.99</v>
      </c>
      <c r="H12" s="161">
        <f t="shared" ref="H12:H23" si="2">F12*G12</f>
        <v>617.97</v>
      </c>
      <c r="I12" s="172"/>
      <c r="J12" s="162"/>
      <c r="K12" s="163"/>
      <c r="L12" s="171">
        <v>3</v>
      </c>
      <c r="M12" s="165">
        <v>230</v>
      </c>
      <c r="N12" s="173">
        <f t="shared" ref="N12:N18" si="3">L12*M12</f>
        <v>690</v>
      </c>
    </row>
    <row r="13" spans="1:14" ht="29.25" customHeight="1" x14ac:dyDescent="0.2">
      <c r="A13" s="174" t="s">
        <v>177</v>
      </c>
      <c r="B13" s="159" t="s">
        <v>337</v>
      </c>
      <c r="C13" s="168"/>
      <c r="D13" s="169"/>
      <c r="E13" s="170">
        <f t="shared" si="0"/>
        <v>0</v>
      </c>
      <c r="F13" s="175">
        <v>3</v>
      </c>
      <c r="G13" s="161">
        <f t="shared" si="1"/>
        <v>205.99</v>
      </c>
      <c r="H13" s="161">
        <f t="shared" si="2"/>
        <v>617.97</v>
      </c>
      <c r="I13" s="172"/>
      <c r="J13" s="162"/>
      <c r="K13" s="163"/>
      <c r="L13" s="171">
        <v>3</v>
      </c>
      <c r="M13" s="165">
        <v>230</v>
      </c>
      <c r="N13" s="173">
        <f t="shared" si="3"/>
        <v>690</v>
      </c>
    </row>
    <row r="14" spans="1:14" ht="29.25" customHeight="1" x14ac:dyDescent="0.2">
      <c r="A14" s="174" t="s">
        <v>151</v>
      </c>
      <c r="B14" s="159" t="s">
        <v>337</v>
      </c>
      <c r="C14" s="168">
        <v>0</v>
      </c>
      <c r="D14" s="169"/>
      <c r="E14" s="170">
        <f t="shared" si="0"/>
        <v>0</v>
      </c>
      <c r="F14" s="175"/>
      <c r="G14" s="161"/>
      <c r="H14" s="161">
        <f t="shared" si="2"/>
        <v>0</v>
      </c>
      <c r="I14" s="167">
        <f>C14*2</f>
        <v>0</v>
      </c>
      <c r="J14" s="162"/>
      <c r="K14" s="163">
        <f t="shared" ref="K14:K18" si="4">I14*J14</f>
        <v>0</v>
      </c>
      <c r="L14" s="171"/>
      <c r="M14" s="161"/>
      <c r="N14" s="173">
        <f t="shared" si="3"/>
        <v>0</v>
      </c>
    </row>
    <row r="15" spans="1:14" ht="29.25" customHeight="1" x14ac:dyDescent="0.2">
      <c r="A15" s="174" t="s">
        <v>178</v>
      </c>
      <c r="B15" s="159" t="s">
        <v>337</v>
      </c>
      <c r="C15" s="176"/>
      <c r="D15" s="169"/>
      <c r="E15" s="170">
        <f t="shared" si="0"/>
        <v>0</v>
      </c>
      <c r="F15" s="175"/>
      <c r="G15" s="161"/>
      <c r="H15" s="161">
        <f t="shared" si="2"/>
        <v>0</v>
      </c>
      <c r="I15" s="167">
        <v>0</v>
      </c>
      <c r="J15" s="162"/>
      <c r="K15" s="163">
        <f t="shared" si="4"/>
        <v>0</v>
      </c>
      <c r="L15" s="171"/>
      <c r="M15" s="161"/>
      <c r="N15" s="173">
        <f t="shared" si="3"/>
        <v>0</v>
      </c>
    </row>
    <row r="16" spans="1:14" ht="31.5" customHeight="1" x14ac:dyDescent="0.2">
      <c r="A16" s="174" t="s">
        <v>175</v>
      </c>
      <c r="B16" s="159" t="s">
        <v>337</v>
      </c>
      <c r="C16" s="176"/>
      <c r="D16" s="169"/>
      <c r="E16" s="170">
        <f t="shared" si="0"/>
        <v>0</v>
      </c>
      <c r="F16" s="175"/>
      <c r="G16" s="161"/>
      <c r="H16" s="161">
        <f t="shared" si="2"/>
        <v>0</v>
      </c>
      <c r="I16" s="167"/>
      <c r="J16" s="162"/>
      <c r="K16" s="163">
        <f t="shared" si="4"/>
        <v>0</v>
      </c>
      <c r="L16" s="171">
        <v>0</v>
      </c>
      <c r="M16" s="161">
        <v>0</v>
      </c>
      <c r="N16" s="173">
        <f t="shared" si="3"/>
        <v>0</v>
      </c>
    </row>
    <row r="17" spans="1:15" ht="28.5" customHeight="1" x14ac:dyDescent="0.2">
      <c r="A17" s="174" t="s">
        <v>150</v>
      </c>
      <c r="B17" s="159" t="s">
        <v>337</v>
      </c>
      <c r="C17" s="176"/>
      <c r="D17" s="169"/>
      <c r="E17" s="170">
        <f t="shared" si="0"/>
        <v>0</v>
      </c>
      <c r="F17" s="175"/>
      <c r="G17" s="161"/>
      <c r="H17" s="161">
        <f t="shared" si="2"/>
        <v>0</v>
      </c>
      <c r="I17" s="167">
        <v>0</v>
      </c>
      <c r="J17" s="162"/>
      <c r="K17" s="163">
        <f t="shared" si="4"/>
        <v>0</v>
      </c>
      <c r="L17" s="171"/>
      <c r="M17" s="161"/>
      <c r="N17" s="173">
        <f t="shared" si="3"/>
        <v>0</v>
      </c>
    </row>
    <row r="18" spans="1:15" ht="33.75" customHeight="1" x14ac:dyDescent="0.2">
      <c r="A18" s="174" t="s">
        <v>151</v>
      </c>
      <c r="B18" s="159" t="s">
        <v>337</v>
      </c>
      <c r="C18" s="176"/>
      <c r="D18" s="169"/>
      <c r="E18" s="170">
        <f t="shared" si="0"/>
        <v>0</v>
      </c>
      <c r="F18" s="175"/>
      <c r="G18" s="161"/>
      <c r="H18" s="161">
        <f t="shared" si="2"/>
        <v>0</v>
      </c>
      <c r="I18" s="167"/>
      <c r="J18" s="162"/>
      <c r="K18" s="163">
        <f t="shared" si="4"/>
        <v>0</v>
      </c>
      <c r="L18" s="177"/>
      <c r="M18" s="161"/>
      <c r="N18" s="173">
        <f t="shared" si="3"/>
        <v>0</v>
      </c>
    </row>
    <row r="19" spans="1:15" ht="15" customHeight="1" x14ac:dyDescent="0.2">
      <c r="A19" s="167" t="s">
        <v>178</v>
      </c>
      <c r="B19" s="178" t="s">
        <v>179</v>
      </c>
      <c r="C19" s="179"/>
      <c r="D19" s="180"/>
      <c r="E19" s="170"/>
      <c r="F19" s="171"/>
      <c r="G19" s="161"/>
      <c r="H19" s="161">
        <f t="shared" si="2"/>
        <v>0</v>
      </c>
      <c r="I19" s="180"/>
      <c r="J19" s="163"/>
      <c r="K19" s="163"/>
      <c r="L19" s="177"/>
      <c r="M19" s="161"/>
      <c r="N19" s="181"/>
    </row>
    <row r="20" spans="1:15" ht="15" customHeight="1" x14ac:dyDescent="0.2">
      <c r="A20" s="167" t="s">
        <v>175</v>
      </c>
      <c r="B20" s="178" t="s">
        <v>179</v>
      </c>
      <c r="C20" s="182"/>
      <c r="D20" s="183"/>
      <c r="E20" s="184"/>
      <c r="F20" s="171"/>
      <c r="G20" s="161"/>
      <c r="H20" s="161">
        <f t="shared" si="2"/>
        <v>0</v>
      </c>
      <c r="I20" s="183"/>
      <c r="J20" s="185"/>
      <c r="K20" s="185"/>
      <c r="L20" s="186"/>
      <c r="M20" s="187"/>
      <c r="N20" s="188"/>
    </row>
    <row r="21" spans="1:15" ht="15" customHeight="1" x14ac:dyDescent="0.2">
      <c r="A21" s="167" t="s">
        <v>150</v>
      </c>
      <c r="B21" s="178" t="s">
        <v>179</v>
      </c>
      <c r="C21" s="182"/>
      <c r="D21" s="183"/>
      <c r="E21" s="184"/>
      <c r="F21" s="171">
        <f>C13*4</f>
        <v>0</v>
      </c>
      <c r="G21" s="161"/>
      <c r="H21" s="161">
        <f t="shared" si="2"/>
        <v>0</v>
      </c>
      <c r="I21" s="183"/>
      <c r="J21" s="183"/>
      <c r="K21" s="183"/>
      <c r="L21" s="186"/>
      <c r="M21" s="186"/>
      <c r="N21" s="189"/>
    </row>
    <row r="22" spans="1:15" ht="15" customHeight="1" x14ac:dyDescent="0.2">
      <c r="A22" s="167" t="s">
        <v>151</v>
      </c>
      <c r="B22" s="178" t="s">
        <v>179</v>
      </c>
      <c r="C22" s="182"/>
      <c r="D22" s="183"/>
      <c r="E22" s="183"/>
      <c r="F22" s="171">
        <f>C14*4</f>
        <v>0</v>
      </c>
      <c r="G22" s="161"/>
      <c r="H22" s="161">
        <f t="shared" si="2"/>
        <v>0</v>
      </c>
      <c r="I22" s="183"/>
      <c r="J22" s="183"/>
      <c r="K22" s="183"/>
      <c r="L22" s="186"/>
      <c r="M22" s="186"/>
      <c r="N22" s="189"/>
    </row>
    <row r="23" spans="1:15" ht="15" customHeight="1" x14ac:dyDescent="0.2">
      <c r="A23" s="167"/>
      <c r="B23" s="178"/>
      <c r="C23" s="182"/>
      <c r="D23" s="183"/>
      <c r="E23" s="183"/>
      <c r="F23" s="177"/>
      <c r="G23" s="161"/>
      <c r="H23" s="161">
        <f t="shared" si="2"/>
        <v>0</v>
      </c>
      <c r="I23" s="183"/>
      <c r="J23" s="183"/>
      <c r="K23" s="183"/>
      <c r="L23" s="186"/>
      <c r="M23" s="186"/>
      <c r="N23" s="189"/>
    </row>
    <row r="24" spans="1:15" ht="15" customHeight="1" x14ac:dyDescent="0.25">
      <c r="A24" s="190"/>
      <c r="B24" s="191"/>
      <c r="C24" s="182"/>
      <c r="D24" s="183"/>
      <c r="E24" s="183"/>
      <c r="F24" s="186"/>
      <c r="G24" s="186"/>
      <c r="H24" s="186"/>
      <c r="I24" s="183"/>
      <c r="J24" s="183"/>
      <c r="K24" s="183"/>
      <c r="L24" s="186"/>
      <c r="M24" s="186"/>
      <c r="N24" s="189"/>
    </row>
    <row r="25" spans="1:15" ht="15" customHeight="1" x14ac:dyDescent="0.25">
      <c r="A25" s="190"/>
      <c r="B25" s="191"/>
      <c r="C25" s="182"/>
      <c r="D25" s="183"/>
      <c r="E25" s="183"/>
      <c r="F25" s="186"/>
      <c r="G25" s="186"/>
      <c r="H25" s="186"/>
      <c r="I25" s="183"/>
      <c r="J25" s="183"/>
      <c r="K25" s="183"/>
      <c r="L25" s="186"/>
      <c r="M25" s="186"/>
      <c r="N25" s="189"/>
    </row>
    <row r="26" spans="1:15" ht="15" customHeight="1" x14ac:dyDescent="0.25">
      <c r="A26" s="190"/>
      <c r="B26" s="191"/>
      <c r="C26" s="182"/>
      <c r="D26" s="183"/>
      <c r="E26" s="183"/>
      <c r="F26" s="186"/>
      <c r="G26" s="186"/>
      <c r="H26" s="186"/>
      <c r="I26" s="183"/>
      <c r="J26" s="183"/>
      <c r="K26" s="183"/>
      <c r="L26" s="186"/>
      <c r="M26" s="186"/>
      <c r="N26" s="189"/>
    </row>
    <row r="27" spans="1:15" ht="15" customHeight="1" x14ac:dyDescent="0.25">
      <c r="A27" s="190"/>
      <c r="B27" s="191"/>
      <c r="C27" s="182"/>
      <c r="D27" s="183"/>
      <c r="E27" s="183"/>
      <c r="F27" s="186"/>
      <c r="G27" s="186"/>
      <c r="H27" s="186"/>
      <c r="I27" s="183"/>
      <c r="J27" s="183"/>
      <c r="K27" s="183"/>
      <c r="L27" s="186"/>
      <c r="M27" s="186"/>
      <c r="N27" s="189"/>
    </row>
    <row r="28" spans="1:15" ht="15" customHeight="1" x14ac:dyDescent="0.25">
      <c r="A28" s="190"/>
      <c r="B28" s="191"/>
      <c r="C28" s="182"/>
      <c r="D28" s="183"/>
      <c r="E28" s="183"/>
      <c r="F28" s="186"/>
      <c r="G28" s="186"/>
      <c r="H28" s="186"/>
      <c r="I28" s="183"/>
      <c r="J28" s="183"/>
      <c r="K28" s="183"/>
      <c r="L28" s="186"/>
      <c r="M28" s="186"/>
      <c r="N28" s="189"/>
    </row>
    <row r="29" spans="1:15" ht="15" customHeight="1" x14ac:dyDescent="0.25">
      <c r="A29" s="190"/>
      <c r="B29" s="191"/>
      <c r="C29" s="182"/>
      <c r="D29" s="183"/>
      <c r="E29" s="183"/>
      <c r="F29" s="186"/>
      <c r="G29" s="186"/>
      <c r="H29" s="186"/>
      <c r="I29" s="183"/>
      <c r="J29" s="183"/>
      <c r="K29" s="183"/>
      <c r="L29" s="186"/>
      <c r="M29" s="186"/>
      <c r="N29" s="189"/>
    </row>
    <row r="30" spans="1:15" ht="20.100000000000001" customHeight="1" thickBot="1" x14ac:dyDescent="0.3">
      <c r="A30" s="520" t="s">
        <v>180</v>
      </c>
      <c r="B30" s="521"/>
      <c r="C30" s="522">
        <f>SUM(E11:E29)</f>
        <v>0</v>
      </c>
      <c r="D30" s="523"/>
      <c r="E30" s="523"/>
      <c r="F30" s="523">
        <f>SUM(H11:H29)</f>
        <v>1853.91</v>
      </c>
      <c r="G30" s="523"/>
      <c r="H30" s="523"/>
      <c r="I30" s="523">
        <f>SUM(K11:K29)</f>
        <v>690</v>
      </c>
      <c r="J30" s="523"/>
      <c r="K30" s="523"/>
      <c r="L30" s="524">
        <f>SUM(N10:N29)</f>
        <v>1380</v>
      </c>
      <c r="M30" s="524"/>
      <c r="N30" s="525"/>
      <c r="O30" s="192"/>
    </row>
    <row r="31" spans="1:15" ht="20.100000000000001" customHeight="1" x14ac:dyDescent="0.25">
      <c r="A31" s="526" t="s">
        <v>181</v>
      </c>
      <c r="B31" s="527"/>
      <c r="C31" s="527"/>
      <c r="D31" s="527"/>
      <c r="E31" s="527"/>
      <c r="F31" s="527"/>
      <c r="G31" s="527"/>
      <c r="H31" s="527"/>
      <c r="I31" s="527"/>
      <c r="J31" s="527"/>
      <c r="K31" s="528"/>
      <c r="L31" s="193">
        <f>F30+I30+L30</f>
        <v>3923.91</v>
      </c>
      <c r="M31" s="193"/>
      <c r="N31" s="193"/>
    </row>
    <row r="32" spans="1:15" ht="1.5" customHeight="1" x14ac:dyDescent="0.25">
      <c r="A32" s="145"/>
      <c r="N32" s="146"/>
    </row>
    <row r="33" spans="1:14" ht="24.95" customHeight="1" x14ac:dyDescent="0.25">
      <c r="A33" s="194" t="s">
        <v>32</v>
      </c>
      <c r="B33" s="195"/>
      <c r="C33" s="195"/>
      <c r="D33" s="195"/>
      <c r="E33" s="195"/>
      <c r="F33" s="196"/>
      <c r="G33" s="197" t="s">
        <v>33</v>
      </c>
      <c r="H33" s="198"/>
      <c r="I33" s="198"/>
      <c r="J33" s="198"/>
      <c r="K33" s="198"/>
      <c r="L33" s="198"/>
      <c r="M33" s="198"/>
      <c r="N33" s="199"/>
    </row>
    <row r="34" spans="1:14" ht="24.95" customHeight="1" x14ac:dyDescent="0.25">
      <c r="A34" s="194" t="s">
        <v>34</v>
      </c>
      <c r="B34" s="513"/>
      <c r="C34" s="513"/>
      <c r="D34" s="513"/>
      <c r="E34" s="513"/>
      <c r="F34" s="513"/>
      <c r="G34" s="513"/>
      <c r="H34" s="513"/>
      <c r="I34" s="513"/>
      <c r="J34" s="513"/>
      <c r="K34" s="513"/>
      <c r="L34" s="513"/>
      <c r="M34" s="194" t="s">
        <v>35</v>
      </c>
      <c r="N34" s="200"/>
    </row>
    <row r="35" spans="1:14" ht="12" customHeight="1" x14ac:dyDescent="0.25">
      <c r="A35" s="514" t="s">
        <v>36</v>
      </c>
      <c r="B35" s="515"/>
      <c r="C35" s="515"/>
      <c r="D35" s="515"/>
      <c r="E35" s="515"/>
      <c r="F35" s="515"/>
      <c r="G35" s="515"/>
      <c r="H35" s="515"/>
      <c r="I35" s="515"/>
      <c r="J35" s="515"/>
      <c r="K35" s="515"/>
      <c r="L35" s="515"/>
      <c r="M35" s="515"/>
      <c r="N35" s="516"/>
    </row>
    <row r="36" spans="1:14" ht="12" customHeight="1" x14ac:dyDescent="0.25">
      <c r="A36" s="201" t="s">
        <v>182</v>
      </c>
      <c r="B36" s="202"/>
      <c r="C36" s="202"/>
      <c r="D36" s="202"/>
      <c r="E36" s="202"/>
      <c r="F36" s="202"/>
      <c r="G36" s="202"/>
      <c r="H36" s="202"/>
      <c r="I36" s="202"/>
      <c r="J36" s="202"/>
      <c r="K36" s="202"/>
      <c r="L36" s="202"/>
      <c r="M36" s="202"/>
      <c r="N36" s="203"/>
    </row>
    <row r="37" spans="1:14" ht="12" customHeight="1" x14ac:dyDescent="0.25">
      <c r="A37" s="201" t="s">
        <v>183</v>
      </c>
      <c r="B37" s="202"/>
      <c r="C37" s="202"/>
      <c r="D37" s="202"/>
      <c r="E37" s="202"/>
      <c r="F37" s="202"/>
      <c r="G37" s="202"/>
      <c r="H37" s="202"/>
      <c r="I37" s="202"/>
      <c r="J37" s="202"/>
      <c r="K37" s="202"/>
      <c r="L37" s="202"/>
      <c r="M37" s="202"/>
      <c r="N37" s="203"/>
    </row>
    <row r="38" spans="1:14" ht="12" customHeight="1" x14ac:dyDescent="0.25">
      <c r="A38" s="201" t="s">
        <v>184</v>
      </c>
      <c r="B38" s="202"/>
      <c r="C38" s="202"/>
      <c r="D38" s="202"/>
      <c r="E38" s="202"/>
      <c r="F38" s="202"/>
      <c r="G38" s="202"/>
      <c r="H38" s="202"/>
      <c r="I38" s="202"/>
      <c r="J38" s="202"/>
      <c r="K38" s="202"/>
      <c r="L38" s="202"/>
      <c r="M38" s="202"/>
      <c r="N38" s="203"/>
    </row>
    <row r="39" spans="1:14" ht="12" customHeight="1" x14ac:dyDescent="0.25">
      <c r="A39" s="201" t="s">
        <v>185</v>
      </c>
      <c r="B39" s="202"/>
      <c r="C39" s="202"/>
      <c r="D39" s="202"/>
      <c r="E39" s="202"/>
      <c r="F39" s="202"/>
      <c r="G39" s="202"/>
      <c r="H39" s="202"/>
      <c r="I39" s="202"/>
      <c r="J39" s="202"/>
      <c r="K39" s="202"/>
      <c r="L39" s="202"/>
      <c r="M39" s="202"/>
      <c r="N39" s="203"/>
    </row>
    <row r="40" spans="1:14" ht="12" customHeight="1" x14ac:dyDescent="0.25">
      <c r="A40" s="517" t="s">
        <v>186</v>
      </c>
      <c r="B40" s="518"/>
      <c r="C40" s="518"/>
      <c r="D40" s="518"/>
      <c r="E40" s="518"/>
      <c r="F40" s="518"/>
      <c r="G40" s="518"/>
      <c r="H40" s="518"/>
      <c r="I40" s="518"/>
      <c r="J40" s="518"/>
      <c r="K40" s="518"/>
      <c r="L40" s="518"/>
      <c r="M40" s="518"/>
      <c r="N40" s="519"/>
    </row>
  </sheetData>
  <mergeCells count="23">
    <mergeCell ref="B34:L34"/>
    <mergeCell ref="A35:N35"/>
    <mergeCell ref="A40:N40"/>
    <mergeCell ref="A30:B30"/>
    <mergeCell ref="C30:E30"/>
    <mergeCell ref="F30:H30"/>
    <mergeCell ref="I30:K30"/>
    <mergeCell ref="L30:N30"/>
    <mergeCell ref="A31:K31"/>
    <mergeCell ref="B7:B9"/>
    <mergeCell ref="C7:H7"/>
    <mergeCell ref="I7:N7"/>
    <mergeCell ref="C8:E8"/>
    <mergeCell ref="F8:H8"/>
    <mergeCell ref="I8:K8"/>
    <mergeCell ref="L8:N8"/>
    <mergeCell ref="A6:C6"/>
    <mergeCell ref="F6:N6"/>
    <mergeCell ref="A1:L2"/>
    <mergeCell ref="M1:N1"/>
    <mergeCell ref="M2:N2"/>
    <mergeCell ref="A3:N3"/>
    <mergeCell ref="D5:L5"/>
  </mergeCells>
  <printOptions horizontalCentered="1"/>
  <pageMargins left="0.59027777777777779" right="0.39374999999999999" top="0.98402777777777772" bottom="0.39374999999999999" header="0.51180555555555562" footer="0.51180555555555562"/>
  <pageSetup paperSize="9" scale="7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BA24B-4D57-496E-B9F1-70A7768EF2A5}">
  <dimension ref="A1:H44"/>
  <sheetViews>
    <sheetView showGridLines="0" tabSelected="1" view="pageBreakPreview" zoomScaleNormal="160" workbookViewId="0">
      <selection activeCell="G8" sqref="G8"/>
    </sheetView>
  </sheetViews>
  <sheetFormatPr defaultColWidth="10.7109375" defaultRowHeight="15" customHeight="1" x14ac:dyDescent="0.25"/>
  <cols>
    <col min="1" max="1" width="8.7109375" style="204" customWidth="1"/>
    <col min="2" max="2" width="22.140625" style="204" customWidth="1"/>
    <col min="3" max="3" width="7.28515625" style="204" customWidth="1"/>
    <col min="4" max="4" width="10.7109375" style="204" customWidth="1"/>
    <col min="5" max="5" width="10.28515625" style="204" customWidth="1"/>
    <col min="6" max="6" width="10" style="204" customWidth="1"/>
    <col min="7" max="7" width="9.7109375" style="204" customWidth="1"/>
    <col min="8" max="8" width="10.5703125" style="204" customWidth="1"/>
    <col min="9" max="256" width="10.7109375" style="204"/>
    <col min="257" max="257" width="8.7109375" style="204" customWidth="1"/>
    <col min="258" max="258" width="22.140625" style="204" customWidth="1"/>
    <col min="259" max="259" width="9.7109375" style="204" customWidth="1"/>
    <col min="260" max="260" width="10.7109375" style="204"/>
    <col min="261" max="261" width="10.28515625" style="204" customWidth="1"/>
    <col min="262" max="262" width="10" style="204" customWidth="1"/>
    <col min="263" max="263" width="9.7109375" style="204" customWidth="1"/>
    <col min="264" max="264" width="10.5703125" style="204" customWidth="1"/>
    <col min="265" max="512" width="10.7109375" style="204"/>
    <col min="513" max="513" width="8.7109375" style="204" customWidth="1"/>
    <col min="514" max="514" width="22.140625" style="204" customWidth="1"/>
    <col min="515" max="515" width="9.7109375" style="204" customWidth="1"/>
    <col min="516" max="516" width="10.7109375" style="204"/>
    <col min="517" max="517" width="10.28515625" style="204" customWidth="1"/>
    <col min="518" max="518" width="10" style="204" customWidth="1"/>
    <col min="519" max="519" width="9.7109375" style="204" customWidth="1"/>
    <col min="520" max="520" width="10.5703125" style="204" customWidth="1"/>
    <col min="521" max="768" width="10.7109375" style="204"/>
    <col min="769" max="769" width="8.7109375" style="204" customWidth="1"/>
    <col min="770" max="770" width="22.140625" style="204" customWidth="1"/>
    <col min="771" max="771" width="9.7109375" style="204" customWidth="1"/>
    <col min="772" max="772" width="10.7109375" style="204"/>
    <col min="773" max="773" width="10.28515625" style="204" customWidth="1"/>
    <col min="774" max="774" width="10" style="204" customWidth="1"/>
    <col min="775" max="775" width="9.7109375" style="204" customWidth="1"/>
    <col min="776" max="776" width="10.5703125" style="204" customWidth="1"/>
    <col min="777" max="1024" width="10.7109375" style="204"/>
    <col min="1025" max="1025" width="8.7109375" style="204" customWidth="1"/>
    <col min="1026" max="1026" width="22.140625" style="204" customWidth="1"/>
    <col min="1027" max="1027" width="9.7109375" style="204" customWidth="1"/>
    <col min="1028" max="1028" width="10.7109375" style="204"/>
    <col min="1029" max="1029" width="10.28515625" style="204" customWidth="1"/>
    <col min="1030" max="1030" width="10" style="204" customWidth="1"/>
    <col min="1031" max="1031" width="9.7109375" style="204" customWidth="1"/>
    <col min="1032" max="1032" width="10.5703125" style="204" customWidth="1"/>
    <col min="1033" max="1280" width="10.7109375" style="204"/>
    <col min="1281" max="1281" width="8.7109375" style="204" customWidth="1"/>
    <col min="1282" max="1282" width="22.140625" style="204" customWidth="1"/>
    <col min="1283" max="1283" width="9.7109375" style="204" customWidth="1"/>
    <col min="1284" max="1284" width="10.7109375" style="204"/>
    <col min="1285" max="1285" width="10.28515625" style="204" customWidth="1"/>
    <col min="1286" max="1286" width="10" style="204" customWidth="1"/>
    <col min="1287" max="1287" width="9.7109375" style="204" customWidth="1"/>
    <col min="1288" max="1288" width="10.5703125" style="204" customWidth="1"/>
    <col min="1289" max="1536" width="10.7109375" style="204"/>
    <col min="1537" max="1537" width="8.7109375" style="204" customWidth="1"/>
    <col min="1538" max="1538" width="22.140625" style="204" customWidth="1"/>
    <col min="1539" max="1539" width="9.7109375" style="204" customWidth="1"/>
    <col min="1540" max="1540" width="10.7109375" style="204"/>
    <col min="1541" max="1541" width="10.28515625" style="204" customWidth="1"/>
    <col min="1542" max="1542" width="10" style="204" customWidth="1"/>
    <col min="1543" max="1543" width="9.7109375" style="204" customWidth="1"/>
    <col min="1544" max="1544" width="10.5703125" style="204" customWidth="1"/>
    <col min="1545" max="1792" width="10.7109375" style="204"/>
    <col min="1793" max="1793" width="8.7109375" style="204" customWidth="1"/>
    <col min="1794" max="1794" width="22.140625" style="204" customWidth="1"/>
    <col min="1795" max="1795" width="9.7109375" style="204" customWidth="1"/>
    <col min="1796" max="1796" width="10.7109375" style="204"/>
    <col min="1797" max="1797" width="10.28515625" style="204" customWidth="1"/>
    <col min="1798" max="1798" width="10" style="204" customWidth="1"/>
    <col min="1799" max="1799" width="9.7109375" style="204" customWidth="1"/>
    <col min="1800" max="1800" width="10.5703125" style="204" customWidth="1"/>
    <col min="1801" max="2048" width="10.7109375" style="204"/>
    <col min="2049" max="2049" width="8.7109375" style="204" customWidth="1"/>
    <col min="2050" max="2050" width="22.140625" style="204" customWidth="1"/>
    <col min="2051" max="2051" width="9.7109375" style="204" customWidth="1"/>
    <col min="2052" max="2052" width="10.7109375" style="204"/>
    <col min="2053" max="2053" width="10.28515625" style="204" customWidth="1"/>
    <col min="2054" max="2054" width="10" style="204" customWidth="1"/>
    <col min="2055" max="2055" width="9.7109375" style="204" customWidth="1"/>
    <col min="2056" max="2056" width="10.5703125" style="204" customWidth="1"/>
    <col min="2057" max="2304" width="10.7109375" style="204"/>
    <col min="2305" max="2305" width="8.7109375" style="204" customWidth="1"/>
    <col min="2306" max="2306" width="22.140625" style="204" customWidth="1"/>
    <col min="2307" max="2307" width="9.7109375" style="204" customWidth="1"/>
    <col min="2308" max="2308" width="10.7109375" style="204"/>
    <col min="2309" max="2309" width="10.28515625" style="204" customWidth="1"/>
    <col min="2310" max="2310" width="10" style="204" customWidth="1"/>
    <col min="2311" max="2311" width="9.7109375" style="204" customWidth="1"/>
    <col min="2312" max="2312" width="10.5703125" style="204" customWidth="1"/>
    <col min="2313" max="2560" width="10.7109375" style="204"/>
    <col min="2561" max="2561" width="8.7109375" style="204" customWidth="1"/>
    <col min="2562" max="2562" width="22.140625" style="204" customWidth="1"/>
    <col min="2563" max="2563" width="9.7109375" style="204" customWidth="1"/>
    <col min="2564" max="2564" width="10.7109375" style="204"/>
    <col min="2565" max="2565" width="10.28515625" style="204" customWidth="1"/>
    <col min="2566" max="2566" width="10" style="204" customWidth="1"/>
    <col min="2567" max="2567" width="9.7109375" style="204" customWidth="1"/>
    <col min="2568" max="2568" width="10.5703125" style="204" customWidth="1"/>
    <col min="2569" max="2816" width="10.7109375" style="204"/>
    <col min="2817" max="2817" width="8.7109375" style="204" customWidth="1"/>
    <col min="2818" max="2818" width="22.140625" style="204" customWidth="1"/>
    <col min="2819" max="2819" width="9.7109375" style="204" customWidth="1"/>
    <col min="2820" max="2820" width="10.7109375" style="204"/>
    <col min="2821" max="2821" width="10.28515625" style="204" customWidth="1"/>
    <col min="2822" max="2822" width="10" style="204" customWidth="1"/>
    <col min="2823" max="2823" width="9.7109375" style="204" customWidth="1"/>
    <col min="2824" max="2824" width="10.5703125" style="204" customWidth="1"/>
    <col min="2825" max="3072" width="10.7109375" style="204"/>
    <col min="3073" max="3073" width="8.7109375" style="204" customWidth="1"/>
    <col min="3074" max="3074" width="22.140625" style="204" customWidth="1"/>
    <col min="3075" max="3075" width="9.7109375" style="204" customWidth="1"/>
    <col min="3076" max="3076" width="10.7109375" style="204"/>
    <col min="3077" max="3077" width="10.28515625" style="204" customWidth="1"/>
    <col min="3078" max="3078" width="10" style="204" customWidth="1"/>
    <col min="3079" max="3079" width="9.7109375" style="204" customWidth="1"/>
    <col min="3080" max="3080" width="10.5703125" style="204" customWidth="1"/>
    <col min="3081" max="3328" width="10.7109375" style="204"/>
    <col min="3329" max="3329" width="8.7109375" style="204" customWidth="1"/>
    <col min="3330" max="3330" width="22.140625" style="204" customWidth="1"/>
    <col min="3331" max="3331" width="9.7109375" style="204" customWidth="1"/>
    <col min="3332" max="3332" width="10.7109375" style="204"/>
    <col min="3333" max="3333" width="10.28515625" style="204" customWidth="1"/>
    <col min="3334" max="3334" width="10" style="204" customWidth="1"/>
    <col min="3335" max="3335" width="9.7109375" style="204" customWidth="1"/>
    <col min="3336" max="3336" width="10.5703125" style="204" customWidth="1"/>
    <col min="3337" max="3584" width="10.7109375" style="204"/>
    <col min="3585" max="3585" width="8.7109375" style="204" customWidth="1"/>
    <col min="3586" max="3586" width="22.140625" style="204" customWidth="1"/>
    <col min="3587" max="3587" width="9.7109375" style="204" customWidth="1"/>
    <col min="3588" max="3588" width="10.7109375" style="204"/>
    <col min="3589" max="3589" width="10.28515625" style="204" customWidth="1"/>
    <col min="3590" max="3590" width="10" style="204" customWidth="1"/>
    <col min="3591" max="3591" width="9.7109375" style="204" customWidth="1"/>
    <col min="3592" max="3592" width="10.5703125" style="204" customWidth="1"/>
    <col min="3593" max="3840" width="10.7109375" style="204"/>
    <col min="3841" max="3841" width="8.7109375" style="204" customWidth="1"/>
    <col min="3842" max="3842" width="22.140625" style="204" customWidth="1"/>
    <col min="3843" max="3843" width="9.7109375" style="204" customWidth="1"/>
    <col min="3844" max="3844" width="10.7109375" style="204"/>
    <col min="3845" max="3845" width="10.28515625" style="204" customWidth="1"/>
    <col min="3846" max="3846" width="10" style="204" customWidth="1"/>
    <col min="3847" max="3847" width="9.7109375" style="204" customWidth="1"/>
    <col min="3848" max="3848" width="10.5703125" style="204" customWidth="1"/>
    <col min="3849" max="4096" width="10.7109375" style="204"/>
    <col min="4097" max="4097" width="8.7109375" style="204" customWidth="1"/>
    <col min="4098" max="4098" width="22.140625" style="204" customWidth="1"/>
    <col min="4099" max="4099" width="9.7109375" style="204" customWidth="1"/>
    <col min="4100" max="4100" width="10.7109375" style="204"/>
    <col min="4101" max="4101" width="10.28515625" style="204" customWidth="1"/>
    <col min="4102" max="4102" width="10" style="204" customWidth="1"/>
    <col min="4103" max="4103" width="9.7109375" style="204" customWidth="1"/>
    <col min="4104" max="4104" width="10.5703125" style="204" customWidth="1"/>
    <col min="4105" max="4352" width="10.7109375" style="204"/>
    <col min="4353" max="4353" width="8.7109375" style="204" customWidth="1"/>
    <col min="4354" max="4354" width="22.140625" style="204" customWidth="1"/>
    <col min="4355" max="4355" width="9.7109375" style="204" customWidth="1"/>
    <col min="4356" max="4356" width="10.7109375" style="204"/>
    <col min="4357" max="4357" width="10.28515625" style="204" customWidth="1"/>
    <col min="4358" max="4358" width="10" style="204" customWidth="1"/>
    <col min="4359" max="4359" width="9.7109375" style="204" customWidth="1"/>
    <col min="4360" max="4360" width="10.5703125" style="204" customWidth="1"/>
    <col min="4361" max="4608" width="10.7109375" style="204"/>
    <col min="4609" max="4609" width="8.7109375" style="204" customWidth="1"/>
    <col min="4610" max="4610" width="22.140625" style="204" customWidth="1"/>
    <col min="4611" max="4611" width="9.7109375" style="204" customWidth="1"/>
    <col min="4612" max="4612" width="10.7109375" style="204"/>
    <col min="4613" max="4613" width="10.28515625" style="204" customWidth="1"/>
    <col min="4614" max="4614" width="10" style="204" customWidth="1"/>
    <col min="4615" max="4615" width="9.7109375" style="204" customWidth="1"/>
    <col min="4616" max="4616" width="10.5703125" style="204" customWidth="1"/>
    <col min="4617" max="4864" width="10.7109375" style="204"/>
    <col min="4865" max="4865" width="8.7109375" style="204" customWidth="1"/>
    <col min="4866" max="4866" width="22.140625" style="204" customWidth="1"/>
    <col min="4867" max="4867" width="9.7109375" style="204" customWidth="1"/>
    <col min="4868" max="4868" width="10.7109375" style="204"/>
    <col min="4869" max="4869" width="10.28515625" style="204" customWidth="1"/>
    <col min="4870" max="4870" width="10" style="204" customWidth="1"/>
    <col min="4871" max="4871" width="9.7109375" style="204" customWidth="1"/>
    <col min="4872" max="4872" width="10.5703125" style="204" customWidth="1"/>
    <col min="4873" max="5120" width="10.7109375" style="204"/>
    <col min="5121" max="5121" width="8.7109375" style="204" customWidth="1"/>
    <col min="5122" max="5122" width="22.140625" style="204" customWidth="1"/>
    <col min="5123" max="5123" width="9.7109375" style="204" customWidth="1"/>
    <col min="5124" max="5124" width="10.7109375" style="204"/>
    <col min="5125" max="5125" width="10.28515625" style="204" customWidth="1"/>
    <col min="5126" max="5126" width="10" style="204" customWidth="1"/>
    <col min="5127" max="5127" width="9.7109375" style="204" customWidth="1"/>
    <col min="5128" max="5128" width="10.5703125" style="204" customWidth="1"/>
    <col min="5129" max="5376" width="10.7109375" style="204"/>
    <col min="5377" max="5377" width="8.7109375" style="204" customWidth="1"/>
    <col min="5378" max="5378" width="22.140625" style="204" customWidth="1"/>
    <col min="5379" max="5379" width="9.7109375" style="204" customWidth="1"/>
    <col min="5380" max="5380" width="10.7109375" style="204"/>
    <col min="5381" max="5381" width="10.28515625" style="204" customWidth="1"/>
    <col min="5382" max="5382" width="10" style="204" customWidth="1"/>
    <col min="5383" max="5383" width="9.7109375" style="204" customWidth="1"/>
    <col min="5384" max="5384" width="10.5703125" style="204" customWidth="1"/>
    <col min="5385" max="5632" width="10.7109375" style="204"/>
    <col min="5633" max="5633" width="8.7109375" style="204" customWidth="1"/>
    <col min="5634" max="5634" width="22.140625" style="204" customWidth="1"/>
    <col min="5635" max="5635" width="9.7109375" style="204" customWidth="1"/>
    <col min="5636" max="5636" width="10.7109375" style="204"/>
    <col min="5637" max="5637" width="10.28515625" style="204" customWidth="1"/>
    <col min="5638" max="5638" width="10" style="204" customWidth="1"/>
    <col min="5639" max="5639" width="9.7109375" style="204" customWidth="1"/>
    <col min="5640" max="5640" width="10.5703125" style="204" customWidth="1"/>
    <col min="5641" max="5888" width="10.7109375" style="204"/>
    <col min="5889" max="5889" width="8.7109375" style="204" customWidth="1"/>
    <col min="5890" max="5890" width="22.140625" style="204" customWidth="1"/>
    <col min="5891" max="5891" width="9.7109375" style="204" customWidth="1"/>
    <col min="5892" max="5892" width="10.7109375" style="204"/>
    <col min="5893" max="5893" width="10.28515625" style="204" customWidth="1"/>
    <col min="5894" max="5894" width="10" style="204" customWidth="1"/>
    <col min="5895" max="5895" width="9.7109375" style="204" customWidth="1"/>
    <col min="5896" max="5896" width="10.5703125" style="204" customWidth="1"/>
    <col min="5897" max="6144" width="10.7109375" style="204"/>
    <col min="6145" max="6145" width="8.7109375" style="204" customWidth="1"/>
    <col min="6146" max="6146" width="22.140625" style="204" customWidth="1"/>
    <col min="6147" max="6147" width="9.7109375" style="204" customWidth="1"/>
    <col min="6148" max="6148" width="10.7109375" style="204"/>
    <col min="6149" max="6149" width="10.28515625" style="204" customWidth="1"/>
    <col min="6150" max="6150" width="10" style="204" customWidth="1"/>
    <col min="6151" max="6151" width="9.7109375" style="204" customWidth="1"/>
    <col min="6152" max="6152" width="10.5703125" style="204" customWidth="1"/>
    <col min="6153" max="6400" width="10.7109375" style="204"/>
    <col min="6401" max="6401" width="8.7109375" style="204" customWidth="1"/>
    <col min="6402" max="6402" width="22.140625" style="204" customWidth="1"/>
    <col min="6403" max="6403" width="9.7109375" style="204" customWidth="1"/>
    <col min="6404" max="6404" width="10.7109375" style="204"/>
    <col min="6405" max="6405" width="10.28515625" style="204" customWidth="1"/>
    <col min="6406" max="6406" width="10" style="204" customWidth="1"/>
    <col min="6407" max="6407" width="9.7109375" style="204" customWidth="1"/>
    <col min="6408" max="6408" width="10.5703125" style="204" customWidth="1"/>
    <col min="6409" max="6656" width="10.7109375" style="204"/>
    <col min="6657" max="6657" width="8.7109375" style="204" customWidth="1"/>
    <col min="6658" max="6658" width="22.140625" style="204" customWidth="1"/>
    <col min="6659" max="6659" width="9.7109375" style="204" customWidth="1"/>
    <col min="6660" max="6660" width="10.7109375" style="204"/>
    <col min="6661" max="6661" width="10.28515625" style="204" customWidth="1"/>
    <col min="6662" max="6662" width="10" style="204" customWidth="1"/>
    <col min="6663" max="6663" width="9.7109375" style="204" customWidth="1"/>
    <col min="6664" max="6664" width="10.5703125" style="204" customWidth="1"/>
    <col min="6665" max="6912" width="10.7109375" style="204"/>
    <col min="6913" max="6913" width="8.7109375" style="204" customWidth="1"/>
    <col min="6914" max="6914" width="22.140625" style="204" customWidth="1"/>
    <col min="6915" max="6915" width="9.7109375" style="204" customWidth="1"/>
    <col min="6916" max="6916" width="10.7109375" style="204"/>
    <col min="6917" max="6917" width="10.28515625" style="204" customWidth="1"/>
    <col min="6918" max="6918" width="10" style="204" customWidth="1"/>
    <col min="6919" max="6919" width="9.7109375" style="204" customWidth="1"/>
    <col min="6920" max="6920" width="10.5703125" style="204" customWidth="1"/>
    <col min="6921" max="7168" width="10.7109375" style="204"/>
    <col min="7169" max="7169" width="8.7109375" style="204" customWidth="1"/>
    <col min="7170" max="7170" width="22.140625" style="204" customWidth="1"/>
    <col min="7171" max="7171" width="9.7109375" style="204" customWidth="1"/>
    <col min="7172" max="7172" width="10.7109375" style="204"/>
    <col min="7173" max="7173" width="10.28515625" style="204" customWidth="1"/>
    <col min="7174" max="7174" width="10" style="204" customWidth="1"/>
    <col min="7175" max="7175" width="9.7109375" style="204" customWidth="1"/>
    <col min="7176" max="7176" width="10.5703125" style="204" customWidth="1"/>
    <col min="7177" max="7424" width="10.7109375" style="204"/>
    <col min="7425" max="7425" width="8.7109375" style="204" customWidth="1"/>
    <col min="7426" max="7426" width="22.140625" style="204" customWidth="1"/>
    <col min="7427" max="7427" width="9.7109375" style="204" customWidth="1"/>
    <col min="7428" max="7428" width="10.7109375" style="204"/>
    <col min="7429" max="7429" width="10.28515625" style="204" customWidth="1"/>
    <col min="7430" max="7430" width="10" style="204" customWidth="1"/>
    <col min="7431" max="7431" width="9.7109375" style="204" customWidth="1"/>
    <col min="7432" max="7432" width="10.5703125" style="204" customWidth="1"/>
    <col min="7433" max="7680" width="10.7109375" style="204"/>
    <col min="7681" max="7681" width="8.7109375" style="204" customWidth="1"/>
    <col min="7682" max="7682" width="22.140625" style="204" customWidth="1"/>
    <col min="7683" max="7683" width="9.7109375" style="204" customWidth="1"/>
    <col min="7684" max="7684" width="10.7109375" style="204"/>
    <col min="7685" max="7685" width="10.28515625" style="204" customWidth="1"/>
    <col min="7686" max="7686" width="10" style="204" customWidth="1"/>
    <col min="7687" max="7687" width="9.7109375" style="204" customWidth="1"/>
    <col min="7688" max="7688" width="10.5703125" style="204" customWidth="1"/>
    <col min="7689" max="7936" width="10.7109375" style="204"/>
    <col min="7937" max="7937" width="8.7109375" style="204" customWidth="1"/>
    <col min="7938" max="7938" width="22.140625" style="204" customWidth="1"/>
    <col min="7939" max="7939" width="9.7109375" style="204" customWidth="1"/>
    <col min="7940" max="7940" width="10.7109375" style="204"/>
    <col min="7941" max="7941" width="10.28515625" style="204" customWidth="1"/>
    <col min="7942" max="7942" width="10" style="204" customWidth="1"/>
    <col min="7943" max="7943" width="9.7109375" style="204" customWidth="1"/>
    <col min="7944" max="7944" width="10.5703125" style="204" customWidth="1"/>
    <col min="7945" max="8192" width="10.7109375" style="204"/>
    <col min="8193" max="8193" width="8.7109375" style="204" customWidth="1"/>
    <col min="8194" max="8194" width="22.140625" style="204" customWidth="1"/>
    <col min="8195" max="8195" width="9.7109375" style="204" customWidth="1"/>
    <col min="8196" max="8196" width="10.7109375" style="204"/>
    <col min="8197" max="8197" width="10.28515625" style="204" customWidth="1"/>
    <col min="8198" max="8198" width="10" style="204" customWidth="1"/>
    <col min="8199" max="8199" width="9.7109375" style="204" customWidth="1"/>
    <col min="8200" max="8200" width="10.5703125" style="204" customWidth="1"/>
    <col min="8201" max="8448" width="10.7109375" style="204"/>
    <col min="8449" max="8449" width="8.7109375" style="204" customWidth="1"/>
    <col min="8450" max="8450" width="22.140625" style="204" customWidth="1"/>
    <col min="8451" max="8451" width="9.7109375" style="204" customWidth="1"/>
    <col min="8452" max="8452" width="10.7109375" style="204"/>
    <col min="8453" max="8453" width="10.28515625" style="204" customWidth="1"/>
    <col min="8454" max="8454" width="10" style="204" customWidth="1"/>
    <col min="8455" max="8455" width="9.7109375" style="204" customWidth="1"/>
    <col min="8456" max="8456" width="10.5703125" style="204" customWidth="1"/>
    <col min="8457" max="8704" width="10.7109375" style="204"/>
    <col min="8705" max="8705" width="8.7109375" style="204" customWidth="1"/>
    <col min="8706" max="8706" width="22.140625" style="204" customWidth="1"/>
    <col min="8707" max="8707" width="9.7109375" style="204" customWidth="1"/>
    <col min="8708" max="8708" width="10.7109375" style="204"/>
    <col min="8709" max="8709" width="10.28515625" style="204" customWidth="1"/>
    <col min="8710" max="8710" width="10" style="204" customWidth="1"/>
    <col min="8711" max="8711" width="9.7109375" style="204" customWidth="1"/>
    <col min="8712" max="8712" width="10.5703125" style="204" customWidth="1"/>
    <col min="8713" max="8960" width="10.7109375" style="204"/>
    <col min="8961" max="8961" width="8.7109375" style="204" customWidth="1"/>
    <col min="8962" max="8962" width="22.140625" style="204" customWidth="1"/>
    <col min="8963" max="8963" width="9.7109375" style="204" customWidth="1"/>
    <col min="8964" max="8964" width="10.7109375" style="204"/>
    <col min="8965" max="8965" width="10.28515625" style="204" customWidth="1"/>
    <col min="8966" max="8966" width="10" style="204" customWidth="1"/>
    <col min="8967" max="8967" width="9.7109375" style="204" customWidth="1"/>
    <col min="8968" max="8968" width="10.5703125" style="204" customWidth="1"/>
    <col min="8969" max="9216" width="10.7109375" style="204"/>
    <col min="9217" max="9217" width="8.7109375" style="204" customWidth="1"/>
    <col min="9218" max="9218" width="22.140625" style="204" customWidth="1"/>
    <col min="9219" max="9219" width="9.7109375" style="204" customWidth="1"/>
    <col min="9220" max="9220" width="10.7109375" style="204"/>
    <col min="9221" max="9221" width="10.28515625" style="204" customWidth="1"/>
    <col min="9222" max="9222" width="10" style="204" customWidth="1"/>
    <col min="9223" max="9223" width="9.7109375" style="204" customWidth="1"/>
    <col min="9224" max="9224" width="10.5703125" style="204" customWidth="1"/>
    <col min="9225" max="9472" width="10.7109375" style="204"/>
    <col min="9473" max="9473" width="8.7109375" style="204" customWidth="1"/>
    <col min="9474" max="9474" width="22.140625" style="204" customWidth="1"/>
    <col min="9475" max="9475" width="9.7109375" style="204" customWidth="1"/>
    <col min="9476" max="9476" width="10.7109375" style="204"/>
    <col min="9477" max="9477" width="10.28515625" style="204" customWidth="1"/>
    <col min="9478" max="9478" width="10" style="204" customWidth="1"/>
    <col min="9479" max="9479" width="9.7109375" style="204" customWidth="1"/>
    <col min="9480" max="9480" width="10.5703125" style="204" customWidth="1"/>
    <col min="9481" max="9728" width="10.7109375" style="204"/>
    <col min="9729" max="9729" width="8.7109375" style="204" customWidth="1"/>
    <col min="9730" max="9730" width="22.140625" style="204" customWidth="1"/>
    <col min="9731" max="9731" width="9.7109375" style="204" customWidth="1"/>
    <col min="9732" max="9732" width="10.7109375" style="204"/>
    <col min="9733" max="9733" width="10.28515625" style="204" customWidth="1"/>
    <col min="9734" max="9734" width="10" style="204" customWidth="1"/>
    <col min="9735" max="9735" width="9.7109375" style="204" customWidth="1"/>
    <col min="9736" max="9736" width="10.5703125" style="204" customWidth="1"/>
    <col min="9737" max="9984" width="10.7109375" style="204"/>
    <col min="9985" max="9985" width="8.7109375" style="204" customWidth="1"/>
    <col min="9986" max="9986" width="22.140625" style="204" customWidth="1"/>
    <col min="9987" max="9987" width="9.7109375" style="204" customWidth="1"/>
    <col min="9988" max="9988" width="10.7109375" style="204"/>
    <col min="9989" max="9989" width="10.28515625" style="204" customWidth="1"/>
    <col min="9990" max="9990" width="10" style="204" customWidth="1"/>
    <col min="9991" max="9991" width="9.7109375" style="204" customWidth="1"/>
    <col min="9992" max="9992" width="10.5703125" style="204" customWidth="1"/>
    <col min="9993" max="10240" width="10.7109375" style="204"/>
    <col min="10241" max="10241" width="8.7109375" style="204" customWidth="1"/>
    <col min="10242" max="10242" width="22.140625" style="204" customWidth="1"/>
    <col min="10243" max="10243" width="9.7109375" style="204" customWidth="1"/>
    <col min="10244" max="10244" width="10.7109375" style="204"/>
    <col min="10245" max="10245" width="10.28515625" style="204" customWidth="1"/>
    <col min="10246" max="10246" width="10" style="204" customWidth="1"/>
    <col min="10247" max="10247" width="9.7109375" style="204" customWidth="1"/>
    <col min="10248" max="10248" width="10.5703125" style="204" customWidth="1"/>
    <col min="10249" max="10496" width="10.7109375" style="204"/>
    <col min="10497" max="10497" width="8.7109375" style="204" customWidth="1"/>
    <col min="10498" max="10498" width="22.140625" style="204" customWidth="1"/>
    <col min="10499" max="10499" width="9.7109375" style="204" customWidth="1"/>
    <col min="10500" max="10500" width="10.7109375" style="204"/>
    <col min="10501" max="10501" width="10.28515625" style="204" customWidth="1"/>
    <col min="10502" max="10502" width="10" style="204" customWidth="1"/>
    <col min="10503" max="10503" width="9.7109375" style="204" customWidth="1"/>
    <col min="10504" max="10504" width="10.5703125" style="204" customWidth="1"/>
    <col min="10505" max="10752" width="10.7109375" style="204"/>
    <col min="10753" max="10753" width="8.7109375" style="204" customWidth="1"/>
    <col min="10754" max="10754" width="22.140625" style="204" customWidth="1"/>
    <col min="10755" max="10755" width="9.7109375" style="204" customWidth="1"/>
    <col min="10756" max="10756" width="10.7109375" style="204"/>
    <col min="10757" max="10757" width="10.28515625" style="204" customWidth="1"/>
    <col min="10758" max="10758" width="10" style="204" customWidth="1"/>
    <col min="10759" max="10759" width="9.7109375" style="204" customWidth="1"/>
    <col min="10760" max="10760" width="10.5703125" style="204" customWidth="1"/>
    <col min="10761" max="11008" width="10.7109375" style="204"/>
    <col min="11009" max="11009" width="8.7109375" style="204" customWidth="1"/>
    <col min="11010" max="11010" width="22.140625" style="204" customWidth="1"/>
    <col min="11011" max="11011" width="9.7109375" style="204" customWidth="1"/>
    <col min="11012" max="11012" width="10.7109375" style="204"/>
    <col min="11013" max="11013" width="10.28515625" style="204" customWidth="1"/>
    <col min="11014" max="11014" width="10" style="204" customWidth="1"/>
    <col min="11015" max="11015" width="9.7109375" style="204" customWidth="1"/>
    <col min="11016" max="11016" width="10.5703125" style="204" customWidth="1"/>
    <col min="11017" max="11264" width="10.7109375" style="204"/>
    <col min="11265" max="11265" width="8.7109375" style="204" customWidth="1"/>
    <col min="11266" max="11266" width="22.140625" style="204" customWidth="1"/>
    <col min="11267" max="11267" width="9.7109375" style="204" customWidth="1"/>
    <col min="11268" max="11268" width="10.7109375" style="204"/>
    <col min="11269" max="11269" width="10.28515625" style="204" customWidth="1"/>
    <col min="11270" max="11270" width="10" style="204" customWidth="1"/>
    <col min="11271" max="11271" width="9.7109375" style="204" customWidth="1"/>
    <col min="11272" max="11272" width="10.5703125" style="204" customWidth="1"/>
    <col min="11273" max="11520" width="10.7109375" style="204"/>
    <col min="11521" max="11521" width="8.7109375" style="204" customWidth="1"/>
    <col min="11522" max="11522" width="22.140625" style="204" customWidth="1"/>
    <col min="11523" max="11523" width="9.7109375" style="204" customWidth="1"/>
    <col min="11524" max="11524" width="10.7109375" style="204"/>
    <col min="11525" max="11525" width="10.28515625" style="204" customWidth="1"/>
    <col min="11526" max="11526" width="10" style="204" customWidth="1"/>
    <col min="11527" max="11527" width="9.7109375" style="204" customWidth="1"/>
    <col min="11528" max="11528" width="10.5703125" style="204" customWidth="1"/>
    <col min="11529" max="11776" width="10.7109375" style="204"/>
    <col min="11777" max="11777" width="8.7109375" style="204" customWidth="1"/>
    <col min="11778" max="11778" width="22.140625" style="204" customWidth="1"/>
    <col min="11779" max="11779" width="9.7109375" style="204" customWidth="1"/>
    <col min="11780" max="11780" width="10.7109375" style="204"/>
    <col min="11781" max="11781" width="10.28515625" style="204" customWidth="1"/>
    <col min="11782" max="11782" width="10" style="204" customWidth="1"/>
    <col min="11783" max="11783" width="9.7109375" style="204" customWidth="1"/>
    <col min="11784" max="11784" width="10.5703125" style="204" customWidth="1"/>
    <col min="11785" max="12032" width="10.7109375" style="204"/>
    <col min="12033" max="12033" width="8.7109375" style="204" customWidth="1"/>
    <col min="12034" max="12034" width="22.140625" style="204" customWidth="1"/>
    <col min="12035" max="12035" width="9.7109375" style="204" customWidth="1"/>
    <col min="12036" max="12036" width="10.7109375" style="204"/>
    <col min="12037" max="12037" width="10.28515625" style="204" customWidth="1"/>
    <col min="12038" max="12038" width="10" style="204" customWidth="1"/>
    <col min="12039" max="12039" width="9.7109375" style="204" customWidth="1"/>
    <col min="12040" max="12040" width="10.5703125" style="204" customWidth="1"/>
    <col min="12041" max="12288" width="10.7109375" style="204"/>
    <col min="12289" max="12289" width="8.7109375" style="204" customWidth="1"/>
    <col min="12290" max="12290" width="22.140625" style="204" customWidth="1"/>
    <col min="12291" max="12291" width="9.7109375" style="204" customWidth="1"/>
    <col min="12292" max="12292" width="10.7109375" style="204"/>
    <col min="12293" max="12293" width="10.28515625" style="204" customWidth="1"/>
    <col min="12294" max="12294" width="10" style="204" customWidth="1"/>
    <col min="12295" max="12295" width="9.7109375" style="204" customWidth="1"/>
    <col min="12296" max="12296" width="10.5703125" style="204" customWidth="1"/>
    <col min="12297" max="12544" width="10.7109375" style="204"/>
    <col min="12545" max="12545" width="8.7109375" style="204" customWidth="1"/>
    <col min="12546" max="12546" width="22.140625" style="204" customWidth="1"/>
    <col min="12547" max="12547" width="9.7109375" style="204" customWidth="1"/>
    <col min="12548" max="12548" width="10.7109375" style="204"/>
    <col min="12549" max="12549" width="10.28515625" style="204" customWidth="1"/>
    <col min="12550" max="12550" width="10" style="204" customWidth="1"/>
    <col min="12551" max="12551" width="9.7109375" style="204" customWidth="1"/>
    <col min="12552" max="12552" width="10.5703125" style="204" customWidth="1"/>
    <col min="12553" max="12800" width="10.7109375" style="204"/>
    <col min="12801" max="12801" width="8.7109375" style="204" customWidth="1"/>
    <col min="12802" max="12802" width="22.140625" style="204" customWidth="1"/>
    <col min="12803" max="12803" width="9.7109375" style="204" customWidth="1"/>
    <col min="12804" max="12804" width="10.7109375" style="204"/>
    <col min="12805" max="12805" width="10.28515625" style="204" customWidth="1"/>
    <col min="12806" max="12806" width="10" style="204" customWidth="1"/>
    <col min="12807" max="12807" width="9.7109375" style="204" customWidth="1"/>
    <col min="12808" max="12808" width="10.5703125" style="204" customWidth="1"/>
    <col min="12809" max="13056" width="10.7109375" style="204"/>
    <col min="13057" max="13057" width="8.7109375" style="204" customWidth="1"/>
    <col min="13058" max="13058" width="22.140625" style="204" customWidth="1"/>
    <col min="13059" max="13059" width="9.7109375" style="204" customWidth="1"/>
    <col min="13060" max="13060" width="10.7109375" style="204"/>
    <col min="13061" max="13061" width="10.28515625" style="204" customWidth="1"/>
    <col min="13062" max="13062" width="10" style="204" customWidth="1"/>
    <col min="13063" max="13063" width="9.7109375" style="204" customWidth="1"/>
    <col min="13064" max="13064" width="10.5703125" style="204" customWidth="1"/>
    <col min="13065" max="13312" width="10.7109375" style="204"/>
    <col min="13313" max="13313" width="8.7109375" style="204" customWidth="1"/>
    <col min="13314" max="13314" width="22.140625" style="204" customWidth="1"/>
    <col min="13315" max="13315" width="9.7109375" style="204" customWidth="1"/>
    <col min="13316" max="13316" width="10.7109375" style="204"/>
    <col min="13317" max="13317" width="10.28515625" style="204" customWidth="1"/>
    <col min="13318" max="13318" width="10" style="204" customWidth="1"/>
    <col min="13319" max="13319" width="9.7109375" style="204" customWidth="1"/>
    <col min="13320" max="13320" width="10.5703125" style="204" customWidth="1"/>
    <col min="13321" max="13568" width="10.7109375" style="204"/>
    <col min="13569" max="13569" width="8.7109375" style="204" customWidth="1"/>
    <col min="13570" max="13570" width="22.140625" style="204" customWidth="1"/>
    <col min="13571" max="13571" width="9.7109375" style="204" customWidth="1"/>
    <col min="13572" max="13572" width="10.7109375" style="204"/>
    <col min="13573" max="13573" width="10.28515625" style="204" customWidth="1"/>
    <col min="13574" max="13574" width="10" style="204" customWidth="1"/>
    <col min="13575" max="13575" width="9.7109375" style="204" customWidth="1"/>
    <col min="13576" max="13576" width="10.5703125" style="204" customWidth="1"/>
    <col min="13577" max="13824" width="10.7109375" style="204"/>
    <col min="13825" max="13825" width="8.7109375" style="204" customWidth="1"/>
    <col min="13826" max="13826" width="22.140625" style="204" customWidth="1"/>
    <col min="13827" max="13827" width="9.7109375" style="204" customWidth="1"/>
    <col min="13828" max="13828" width="10.7109375" style="204"/>
    <col min="13829" max="13829" width="10.28515625" style="204" customWidth="1"/>
    <col min="13830" max="13830" width="10" style="204" customWidth="1"/>
    <col min="13831" max="13831" width="9.7109375" style="204" customWidth="1"/>
    <col min="13832" max="13832" width="10.5703125" style="204" customWidth="1"/>
    <col min="13833" max="14080" width="10.7109375" style="204"/>
    <col min="14081" max="14081" width="8.7109375" style="204" customWidth="1"/>
    <col min="14082" max="14082" width="22.140625" style="204" customWidth="1"/>
    <col min="14083" max="14083" width="9.7109375" style="204" customWidth="1"/>
    <col min="14084" max="14084" width="10.7109375" style="204"/>
    <col min="14085" max="14085" width="10.28515625" style="204" customWidth="1"/>
    <col min="14086" max="14086" width="10" style="204" customWidth="1"/>
    <col min="14087" max="14087" width="9.7109375" style="204" customWidth="1"/>
    <col min="14088" max="14088" width="10.5703125" style="204" customWidth="1"/>
    <col min="14089" max="14336" width="10.7109375" style="204"/>
    <col min="14337" max="14337" width="8.7109375" style="204" customWidth="1"/>
    <col min="14338" max="14338" width="22.140625" style="204" customWidth="1"/>
    <col min="14339" max="14339" width="9.7109375" style="204" customWidth="1"/>
    <col min="14340" max="14340" width="10.7109375" style="204"/>
    <col min="14341" max="14341" width="10.28515625" style="204" customWidth="1"/>
    <col min="14342" max="14342" width="10" style="204" customWidth="1"/>
    <col min="14343" max="14343" width="9.7109375" style="204" customWidth="1"/>
    <col min="14344" max="14344" width="10.5703125" style="204" customWidth="1"/>
    <col min="14345" max="14592" width="10.7109375" style="204"/>
    <col min="14593" max="14593" width="8.7109375" style="204" customWidth="1"/>
    <col min="14594" max="14594" width="22.140625" style="204" customWidth="1"/>
    <col min="14595" max="14595" width="9.7109375" style="204" customWidth="1"/>
    <col min="14596" max="14596" width="10.7109375" style="204"/>
    <col min="14597" max="14597" width="10.28515625" style="204" customWidth="1"/>
    <col min="14598" max="14598" width="10" style="204" customWidth="1"/>
    <col min="14599" max="14599" width="9.7109375" style="204" customWidth="1"/>
    <col min="14600" max="14600" width="10.5703125" style="204" customWidth="1"/>
    <col min="14601" max="14848" width="10.7109375" style="204"/>
    <col min="14849" max="14849" width="8.7109375" style="204" customWidth="1"/>
    <col min="14850" max="14850" width="22.140625" style="204" customWidth="1"/>
    <col min="14851" max="14851" width="9.7109375" style="204" customWidth="1"/>
    <col min="14852" max="14852" width="10.7109375" style="204"/>
    <col min="14853" max="14853" width="10.28515625" style="204" customWidth="1"/>
    <col min="14854" max="14854" width="10" style="204" customWidth="1"/>
    <col min="14855" max="14855" width="9.7109375" style="204" customWidth="1"/>
    <col min="14856" max="14856" width="10.5703125" style="204" customWidth="1"/>
    <col min="14857" max="15104" width="10.7109375" style="204"/>
    <col min="15105" max="15105" width="8.7109375" style="204" customWidth="1"/>
    <col min="15106" max="15106" width="22.140625" style="204" customWidth="1"/>
    <col min="15107" max="15107" width="9.7109375" style="204" customWidth="1"/>
    <col min="15108" max="15108" width="10.7109375" style="204"/>
    <col min="15109" max="15109" width="10.28515625" style="204" customWidth="1"/>
    <col min="15110" max="15110" width="10" style="204" customWidth="1"/>
    <col min="15111" max="15111" width="9.7109375" style="204" customWidth="1"/>
    <col min="15112" max="15112" width="10.5703125" style="204" customWidth="1"/>
    <col min="15113" max="15360" width="10.7109375" style="204"/>
    <col min="15361" max="15361" width="8.7109375" style="204" customWidth="1"/>
    <col min="15362" max="15362" width="22.140625" style="204" customWidth="1"/>
    <col min="15363" max="15363" width="9.7109375" style="204" customWidth="1"/>
    <col min="15364" max="15364" width="10.7109375" style="204"/>
    <col min="15365" max="15365" width="10.28515625" style="204" customWidth="1"/>
    <col min="15366" max="15366" width="10" style="204" customWidth="1"/>
    <col min="15367" max="15367" width="9.7109375" style="204" customWidth="1"/>
    <col min="15368" max="15368" width="10.5703125" style="204" customWidth="1"/>
    <col min="15369" max="15616" width="10.7109375" style="204"/>
    <col min="15617" max="15617" width="8.7109375" style="204" customWidth="1"/>
    <col min="15618" max="15618" width="22.140625" style="204" customWidth="1"/>
    <col min="15619" max="15619" width="9.7109375" style="204" customWidth="1"/>
    <col min="15620" max="15620" width="10.7109375" style="204"/>
    <col min="15621" max="15621" width="10.28515625" style="204" customWidth="1"/>
    <col min="15622" max="15622" width="10" style="204" customWidth="1"/>
    <col min="15623" max="15623" width="9.7109375" style="204" customWidth="1"/>
    <col min="15624" max="15624" width="10.5703125" style="204" customWidth="1"/>
    <col min="15625" max="15872" width="10.7109375" style="204"/>
    <col min="15873" max="15873" width="8.7109375" style="204" customWidth="1"/>
    <col min="15874" max="15874" width="22.140625" style="204" customWidth="1"/>
    <col min="15875" max="15875" width="9.7109375" style="204" customWidth="1"/>
    <col min="15876" max="15876" width="10.7109375" style="204"/>
    <col min="15877" max="15877" width="10.28515625" style="204" customWidth="1"/>
    <col min="15878" max="15878" width="10" style="204" customWidth="1"/>
    <col min="15879" max="15879" width="9.7109375" style="204" customWidth="1"/>
    <col min="15880" max="15880" width="10.5703125" style="204" customWidth="1"/>
    <col min="15881" max="16128" width="10.7109375" style="204"/>
    <col min="16129" max="16129" width="8.7109375" style="204" customWidth="1"/>
    <col min="16130" max="16130" width="22.140625" style="204" customWidth="1"/>
    <col min="16131" max="16131" width="9.7109375" style="204" customWidth="1"/>
    <col min="16132" max="16132" width="10.7109375" style="204"/>
    <col min="16133" max="16133" width="10.28515625" style="204" customWidth="1"/>
    <col min="16134" max="16134" width="10" style="204" customWidth="1"/>
    <col min="16135" max="16135" width="9.7109375" style="204" customWidth="1"/>
    <col min="16136" max="16136" width="10.5703125" style="204" customWidth="1"/>
    <col min="16137" max="16384" width="10.7109375" style="204"/>
  </cols>
  <sheetData>
    <row r="1" spans="1:8" ht="9.9499999999999993" customHeight="1" thickBot="1" x14ac:dyDescent="0.3">
      <c r="A1" s="530" t="s">
        <v>187</v>
      </c>
      <c r="B1" s="530"/>
      <c r="C1" s="530"/>
      <c r="D1" s="530"/>
      <c r="E1" s="530"/>
      <c r="F1" s="530"/>
      <c r="G1" s="530"/>
      <c r="H1" s="81" t="s">
        <v>1</v>
      </c>
    </row>
    <row r="2" spans="1:8" ht="20.100000000000001" customHeight="1" thickTop="1" thickBot="1" x14ac:dyDescent="0.3">
      <c r="A2" s="530"/>
      <c r="B2" s="530"/>
      <c r="C2" s="530"/>
      <c r="D2" s="530"/>
      <c r="E2" s="530"/>
      <c r="F2" s="530"/>
      <c r="G2" s="530"/>
      <c r="H2" s="83" t="s">
        <v>188</v>
      </c>
    </row>
    <row r="3" spans="1:8" ht="12.6" customHeight="1" thickTop="1" x14ac:dyDescent="0.25">
      <c r="A3" s="531" t="s">
        <v>3</v>
      </c>
      <c r="B3" s="531"/>
      <c r="C3" s="531"/>
      <c r="D3" s="531"/>
      <c r="E3" s="531"/>
      <c r="F3" s="531"/>
      <c r="G3" s="531"/>
      <c r="H3" s="531"/>
    </row>
    <row r="4" spans="1:8" ht="12.6" customHeight="1" x14ac:dyDescent="0.25">
      <c r="A4" s="205"/>
      <c r="H4" s="206"/>
    </row>
    <row r="5" spans="1:8" ht="40.5" customHeight="1" x14ac:dyDescent="0.25">
      <c r="A5" s="207" t="s">
        <v>4</v>
      </c>
      <c r="B5" s="208"/>
      <c r="C5" s="532" t="s">
        <v>379</v>
      </c>
      <c r="D5" s="533"/>
      <c r="E5" s="533"/>
      <c r="F5" s="533"/>
      <c r="G5" s="533"/>
      <c r="H5" s="209" t="s">
        <v>136</v>
      </c>
    </row>
    <row r="6" spans="1:8" ht="12.6" customHeight="1" thickBot="1" x14ac:dyDescent="0.3">
      <c r="A6" s="210" t="s">
        <v>6</v>
      </c>
      <c r="B6" s="211"/>
      <c r="C6" s="212"/>
      <c r="D6" s="213"/>
      <c r="E6" s="213"/>
      <c r="F6" s="213"/>
      <c r="G6" s="211"/>
      <c r="H6" s="214"/>
    </row>
    <row r="7" spans="1:8" ht="12.6" customHeight="1" thickTop="1" x14ac:dyDescent="0.25">
      <c r="A7" s="534" t="s">
        <v>189</v>
      </c>
      <c r="B7" s="534"/>
      <c r="C7" s="534"/>
      <c r="D7" s="534" t="s">
        <v>190</v>
      </c>
      <c r="E7" s="216" t="s">
        <v>191</v>
      </c>
      <c r="F7" s="216" t="s">
        <v>191</v>
      </c>
      <c r="G7" s="535" t="s">
        <v>192</v>
      </c>
      <c r="H7" s="535"/>
    </row>
    <row r="8" spans="1:8" ht="12.6" customHeight="1" x14ac:dyDescent="0.25">
      <c r="A8" s="534"/>
      <c r="B8" s="534"/>
      <c r="C8" s="534"/>
      <c r="D8" s="534"/>
      <c r="E8" s="215" t="s">
        <v>193</v>
      </c>
      <c r="F8" s="215" t="s">
        <v>194</v>
      </c>
      <c r="G8" s="217" t="s">
        <v>195</v>
      </c>
      <c r="H8" s="218" t="s">
        <v>196</v>
      </c>
    </row>
    <row r="9" spans="1:8" ht="15" customHeight="1" x14ac:dyDescent="0.25">
      <c r="A9" s="219"/>
      <c r="B9" s="220"/>
      <c r="C9" s="220"/>
      <c r="D9" s="221"/>
      <c r="E9" s="221"/>
      <c r="F9" s="217"/>
      <c r="G9" s="222"/>
      <c r="H9" s="223"/>
    </row>
    <row r="10" spans="1:8" ht="15" customHeight="1" x14ac:dyDescent="0.2">
      <c r="A10" s="178" t="s">
        <v>197</v>
      </c>
      <c r="B10" s="224"/>
      <c r="C10" s="224"/>
      <c r="D10" s="225">
        <v>1</v>
      </c>
      <c r="E10" s="226">
        <v>15</v>
      </c>
      <c r="F10" s="227">
        <v>1</v>
      </c>
      <c r="G10" s="228">
        <v>3</v>
      </c>
      <c r="H10" s="229">
        <f>D10*E10*F10*G10</f>
        <v>45</v>
      </c>
    </row>
    <row r="11" spans="1:8" ht="15" customHeight="1" x14ac:dyDescent="0.2">
      <c r="A11" s="178" t="s">
        <v>198</v>
      </c>
      <c r="B11" s="224"/>
      <c r="C11" s="224"/>
      <c r="D11" s="225">
        <v>1</v>
      </c>
      <c r="E11" s="226">
        <v>20</v>
      </c>
      <c r="F11" s="227">
        <v>1</v>
      </c>
      <c r="G11" s="228">
        <v>3</v>
      </c>
      <c r="H11" s="229">
        <f t="shared" ref="H11:H19" si="0">D11*E11*F11*G11</f>
        <v>60</v>
      </c>
    </row>
    <row r="12" spans="1:8" ht="15" customHeight="1" x14ac:dyDescent="0.2">
      <c r="A12" s="230" t="s">
        <v>199</v>
      </c>
      <c r="B12" s="224"/>
      <c r="C12" s="224"/>
      <c r="D12" s="225">
        <v>1</v>
      </c>
      <c r="E12" s="226">
        <v>15</v>
      </c>
      <c r="F12" s="227">
        <v>1</v>
      </c>
      <c r="G12" s="231">
        <v>3</v>
      </c>
      <c r="H12" s="229">
        <f t="shared" si="0"/>
        <v>45</v>
      </c>
    </row>
    <row r="13" spans="1:8" ht="15" customHeight="1" x14ac:dyDescent="0.2">
      <c r="A13" s="230" t="s">
        <v>200</v>
      </c>
      <c r="B13" s="224"/>
      <c r="C13" s="224"/>
      <c r="D13" s="225">
        <v>1</v>
      </c>
      <c r="E13" s="226">
        <v>20</v>
      </c>
      <c r="F13" s="227">
        <v>1</v>
      </c>
      <c r="G13" s="231">
        <v>3</v>
      </c>
      <c r="H13" s="229">
        <f t="shared" si="0"/>
        <v>60</v>
      </c>
    </row>
    <row r="14" spans="1:8" ht="15" customHeight="1" x14ac:dyDescent="0.2">
      <c r="A14" s="230" t="s">
        <v>201</v>
      </c>
      <c r="B14" s="224"/>
      <c r="C14" s="224"/>
      <c r="D14" s="225">
        <v>2</v>
      </c>
      <c r="E14" s="226">
        <v>30</v>
      </c>
      <c r="F14" s="227">
        <v>2</v>
      </c>
      <c r="G14" s="231">
        <v>3</v>
      </c>
      <c r="H14" s="229">
        <f t="shared" si="0"/>
        <v>360</v>
      </c>
    </row>
    <row r="15" spans="1:8" ht="15" customHeight="1" x14ac:dyDescent="0.2">
      <c r="A15" s="230" t="s">
        <v>202</v>
      </c>
      <c r="B15" s="224"/>
      <c r="C15" s="224"/>
      <c r="D15" s="225">
        <v>2</v>
      </c>
      <c r="E15" s="226">
        <v>10</v>
      </c>
      <c r="F15" s="227">
        <v>2</v>
      </c>
      <c r="G15" s="231">
        <v>3</v>
      </c>
      <c r="H15" s="229">
        <f t="shared" si="0"/>
        <v>120</v>
      </c>
    </row>
    <row r="16" spans="1:8" ht="15" customHeight="1" x14ac:dyDescent="0.2">
      <c r="A16" s="230" t="s">
        <v>377</v>
      </c>
      <c r="B16" s="224"/>
      <c r="C16" s="224"/>
      <c r="D16" s="225">
        <v>3</v>
      </c>
      <c r="E16" s="226">
        <v>5</v>
      </c>
      <c r="F16" s="227">
        <v>2</v>
      </c>
      <c r="G16" s="231">
        <v>3</v>
      </c>
      <c r="H16" s="229">
        <f t="shared" si="0"/>
        <v>90</v>
      </c>
    </row>
    <row r="17" spans="1:8" ht="15" customHeight="1" x14ac:dyDescent="0.2">
      <c r="A17" s="230" t="s">
        <v>203</v>
      </c>
      <c r="B17" s="224"/>
      <c r="C17" s="224"/>
      <c r="D17" s="225">
        <v>2</v>
      </c>
      <c r="E17" s="226">
        <v>10</v>
      </c>
      <c r="F17" s="227">
        <v>2</v>
      </c>
      <c r="G17" s="231">
        <v>3</v>
      </c>
      <c r="H17" s="229">
        <f t="shared" si="0"/>
        <v>120</v>
      </c>
    </row>
    <row r="18" spans="1:8" ht="15" customHeight="1" x14ac:dyDescent="0.25">
      <c r="A18" s="221" t="s">
        <v>204</v>
      </c>
      <c r="B18" s="220"/>
      <c r="C18" s="220"/>
      <c r="D18" s="221">
        <v>2</v>
      </c>
      <c r="E18" s="221">
        <v>5</v>
      </c>
      <c r="F18" s="217">
        <v>2</v>
      </c>
      <c r="G18" s="231">
        <v>18.16</v>
      </c>
      <c r="H18" s="229">
        <f t="shared" si="0"/>
        <v>363.2</v>
      </c>
    </row>
    <row r="19" spans="1:8" ht="15" customHeight="1" x14ac:dyDescent="0.25">
      <c r="A19" s="221" t="s">
        <v>205</v>
      </c>
      <c r="B19" s="220"/>
      <c r="C19" s="220"/>
      <c r="D19" s="221">
        <v>2</v>
      </c>
      <c r="E19" s="221">
        <v>10</v>
      </c>
      <c r="F19" s="217">
        <v>2</v>
      </c>
      <c r="G19" s="231">
        <v>12.45</v>
      </c>
      <c r="H19" s="229">
        <f t="shared" si="0"/>
        <v>498</v>
      </c>
    </row>
    <row r="20" spans="1:8" ht="15" customHeight="1" x14ac:dyDescent="0.25">
      <c r="A20" s="219"/>
      <c r="B20" s="220"/>
      <c r="C20" s="220"/>
      <c r="D20" s="221"/>
      <c r="E20" s="221"/>
      <c r="F20" s="217"/>
      <c r="G20" s="222"/>
      <c r="H20" s="223"/>
    </row>
    <row r="21" spans="1:8" ht="15" customHeight="1" x14ac:dyDescent="0.25">
      <c r="A21" s="219"/>
      <c r="B21" s="220"/>
      <c r="C21" s="220"/>
      <c r="D21" s="221"/>
      <c r="E21" s="221"/>
      <c r="F21" s="217"/>
      <c r="G21" s="222"/>
      <c r="H21" s="223"/>
    </row>
    <row r="22" spans="1:8" ht="15" customHeight="1" x14ac:dyDescent="0.25">
      <c r="A22" s="219"/>
      <c r="B22" s="220"/>
      <c r="C22" s="220"/>
      <c r="D22" s="221"/>
      <c r="E22" s="221"/>
      <c r="F22" s="217"/>
      <c r="G22" s="222"/>
      <c r="H22" s="223"/>
    </row>
    <row r="23" spans="1:8" ht="15" customHeight="1" x14ac:dyDescent="0.25">
      <c r="A23" s="219"/>
      <c r="B23" s="220"/>
      <c r="C23" s="220"/>
      <c r="D23" s="221"/>
      <c r="E23" s="221"/>
      <c r="F23" s="217"/>
      <c r="G23" s="222"/>
      <c r="H23" s="223"/>
    </row>
    <row r="24" spans="1:8" ht="15" customHeight="1" x14ac:dyDescent="0.25">
      <c r="A24" s="219"/>
      <c r="B24" s="220"/>
      <c r="C24" s="220"/>
      <c r="D24" s="221"/>
      <c r="E24" s="221"/>
      <c r="F24" s="217"/>
      <c r="G24" s="222"/>
      <c r="H24" s="223"/>
    </row>
    <row r="25" spans="1:8" ht="15" customHeight="1" x14ac:dyDescent="0.25">
      <c r="A25" s="219"/>
      <c r="B25" s="220"/>
      <c r="C25" s="220"/>
      <c r="D25" s="221"/>
      <c r="E25" s="221"/>
      <c r="F25" s="217"/>
      <c r="G25" s="222"/>
      <c r="H25" s="223"/>
    </row>
    <row r="26" spans="1:8" ht="15" customHeight="1" x14ac:dyDescent="0.25">
      <c r="A26" s="219"/>
      <c r="B26" s="220"/>
      <c r="C26" s="220"/>
      <c r="D26" s="221"/>
      <c r="E26" s="221"/>
      <c r="F26" s="217"/>
      <c r="G26" s="222"/>
      <c r="H26" s="223"/>
    </row>
    <row r="27" spans="1:8" ht="15" customHeight="1" x14ac:dyDescent="0.25">
      <c r="A27" s="219"/>
      <c r="B27" s="220"/>
      <c r="C27" s="220"/>
      <c r="D27" s="221"/>
      <c r="E27" s="221"/>
      <c r="F27" s="217"/>
      <c r="G27" s="222"/>
      <c r="H27" s="223"/>
    </row>
    <row r="28" spans="1:8" ht="15" customHeight="1" x14ac:dyDescent="0.25">
      <c r="A28" s="219"/>
      <c r="B28" s="220"/>
      <c r="C28" s="220"/>
      <c r="D28" s="221"/>
      <c r="E28" s="221"/>
      <c r="F28" s="217"/>
      <c r="G28" s="223"/>
      <c r="H28" s="223"/>
    </row>
    <row r="29" spans="1:8" ht="15" customHeight="1" x14ac:dyDescent="0.25">
      <c r="A29" s="219"/>
      <c r="B29" s="220"/>
      <c r="C29" s="220"/>
      <c r="D29" s="221"/>
      <c r="E29" s="221"/>
      <c r="F29" s="217"/>
      <c r="G29" s="223"/>
      <c r="H29" s="223"/>
    </row>
    <row r="30" spans="1:8" ht="15" customHeight="1" x14ac:dyDescent="0.25">
      <c r="A30" s="219"/>
      <c r="B30" s="220"/>
      <c r="C30" s="220"/>
      <c r="D30" s="221"/>
      <c r="E30" s="221"/>
      <c r="F30" s="217"/>
      <c r="G30" s="223"/>
      <c r="H30" s="223"/>
    </row>
    <row r="31" spans="1:8" ht="15" customHeight="1" x14ac:dyDescent="0.25">
      <c r="A31" s="219"/>
      <c r="B31" s="220"/>
      <c r="C31" s="220"/>
      <c r="D31" s="221"/>
      <c r="E31" s="221"/>
      <c r="F31" s="217"/>
      <c r="G31" s="223"/>
      <c r="H31" s="223"/>
    </row>
    <row r="32" spans="1:8" ht="15" customHeight="1" x14ac:dyDescent="0.25">
      <c r="A32" s="219"/>
      <c r="B32" s="220"/>
      <c r="C32" s="220"/>
      <c r="D32" s="221"/>
      <c r="E32" s="221"/>
      <c r="F32" s="217"/>
      <c r="G32" s="223"/>
      <c r="H32" s="223"/>
    </row>
    <row r="33" spans="1:8" ht="15" customHeight="1" x14ac:dyDescent="0.25">
      <c r="A33" s="536" t="s">
        <v>206</v>
      </c>
      <c r="B33" s="537"/>
      <c r="C33" s="537"/>
      <c r="D33" s="537"/>
      <c r="E33" s="537"/>
      <c r="F33" s="537"/>
      <c r="G33" s="538"/>
      <c r="H33" s="232">
        <f>SUM(H10:H32)</f>
        <v>1761.2</v>
      </c>
    </row>
    <row r="34" spans="1:8" ht="15" customHeight="1" x14ac:dyDescent="0.25">
      <c r="A34" s="536" t="s">
        <v>378</v>
      </c>
      <c r="B34" s="537"/>
      <c r="C34" s="537"/>
      <c r="D34" s="537"/>
      <c r="E34" s="537"/>
      <c r="F34" s="537"/>
      <c r="G34" s="538"/>
      <c r="H34" s="233">
        <f>0%*H33</f>
        <v>0</v>
      </c>
    </row>
    <row r="35" spans="1:8" ht="20.100000000000001" customHeight="1" thickBot="1" x14ac:dyDescent="0.3">
      <c r="A35" s="539" t="s">
        <v>207</v>
      </c>
      <c r="B35" s="539"/>
      <c r="C35" s="539"/>
      <c r="D35" s="539"/>
      <c r="E35" s="539"/>
      <c r="F35" s="539"/>
      <c r="G35" s="539"/>
      <c r="H35" s="234">
        <f>H33+H34</f>
        <v>1761.2</v>
      </c>
    </row>
    <row r="36" spans="1:8" ht="12.6" customHeight="1" thickTop="1" x14ac:dyDescent="0.25">
      <c r="A36" s="235" t="s">
        <v>32</v>
      </c>
      <c r="B36" s="236"/>
      <c r="C36" s="237"/>
      <c r="D36" s="236" t="s">
        <v>33</v>
      </c>
      <c r="E36" s="236"/>
      <c r="F36" s="236"/>
      <c r="G36" s="236"/>
      <c r="H36" s="237"/>
    </row>
    <row r="37" spans="1:8" ht="12.6" customHeight="1" x14ac:dyDescent="0.25">
      <c r="A37" s="205"/>
      <c r="C37" s="206"/>
      <c r="H37" s="206"/>
    </row>
    <row r="38" spans="1:8" ht="12.6" customHeight="1" x14ac:dyDescent="0.25">
      <c r="A38" s="540" t="s">
        <v>208</v>
      </c>
      <c r="B38" s="540"/>
      <c r="C38" s="540"/>
      <c r="D38" s="540"/>
      <c r="E38" s="540"/>
      <c r="F38" s="540"/>
      <c r="G38" s="238" t="s">
        <v>35</v>
      </c>
      <c r="H38" s="239"/>
    </row>
    <row r="39" spans="1:8" ht="12.6" customHeight="1" x14ac:dyDescent="0.25">
      <c r="A39" s="240"/>
      <c r="B39" s="241"/>
      <c r="C39" s="241"/>
      <c r="D39" s="241"/>
      <c r="E39" s="241"/>
      <c r="F39" s="206"/>
      <c r="G39" s="241"/>
      <c r="H39" s="206"/>
    </row>
    <row r="40" spans="1:8" ht="12" customHeight="1" x14ac:dyDescent="0.25">
      <c r="A40" s="540" t="s">
        <v>36</v>
      </c>
      <c r="B40" s="540"/>
      <c r="C40" s="540"/>
      <c r="D40" s="540"/>
      <c r="E40" s="540"/>
      <c r="F40" s="540"/>
      <c r="G40" s="540"/>
      <c r="H40" s="540"/>
    </row>
    <row r="41" spans="1:8" ht="12" customHeight="1" x14ac:dyDescent="0.25">
      <c r="A41" s="235" t="s">
        <v>209</v>
      </c>
      <c r="B41" s="236"/>
      <c r="C41" s="236"/>
      <c r="D41" s="236"/>
      <c r="E41" s="236"/>
      <c r="F41" s="236"/>
      <c r="G41" s="236"/>
      <c r="H41" s="237"/>
    </row>
    <row r="42" spans="1:8" ht="12" customHeight="1" x14ac:dyDescent="0.25">
      <c r="A42" s="235" t="s">
        <v>210</v>
      </c>
      <c r="B42" s="236"/>
      <c r="C42" s="236"/>
      <c r="D42" s="236"/>
      <c r="E42" s="236"/>
      <c r="F42" s="236"/>
      <c r="G42" s="236"/>
      <c r="H42" s="237"/>
    </row>
    <row r="43" spans="1:8" ht="12" customHeight="1" x14ac:dyDescent="0.25">
      <c r="A43" s="205" t="s">
        <v>211</v>
      </c>
      <c r="C43" s="236"/>
      <c r="D43" s="236"/>
      <c r="E43" s="236"/>
      <c r="F43" s="236"/>
      <c r="G43" s="236"/>
      <c r="H43" s="237"/>
    </row>
    <row r="44" spans="1:8" ht="12" customHeight="1" x14ac:dyDescent="0.25">
      <c r="A44" s="529"/>
      <c r="B44" s="529"/>
      <c r="C44" s="529"/>
      <c r="D44" s="529"/>
      <c r="E44" s="529"/>
      <c r="F44" s="529"/>
      <c r="G44" s="529"/>
      <c r="H44" s="529"/>
    </row>
  </sheetData>
  <mergeCells count="12">
    <mergeCell ref="A44:H44"/>
    <mergeCell ref="A1:G2"/>
    <mergeCell ref="A3:H3"/>
    <mergeCell ref="C5:G5"/>
    <mergeCell ref="A7:C8"/>
    <mergeCell ref="D7:D8"/>
    <mergeCell ref="G7:H7"/>
    <mergeCell ref="A33:G33"/>
    <mergeCell ref="A34:G34"/>
    <mergeCell ref="A35:G35"/>
    <mergeCell ref="A38:F38"/>
    <mergeCell ref="A40:H40"/>
  </mergeCells>
  <printOptions horizontalCentered="1"/>
  <pageMargins left="0.78740157480314965" right="0.39370078740157483" top="0.98425196850393715" bottom="0.39370078740157483" header="0.51181102362204722" footer="0.51181102362204722"/>
  <pageSetup paperSize="9" scale="98"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5A383-6C4F-4195-99E1-A3F8339C1366}">
  <dimension ref="A1:H50"/>
  <sheetViews>
    <sheetView showGridLines="0" tabSelected="1" view="pageBreakPreview" zoomScaleNormal="130" workbookViewId="0">
      <selection activeCell="G8" sqref="G8"/>
    </sheetView>
  </sheetViews>
  <sheetFormatPr defaultColWidth="10.7109375" defaultRowHeight="15" customHeight="1" x14ac:dyDescent="0.25"/>
  <cols>
    <col min="1" max="1" width="8.7109375" style="242" customWidth="1"/>
    <col min="2" max="2" width="18.7109375" style="242" customWidth="1"/>
    <col min="3" max="3" width="12.7109375" style="242" customWidth="1"/>
    <col min="4" max="4" width="27.5703125" style="242" customWidth="1"/>
    <col min="5" max="6" width="8" style="242" customWidth="1"/>
    <col min="7" max="8" width="14" style="242" customWidth="1"/>
    <col min="9" max="256" width="10.7109375" style="242"/>
    <col min="257" max="257" width="8.7109375" style="242" customWidth="1"/>
    <col min="258" max="258" width="18.7109375" style="242" customWidth="1"/>
    <col min="259" max="259" width="12.7109375" style="242" customWidth="1"/>
    <col min="260" max="260" width="7.140625" style="242" customWidth="1"/>
    <col min="261" max="262" width="8" style="242" customWidth="1"/>
    <col min="263" max="264" width="14" style="242" customWidth="1"/>
    <col min="265" max="512" width="10.7109375" style="242"/>
    <col min="513" max="513" width="8.7109375" style="242" customWidth="1"/>
    <col min="514" max="514" width="18.7109375" style="242" customWidth="1"/>
    <col min="515" max="515" width="12.7109375" style="242" customWidth="1"/>
    <col min="516" max="516" width="7.140625" style="242" customWidth="1"/>
    <col min="517" max="518" width="8" style="242" customWidth="1"/>
    <col min="519" max="520" width="14" style="242" customWidth="1"/>
    <col min="521" max="768" width="10.7109375" style="242"/>
    <col min="769" max="769" width="8.7109375" style="242" customWidth="1"/>
    <col min="770" max="770" width="18.7109375" style="242" customWidth="1"/>
    <col min="771" max="771" width="12.7109375" style="242" customWidth="1"/>
    <col min="772" max="772" width="7.140625" style="242" customWidth="1"/>
    <col min="773" max="774" width="8" style="242" customWidth="1"/>
    <col min="775" max="776" width="14" style="242" customWidth="1"/>
    <col min="777" max="1024" width="10.7109375" style="242"/>
    <col min="1025" max="1025" width="8.7109375" style="242" customWidth="1"/>
    <col min="1026" max="1026" width="18.7109375" style="242" customWidth="1"/>
    <col min="1027" max="1027" width="12.7109375" style="242" customWidth="1"/>
    <col min="1028" max="1028" width="7.140625" style="242" customWidth="1"/>
    <col min="1029" max="1030" width="8" style="242" customWidth="1"/>
    <col min="1031" max="1032" width="14" style="242" customWidth="1"/>
    <col min="1033" max="1280" width="10.7109375" style="242"/>
    <col min="1281" max="1281" width="8.7109375" style="242" customWidth="1"/>
    <col min="1282" max="1282" width="18.7109375" style="242" customWidth="1"/>
    <col min="1283" max="1283" width="12.7109375" style="242" customWidth="1"/>
    <col min="1284" max="1284" width="7.140625" style="242" customWidth="1"/>
    <col min="1285" max="1286" width="8" style="242" customWidth="1"/>
    <col min="1287" max="1288" width="14" style="242" customWidth="1"/>
    <col min="1289" max="1536" width="10.7109375" style="242"/>
    <col min="1537" max="1537" width="8.7109375" style="242" customWidth="1"/>
    <col min="1538" max="1538" width="18.7109375" style="242" customWidth="1"/>
    <col min="1539" max="1539" width="12.7109375" style="242" customWidth="1"/>
    <col min="1540" max="1540" width="7.140625" style="242" customWidth="1"/>
    <col min="1541" max="1542" width="8" style="242" customWidth="1"/>
    <col min="1543" max="1544" width="14" style="242" customWidth="1"/>
    <col min="1545" max="1792" width="10.7109375" style="242"/>
    <col min="1793" max="1793" width="8.7109375" style="242" customWidth="1"/>
    <col min="1794" max="1794" width="18.7109375" style="242" customWidth="1"/>
    <col min="1795" max="1795" width="12.7109375" style="242" customWidth="1"/>
    <col min="1796" max="1796" width="7.140625" style="242" customWidth="1"/>
    <col min="1797" max="1798" width="8" style="242" customWidth="1"/>
    <col min="1799" max="1800" width="14" style="242" customWidth="1"/>
    <col min="1801" max="2048" width="10.7109375" style="242"/>
    <col min="2049" max="2049" width="8.7109375" style="242" customWidth="1"/>
    <col min="2050" max="2050" width="18.7109375" style="242" customWidth="1"/>
    <col min="2051" max="2051" width="12.7109375" style="242" customWidth="1"/>
    <col min="2052" max="2052" width="7.140625" style="242" customWidth="1"/>
    <col min="2053" max="2054" width="8" style="242" customWidth="1"/>
    <col min="2055" max="2056" width="14" style="242" customWidth="1"/>
    <col min="2057" max="2304" width="10.7109375" style="242"/>
    <col min="2305" max="2305" width="8.7109375" style="242" customWidth="1"/>
    <col min="2306" max="2306" width="18.7109375" style="242" customWidth="1"/>
    <col min="2307" max="2307" width="12.7109375" style="242" customWidth="1"/>
    <col min="2308" max="2308" width="7.140625" style="242" customWidth="1"/>
    <col min="2309" max="2310" width="8" style="242" customWidth="1"/>
    <col min="2311" max="2312" width="14" style="242" customWidth="1"/>
    <col min="2313" max="2560" width="10.7109375" style="242"/>
    <col min="2561" max="2561" width="8.7109375" style="242" customWidth="1"/>
    <col min="2562" max="2562" width="18.7109375" style="242" customWidth="1"/>
    <col min="2563" max="2563" width="12.7109375" style="242" customWidth="1"/>
    <col min="2564" max="2564" width="7.140625" style="242" customWidth="1"/>
    <col min="2565" max="2566" width="8" style="242" customWidth="1"/>
    <col min="2567" max="2568" width="14" style="242" customWidth="1"/>
    <col min="2569" max="2816" width="10.7109375" style="242"/>
    <col min="2817" max="2817" width="8.7109375" style="242" customWidth="1"/>
    <col min="2818" max="2818" width="18.7109375" style="242" customWidth="1"/>
    <col min="2819" max="2819" width="12.7109375" style="242" customWidth="1"/>
    <col min="2820" max="2820" width="7.140625" style="242" customWidth="1"/>
    <col min="2821" max="2822" width="8" style="242" customWidth="1"/>
    <col min="2823" max="2824" width="14" style="242" customWidth="1"/>
    <col min="2825" max="3072" width="10.7109375" style="242"/>
    <col min="3073" max="3073" width="8.7109375" style="242" customWidth="1"/>
    <col min="3074" max="3074" width="18.7109375" style="242" customWidth="1"/>
    <col min="3075" max="3075" width="12.7109375" style="242" customWidth="1"/>
    <col min="3076" max="3076" width="7.140625" style="242" customWidth="1"/>
    <col min="3077" max="3078" width="8" style="242" customWidth="1"/>
    <col min="3079" max="3080" width="14" style="242" customWidth="1"/>
    <col min="3081" max="3328" width="10.7109375" style="242"/>
    <col min="3329" max="3329" width="8.7109375" style="242" customWidth="1"/>
    <col min="3330" max="3330" width="18.7109375" style="242" customWidth="1"/>
    <col min="3331" max="3331" width="12.7109375" style="242" customWidth="1"/>
    <col min="3332" max="3332" width="7.140625" style="242" customWidth="1"/>
    <col min="3333" max="3334" width="8" style="242" customWidth="1"/>
    <col min="3335" max="3336" width="14" style="242" customWidth="1"/>
    <col min="3337" max="3584" width="10.7109375" style="242"/>
    <col min="3585" max="3585" width="8.7109375" style="242" customWidth="1"/>
    <col min="3586" max="3586" width="18.7109375" style="242" customWidth="1"/>
    <col min="3587" max="3587" width="12.7109375" style="242" customWidth="1"/>
    <col min="3588" max="3588" width="7.140625" style="242" customWidth="1"/>
    <col min="3589" max="3590" width="8" style="242" customWidth="1"/>
    <col min="3591" max="3592" width="14" style="242" customWidth="1"/>
    <col min="3593" max="3840" width="10.7109375" style="242"/>
    <col min="3841" max="3841" width="8.7109375" style="242" customWidth="1"/>
    <col min="3842" max="3842" width="18.7109375" style="242" customWidth="1"/>
    <col min="3843" max="3843" width="12.7109375" style="242" customWidth="1"/>
    <col min="3844" max="3844" width="7.140625" style="242" customWidth="1"/>
    <col min="3845" max="3846" width="8" style="242" customWidth="1"/>
    <col min="3847" max="3848" width="14" style="242" customWidth="1"/>
    <col min="3849" max="4096" width="10.7109375" style="242"/>
    <col min="4097" max="4097" width="8.7109375" style="242" customWidth="1"/>
    <col min="4098" max="4098" width="18.7109375" style="242" customWidth="1"/>
    <col min="4099" max="4099" width="12.7109375" style="242" customWidth="1"/>
    <col min="4100" max="4100" width="7.140625" style="242" customWidth="1"/>
    <col min="4101" max="4102" width="8" style="242" customWidth="1"/>
    <col min="4103" max="4104" width="14" style="242" customWidth="1"/>
    <col min="4105" max="4352" width="10.7109375" style="242"/>
    <col min="4353" max="4353" width="8.7109375" style="242" customWidth="1"/>
    <col min="4354" max="4354" width="18.7109375" style="242" customWidth="1"/>
    <col min="4355" max="4355" width="12.7109375" style="242" customWidth="1"/>
    <col min="4356" max="4356" width="7.140625" style="242" customWidth="1"/>
    <col min="4357" max="4358" width="8" style="242" customWidth="1"/>
    <col min="4359" max="4360" width="14" style="242" customWidth="1"/>
    <col min="4361" max="4608" width="10.7109375" style="242"/>
    <col min="4609" max="4609" width="8.7109375" style="242" customWidth="1"/>
    <col min="4610" max="4610" width="18.7109375" style="242" customWidth="1"/>
    <col min="4611" max="4611" width="12.7109375" style="242" customWidth="1"/>
    <col min="4612" max="4612" width="7.140625" style="242" customWidth="1"/>
    <col min="4613" max="4614" width="8" style="242" customWidth="1"/>
    <col min="4615" max="4616" width="14" style="242" customWidth="1"/>
    <col min="4617" max="4864" width="10.7109375" style="242"/>
    <col min="4865" max="4865" width="8.7109375" style="242" customWidth="1"/>
    <col min="4866" max="4866" width="18.7109375" style="242" customWidth="1"/>
    <col min="4867" max="4867" width="12.7109375" style="242" customWidth="1"/>
    <col min="4868" max="4868" width="7.140625" style="242" customWidth="1"/>
    <col min="4869" max="4870" width="8" style="242" customWidth="1"/>
    <col min="4871" max="4872" width="14" style="242" customWidth="1"/>
    <col min="4873" max="5120" width="10.7109375" style="242"/>
    <col min="5121" max="5121" width="8.7109375" style="242" customWidth="1"/>
    <col min="5122" max="5122" width="18.7109375" style="242" customWidth="1"/>
    <col min="5123" max="5123" width="12.7109375" style="242" customWidth="1"/>
    <col min="5124" max="5124" width="7.140625" style="242" customWidth="1"/>
    <col min="5125" max="5126" width="8" style="242" customWidth="1"/>
    <col min="5127" max="5128" width="14" style="242" customWidth="1"/>
    <col min="5129" max="5376" width="10.7109375" style="242"/>
    <col min="5377" max="5377" width="8.7109375" style="242" customWidth="1"/>
    <col min="5378" max="5378" width="18.7109375" style="242" customWidth="1"/>
    <col min="5379" max="5379" width="12.7109375" style="242" customWidth="1"/>
    <col min="5380" max="5380" width="7.140625" style="242" customWidth="1"/>
    <col min="5381" max="5382" width="8" style="242" customWidth="1"/>
    <col min="5383" max="5384" width="14" style="242" customWidth="1"/>
    <col min="5385" max="5632" width="10.7109375" style="242"/>
    <col min="5633" max="5633" width="8.7109375" style="242" customWidth="1"/>
    <col min="5634" max="5634" width="18.7109375" style="242" customWidth="1"/>
    <col min="5635" max="5635" width="12.7109375" style="242" customWidth="1"/>
    <col min="5636" max="5636" width="7.140625" style="242" customWidth="1"/>
    <col min="5637" max="5638" width="8" style="242" customWidth="1"/>
    <col min="5639" max="5640" width="14" style="242" customWidth="1"/>
    <col min="5641" max="5888" width="10.7109375" style="242"/>
    <col min="5889" max="5889" width="8.7109375" style="242" customWidth="1"/>
    <col min="5890" max="5890" width="18.7109375" style="242" customWidth="1"/>
    <col min="5891" max="5891" width="12.7109375" style="242" customWidth="1"/>
    <col min="5892" max="5892" width="7.140625" style="242" customWidth="1"/>
    <col min="5893" max="5894" width="8" style="242" customWidth="1"/>
    <col min="5895" max="5896" width="14" style="242" customWidth="1"/>
    <col min="5897" max="6144" width="10.7109375" style="242"/>
    <col min="6145" max="6145" width="8.7109375" style="242" customWidth="1"/>
    <col min="6146" max="6146" width="18.7109375" style="242" customWidth="1"/>
    <col min="6147" max="6147" width="12.7109375" style="242" customWidth="1"/>
    <col min="6148" max="6148" width="7.140625" style="242" customWidth="1"/>
    <col min="6149" max="6150" width="8" style="242" customWidth="1"/>
    <col min="6151" max="6152" width="14" style="242" customWidth="1"/>
    <col min="6153" max="6400" width="10.7109375" style="242"/>
    <col min="6401" max="6401" width="8.7109375" style="242" customWidth="1"/>
    <col min="6402" max="6402" width="18.7109375" style="242" customWidth="1"/>
    <col min="6403" max="6403" width="12.7109375" style="242" customWidth="1"/>
    <col min="6404" max="6404" width="7.140625" style="242" customWidth="1"/>
    <col min="6405" max="6406" width="8" style="242" customWidth="1"/>
    <col min="6407" max="6408" width="14" style="242" customWidth="1"/>
    <col min="6409" max="6656" width="10.7109375" style="242"/>
    <col min="6657" max="6657" width="8.7109375" style="242" customWidth="1"/>
    <col min="6658" max="6658" width="18.7109375" style="242" customWidth="1"/>
    <col min="6659" max="6659" width="12.7109375" style="242" customWidth="1"/>
    <col min="6660" max="6660" width="7.140625" style="242" customWidth="1"/>
    <col min="6661" max="6662" width="8" style="242" customWidth="1"/>
    <col min="6663" max="6664" width="14" style="242" customWidth="1"/>
    <col min="6665" max="6912" width="10.7109375" style="242"/>
    <col min="6913" max="6913" width="8.7109375" style="242" customWidth="1"/>
    <col min="6914" max="6914" width="18.7109375" style="242" customWidth="1"/>
    <col min="6915" max="6915" width="12.7109375" style="242" customWidth="1"/>
    <col min="6916" max="6916" width="7.140625" style="242" customWidth="1"/>
    <col min="6917" max="6918" width="8" style="242" customWidth="1"/>
    <col min="6919" max="6920" width="14" style="242" customWidth="1"/>
    <col min="6921" max="7168" width="10.7109375" style="242"/>
    <col min="7169" max="7169" width="8.7109375" style="242" customWidth="1"/>
    <col min="7170" max="7170" width="18.7109375" style="242" customWidth="1"/>
    <col min="7171" max="7171" width="12.7109375" style="242" customWidth="1"/>
    <col min="7172" max="7172" width="7.140625" style="242" customWidth="1"/>
    <col min="7173" max="7174" width="8" style="242" customWidth="1"/>
    <col min="7175" max="7176" width="14" style="242" customWidth="1"/>
    <col min="7177" max="7424" width="10.7109375" style="242"/>
    <col min="7425" max="7425" width="8.7109375" style="242" customWidth="1"/>
    <col min="7426" max="7426" width="18.7109375" style="242" customWidth="1"/>
    <col min="7427" max="7427" width="12.7109375" style="242" customWidth="1"/>
    <col min="7428" max="7428" width="7.140625" style="242" customWidth="1"/>
    <col min="7429" max="7430" width="8" style="242" customWidth="1"/>
    <col min="7431" max="7432" width="14" style="242" customWidth="1"/>
    <col min="7433" max="7680" width="10.7109375" style="242"/>
    <col min="7681" max="7681" width="8.7109375" style="242" customWidth="1"/>
    <col min="7682" max="7682" width="18.7109375" style="242" customWidth="1"/>
    <col min="7683" max="7683" width="12.7109375" style="242" customWidth="1"/>
    <col min="7684" max="7684" width="7.140625" style="242" customWidth="1"/>
    <col min="7685" max="7686" width="8" style="242" customWidth="1"/>
    <col min="7687" max="7688" width="14" style="242" customWidth="1"/>
    <col min="7689" max="7936" width="10.7109375" style="242"/>
    <col min="7937" max="7937" width="8.7109375" style="242" customWidth="1"/>
    <col min="7938" max="7938" width="18.7109375" style="242" customWidth="1"/>
    <col min="7939" max="7939" width="12.7109375" style="242" customWidth="1"/>
    <col min="7940" max="7940" width="7.140625" style="242" customWidth="1"/>
    <col min="7941" max="7942" width="8" style="242" customWidth="1"/>
    <col min="7943" max="7944" width="14" style="242" customWidth="1"/>
    <col min="7945" max="8192" width="10.7109375" style="242"/>
    <col min="8193" max="8193" width="8.7109375" style="242" customWidth="1"/>
    <col min="8194" max="8194" width="18.7109375" style="242" customWidth="1"/>
    <col min="8195" max="8195" width="12.7109375" style="242" customWidth="1"/>
    <col min="8196" max="8196" width="7.140625" style="242" customWidth="1"/>
    <col min="8197" max="8198" width="8" style="242" customWidth="1"/>
    <col min="8199" max="8200" width="14" style="242" customWidth="1"/>
    <col min="8201" max="8448" width="10.7109375" style="242"/>
    <col min="8449" max="8449" width="8.7109375" style="242" customWidth="1"/>
    <col min="8450" max="8450" width="18.7109375" style="242" customWidth="1"/>
    <col min="8451" max="8451" width="12.7109375" style="242" customWidth="1"/>
    <col min="8452" max="8452" width="7.140625" style="242" customWidth="1"/>
    <col min="8453" max="8454" width="8" style="242" customWidth="1"/>
    <col min="8455" max="8456" width="14" style="242" customWidth="1"/>
    <col min="8457" max="8704" width="10.7109375" style="242"/>
    <col min="8705" max="8705" width="8.7109375" style="242" customWidth="1"/>
    <col min="8706" max="8706" width="18.7109375" style="242" customWidth="1"/>
    <col min="8707" max="8707" width="12.7109375" style="242" customWidth="1"/>
    <col min="8708" max="8708" width="7.140625" style="242" customWidth="1"/>
    <col min="8709" max="8710" width="8" style="242" customWidth="1"/>
    <col min="8711" max="8712" width="14" style="242" customWidth="1"/>
    <col min="8713" max="8960" width="10.7109375" style="242"/>
    <col min="8961" max="8961" width="8.7109375" style="242" customWidth="1"/>
    <col min="8962" max="8962" width="18.7109375" style="242" customWidth="1"/>
    <col min="8963" max="8963" width="12.7109375" style="242" customWidth="1"/>
    <col min="8964" max="8964" width="7.140625" style="242" customWidth="1"/>
    <col min="8965" max="8966" width="8" style="242" customWidth="1"/>
    <col min="8967" max="8968" width="14" style="242" customWidth="1"/>
    <col min="8969" max="9216" width="10.7109375" style="242"/>
    <col min="9217" max="9217" width="8.7109375" style="242" customWidth="1"/>
    <col min="9218" max="9218" width="18.7109375" style="242" customWidth="1"/>
    <col min="9219" max="9219" width="12.7109375" style="242" customWidth="1"/>
    <col min="9220" max="9220" width="7.140625" style="242" customWidth="1"/>
    <col min="9221" max="9222" width="8" style="242" customWidth="1"/>
    <col min="9223" max="9224" width="14" style="242" customWidth="1"/>
    <col min="9225" max="9472" width="10.7109375" style="242"/>
    <col min="9473" max="9473" width="8.7109375" style="242" customWidth="1"/>
    <col min="9474" max="9474" width="18.7109375" style="242" customWidth="1"/>
    <col min="9475" max="9475" width="12.7109375" style="242" customWidth="1"/>
    <col min="9476" max="9476" width="7.140625" style="242" customWidth="1"/>
    <col min="9477" max="9478" width="8" style="242" customWidth="1"/>
    <col min="9479" max="9480" width="14" style="242" customWidth="1"/>
    <col min="9481" max="9728" width="10.7109375" style="242"/>
    <col min="9729" max="9729" width="8.7109375" style="242" customWidth="1"/>
    <col min="9730" max="9730" width="18.7109375" style="242" customWidth="1"/>
    <col min="9731" max="9731" width="12.7109375" style="242" customWidth="1"/>
    <col min="9732" max="9732" width="7.140625" style="242" customWidth="1"/>
    <col min="9733" max="9734" width="8" style="242" customWidth="1"/>
    <col min="9735" max="9736" width="14" style="242" customWidth="1"/>
    <col min="9737" max="9984" width="10.7109375" style="242"/>
    <col min="9985" max="9985" width="8.7109375" style="242" customWidth="1"/>
    <col min="9986" max="9986" width="18.7109375" style="242" customWidth="1"/>
    <col min="9987" max="9987" width="12.7109375" style="242" customWidth="1"/>
    <col min="9988" max="9988" width="7.140625" style="242" customWidth="1"/>
    <col min="9989" max="9990" width="8" style="242" customWidth="1"/>
    <col min="9991" max="9992" width="14" style="242" customWidth="1"/>
    <col min="9993" max="10240" width="10.7109375" style="242"/>
    <col min="10241" max="10241" width="8.7109375" style="242" customWidth="1"/>
    <col min="10242" max="10242" width="18.7109375" style="242" customWidth="1"/>
    <col min="10243" max="10243" width="12.7109375" style="242" customWidth="1"/>
    <col min="10244" max="10244" width="7.140625" style="242" customWidth="1"/>
    <col min="10245" max="10246" width="8" style="242" customWidth="1"/>
    <col min="10247" max="10248" width="14" style="242" customWidth="1"/>
    <col min="10249" max="10496" width="10.7109375" style="242"/>
    <col min="10497" max="10497" width="8.7109375" style="242" customWidth="1"/>
    <col min="10498" max="10498" width="18.7109375" style="242" customWidth="1"/>
    <col min="10499" max="10499" width="12.7109375" style="242" customWidth="1"/>
    <col min="10500" max="10500" width="7.140625" style="242" customWidth="1"/>
    <col min="10501" max="10502" width="8" style="242" customWidth="1"/>
    <col min="10503" max="10504" width="14" style="242" customWidth="1"/>
    <col min="10505" max="10752" width="10.7109375" style="242"/>
    <col min="10753" max="10753" width="8.7109375" style="242" customWidth="1"/>
    <col min="10754" max="10754" width="18.7109375" style="242" customWidth="1"/>
    <col min="10755" max="10755" width="12.7109375" style="242" customWidth="1"/>
    <col min="10756" max="10756" width="7.140625" style="242" customWidth="1"/>
    <col min="10757" max="10758" width="8" style="242" customWidth="1"/>
    <col min="10759" max="10760" width="14" style="242" customWidth="1"/>
    <col min="10761" max="11008" width="10.7109375" style="242"/>
    <col min="11009" max="11009" width="8.7109375" style="242" customWidth="1"/>
    <col min="11010" max="11010" width="18.7109375" style="242" customWidth="1"/>
    <col min="11011" max="11011" width="12.7109375" style="242" customWidth="1"/>
    <col min="11012" max="11012" width="7.140625" style="242" customWidth="1"/>
    <col min="11013" max="11014" width="8" style="242" customWidth="1"/>
    <col min="11015" max="11016" width="14" style="242" customWidth="1"/>
    <col min="11017" max="11264" width="10.7109375" style="242"/>
    <col min="11265" max="11265" width="8.7109375" style="242" customWidth="1"/>
    <col min="11266" max="11266" width="18.7109375" style="242" customWidth="1"/>
    <col min="11267" max="11267" width="12.7109375" style="242" customWidth="1"/>
    <col min="11268" max="11268" width="7.140625" style="242" customWidth="1"/>
    <col min="11269" max="11270" width="8" style="242" customWidth="1"/>
    <col min="11271" max="11272" width="14" style="242" customWidth="1"/>
    <col min="11273" max="11520" width="10.7109375" style="242"/>
    <col min="11521" max="11521" width="8.7109375" style="242" customWidth="1"/>
    <col min="11522" max="11522" width="18.7109375" style="242" customWidth="1"/>
    <col min="11523" max="11523" width="12.7109375" style="242" customWidth="1"/>
    <col min="11524" max="11524" width="7.140625" style="242" customWidth="1"/>
    <col min="11525" max="11526" width="8" style="242" customWidth="1"/>
    <col min="11527" max="11528" width="14" style="242" customWidth="1"/>
    <col min="11529" max="11776" width="10.7109375" style="242"/>
    <col min="11777" max="11777" width="8.7109375" style="242" customWidth="1"/>
    <col min="11778" max="11778" width="18.7109375" style="242" customWidth="1"/>
    <col min="11779" max="11779" width="12.7109375" style="242" customWidth="1"/>
    <col min="11780" max="11780" width="7.140625" style="242" customWidth="1"/>
    <col min="11781" max="11782" width="8" style="242" customWidth="1"/>
    <col min="11783" max="11784" width="14" style="242" customWidth="1"/>
    <col min="11785" max="12032" width="10.7109375" style="242"/>
    <col min="12033" max="12033" width="8.7109375" style="242" customWidth="1"/>
    <col min="12034" max="12034" width="18.7109375" style="242" customWidth="1"/>
    <col min="12035" max="12035" width="12.7109375" style="242" customWidth="1"/>
    <col min="12036" max="12036" width="7.140625" style="242" customWidth="1"/>
    <col min="12037" max="12038" width="8" style="242" customWidth="1"/>
    <col min="12039" max="12040" width="14" style="242" customWidth="1"/>
    <col min="12041" max="12288" width="10.7109375" style="242"/>
    <col min="12289" max="12289" width="8.7109375" style="242" customWidth="1"/>
    <col min="12290" max="12290" width="18.7109375" style="242" customWidth="1"/>
    <col min="12291" max="12291" width="12.7109375" style="242" customWidth="1"/>
    <col min="12292" max="12292" width="7.140625" style="242" customWidth="1"/>
    <col min="12293" max="12294" width="8" style="242" customWidth="1"/>
    <col min="12295" max="12296" width="14" style="242" customWidth="1"/>
    <col min="12297" max="12544" width="10.7109375" style="242"/>
    <col min="12545" max="12545" width="8.7109375" style="242" customWidth="1"/>
    <col min="12546" max="12546" width="18.7109375" style="242" customWidth="1"/>
    <col min="12547" max="12547" width="12.7109375" style="242" customWidth="1"/>
    <col min="12548" max="12548" width="7.140625" style="242" customWidth="1"/>
    <col min="12549" max="12550" width="8" style="242" customWidth="1"/>
    <col min="12551" max="12552" width="14" style="242" customWidth="1"/>
    <col min="12553" max="12800" width="10.7109375" style="242"/>
    <col min="12801" max="12801" width="8.7109375" style="242" customWidth="1"/>
    <col min="12802" max="12802" width="18.7109375" style="242" customWidth="1"/>
    <col min="12803" max="12803" width="12.7109375" style="242" customWidth="1"/>
    <col min="12804" max="12804" width="7.140625" style="242" customWidth="1"/>
    <col min="12805" max="12806" width="8" style="242" customWidth="1"/>
    <col min="12807" max="12808" width="14" style="242" customWidth="1"/>
    <col min="12809" max="13056" width="10.7109375" style="242"/>
    <col min="13057" max="13057" width="8.7109375" style="242" customWidth="1"/>
    <col min="13058" max="13058" width="18.7109375" style="242" customWidth="1"/>
    <col min="13059" max="13059" width="12.7109375" style="242" customWidth="1"/>
    <col min="13060" max="13060" width="7.140625" style="242" customWidth="1"/>
    <col min="13061" max="13062" width="8" style="242" customWidth="1"/>
    <col min="13063" max="13064" width="14" style="242" customWidth="1"/>
    <col min="13065" max="13312" width="10.7109375" style="242"/>
    <col min="13313" max="13313" width="8.7109375" style="242" customWidth="1"/>
    <col min="13314" max="13314" width="18.7109375" style="242" customWidth="1"/>
    <col min="13315" max="13315" width="12.7109375" style="242" customWidth="1"/>
    <col min="13316" max="13316" width="7.140625" style="242" customWidth="1"/>
    <col min="13317" max="13318" width="8" style="242" customWidth="1"/>
    <col min="13319" max="13320" width="14" style="242" customWidth="1"/>
    <col min="13321" max="13568" width="10.7109375" style="242"/>
    <col min="13569" max="13569" width="8.7109375" style="242" customWidth="1"/>
    <col min="13570" max="13570" width="18.7109375" style="242" customWidth="1"/>
    <col min="13571" max="13571" width="12.7109375" style="242" customWidth="1"/>
    <col min="13572" max="13572" width="7.140625" style="242" customWidth="1"/>
    <col min="13573" max="13574" width="8" style="242" customWidth="1"/>
    <col min="13575" max="13576" width="14" style="242" customWidth="1"/>
    <col min="13577" max="13824" width="10.7109375" style="242"/>
    <col min="13825" max="13825" width="8.7109375" style="242" customWidth="1"/>
    <col min="13826" max="13826" width="18.7109375" style="242" customWidth="1"/>
    <col min="13827" max="13827" width="12.7109375" style="242" customWidth="1"/>
    <col min="13828" max="13828" width="7.140625" style="242" customWidth="1"/>
    <col min="13829" max="13830" width="8" style="242" customWidth="1"/>
    <col min="13831" max="13832" width="14" style="242" customWidth="1"/>
    <col min="13833" max="14080" width="10.7109375" style="242"/>
    <col min="14081" max="14081" width="8.7109375" style="242" customWidth="1"/>
    <col min="14082" max="14082" width="18.7109375" style="242" customWidth="1"/>
    <col min="14083" max="14083" width="12.7109375" style="242" customWidth="1"/>
    <col min="14084" max="14084" width="7.140625" style="242" customWidth="1"/>
    <col min="14085" max="14086" width="8" style="242" customWidth="1"/>
    <col min="14087" max="14088" width="14" style="242" customWidth="1"/>
    <col min="14089" max="14336" width="10.7109375" style="242"/>
    <col min="14337" max="14337" width="8.7109375" style="242" customWidth="1"/>
    <col min="14338" max="14338" width="18.7109375" style="242" customWidth="1"/>
    <col min="14339" max="14339" width="12.7109375" style="242" customWidth="1"/>
    <col min="14340" max="14340" width="7.140625" style="242" customWidth="1"/>
    <col min="14341" max="14342" width="8" style="242" customWidth="1"/>
    <col min="14343" max="14344" width="14" style="242" customWidth="1"/>
    <col min="14345" max="14592" width="10.7109375" style="242"/>
    <col min="14593" max="14593" width="8.7109375" style="242" customWidth="1"/>
    <col min="14594" max="14594" width="18.7109375" style="242" customWidth="1"/>
    <col min="14595" max="14595" width="12.7109375" style="242" customWidth="1"/>
    <col min="14596" max="14596" width="7.140625" style="242" customWidth="1"/>
    <col min="14597" max="14598" width="8" style="242" customWidth="1"/>
    <col min="14599" max="14600" width="14" style="242" customWidth="1"/>
    <col min="14601" max="14848" width="10.7109375" style="242"/>
    <col min="14849" max="14849" width="8.7109375" style="242" customWidth="1"/>
    <col min="14850" max="14850" width="18.7109375" style="242" customWidth="1"/>
    <col min="14851" max="14851" width="12.7109375" style="242" customWidth="1"/>
    <col min="14852" max="14852" width="7.140625" style="242" customWidth="1"/>
    <col min="14853" max="14854" width="8" style="242" customWidth="1"/>
    <col min="14855" max="14856" width="14" style="242" customWidth="1"/>
    <col min="14857" max="15104" width="10.7109375" style="242"/>
    <col min="15105" max="15105" width="8.7109375" style="242" customWidth="1"/>
    <col min="15106" max="15106" width="18.7109375" style="242" customWidth="1"/>
    <col min="15107" max="15107" width="12.7109375" style="242" customWidth="1"/>
    <col min="15108" max="15108" width="7.140625" style="242" customWidth="1"/>
    <col min="15109" max="15110" width="8" style="242" customWidth="1"/>
    <col min="15111" max="15112" width="14" style="242" customWidth="1"/>
    <col min="15113" max="15360" width="10.7109375" style="242"/>
    <col min="15361" max="15361" width="8.7109375" style="242" customWidth="1"/>
    <col min="15362" max="15362" width="18.7109375" style="242" customWidth="1"/>
    <col min="15363" max="15363" width="12.7109375" style="242" customWidth="1"/>
    <col min="15364" max="15364" width="7.140625" style="242" customWidth="1"/>
    <col min="15365" max="15366" width="8" style="242" customWidth="1"/>
    <col min="15367" max="15368" width="14" style="242" customWidth="1"/>
    <col min="15369" max="15616" width="10.7109375" style="242"/>
    <col min="15617" max="15617" width="8.7109375" style="242" customWidth="1"/>
    <col min="15618" max="15618" width="18.7109375" style="242" customWidth="1"/>
    <col min="15619" max="15619" width="12.7109375" style="242" customWidth="1"/>
    <col min="15620" max="15620" width="7.140625" style="242" customWidth="1"/>
    <col min="15621" max="15622" width="8" style="242" customWidth="1"/>
    <col min="15623" max="15624" width="14" style="242" customWidth="1"/>
    <col min="15625" max="15872" width="10.7109375" style="242"/>
    <col min="15873" max="15873" width="8.7109375" style="242" customWidth="1"/>
    <col min="15874" max="15874" width="18.7109375" style="242" customWidth="1"/>
    <col min="15875" max="15875" width="12.7109375" style="242" customWidth="1"/>
    <col min="15876" max="15876" width="7.140625" style="242" customWidth="1"/>
    <col min="15877" max="15878" width="8" style="242" customWidth="1"/>
    <col min="15879" max="15880" width="14" style="242" customWidth="1"/>
    <col min="15881" max="16128" width="10.7109375" style="242"/>
    <col min="16129" max="16129" width="8.7109375" style="242" customWidth="1"/>
    <col min="16130" max="16130" width="18.7109375" style="242" customWidth="1"/>
    <col min="16131" max="16131" width="12.7109375" style="242" customWidth="1"/>
    <col min="16132" max="16132" width="7.140625" style="242" customWidth="1"/>
    <col min="16133" max="16134" width="8" style="242" customWidth="1"/>
    <col min="16135" max="16136" width="14" style="242" customWidth="1"/>
    <col min="16137" max="16384" width="10.7109375" style="242"/>
  </cols>
  <sheetData>
    <row r="1" spans="1:8" ht="9.9499999999999993" customHeight="1" thickBot="1" x14ac:dyDescent="0.3">
      <c r="A1" s="542" t="s">
        <v>212</v>
      </c>
      <c r="B1" s="542"/>
      <c r="C1" s="542"/>
      <c r="D1" s="542"/>
      <c r="E1" s="542"/>
      <c r="F1" s="542"/>
      <c r="G1" s="542"/>
      <c r="H1" s="81" t="s">
        <v>1</v>
      </c>
    </row>
    <row r="2" spans="1:8" ht="20.100000000000001" customHeight="1" thickTop="1" thickBot="1" x14ac:dyDescent="0.3">
      <c r="A2" s="542"/>
      <c r="B2" s="542"/>
      <c r="C2" s="542"/>
      <c r="D2" s="542"/>
      <c r="E2" s="542"/>
      <c r="F2" s="542"/>
      <c r="G2" s="542"/>
      <c r="H2" s="83" t="s">
        <v>213</v>
      </c>
    </row>
    <row r="3" spans="1:8" ht="12.6" customHeight="1" thickTop="1" x14ac:dyDescent="0.25">
      <c r="A3" s="543" t="s">
        <v>3</v>
      </c>
      <c r="B3" s="543"/>
      <c r="C3" s="543"/>
      <c r="D3" s="543"/>
      <c r="E3" s="543"/>
      <c r="F3" s="543"/>
      <c r="G3" s="543"/>
      <c r="H3" s="543"/>
    </row>
    <row r="4" spans="1:8" ht="12.6" customHeight="1" x14ac:dyDescent="0.25">
      <c r="A4" s="243"/>
      <c r="B4" s="244"/>
      <c r="C4" s="244"/>
      <c r="D4" s="244"/>
      <c r="E4" s="244"/>
      <c r="F4" s="244"/>
      <c r="G4" s="244"/>
      <c r="H4" s="245"/>
    </row>
    <row r="5" spans="1:8" ht="12.6" customHeight="1" x14ac:dyDescent="0.25">
      <c r="A5" s="246" t="s">
        <v>4</v>
      </c>
      <c r="B5" s="247"/>
      <c r="C5" s="246" t="s">
        <v>5</v>
      </c>
      <c r="D5" s="248"/>
      <c r="E5" s="248"/>
      <c r="F5" s="248"/>
      <c r="G5" s="247"/>
      <c r="H5" s="249" t="s">
        <v>136</v>
      </c>
    </row>
    <row r="6" spans="1:8" ht="45" customHeight="1" thickBot="1" x14ac:dyDescent="0.3">
      <c r="A6" s="250" t="s">
        <v>6</v>
      </c>
      <c r="B6" s="251"/>
      <c r="C6" s="544" t="s">
        <v>379</v>
      </c>
      <c r="D6" s="545"/>
      <c r="E6" s="545"/>
      <c r="F6" s="545"/>
      <c r="G6" s="545"/>
      <c r="H6" s="251"/>
    </row>
    <row r="7" spans="1:8" ht="12.6" customHeight="1" thickTop="1" x14ac:dyDescent="0.25">
      <c r="A7" s="546" t="s">
        <v>189</v>
      </c>
      <c r="B7" s="546"/>
      <c r="C7" s="546"/>
      <c r="D7" s="546"/>
      <c r="E7" s="547" t="s">
        <v>214</v>
      </c>
      <c r="F7" s="547" t="s">
        <v>172</v>
      </c>
      <c r="G7" s="547" t="s">
        <v>192</v>
      </c>
      <c r="H7" s="547"/>
    </row>
    <row r="8" spans="1:8" ht="12.6" customHeight="1" x14ac:dyDescent="0.25">
      <c r="A8" s="546"/>
      <c r="B8" s="546"/>
      <c r="C8" s="546"/>
      <c r="D8" s="546"/>
      <c r="E8" s="547"/>
      <c r="F8" s="547"/>
      <c r="G8" s="252" t="s">
        <v>195</v>
      </c>
      <c r="H8" s="253" t="s">
        <v>196</v>
      </c>
    </row>
    <row r="9" spans="1:8" ht="15" customHeight="1" x14ac:dyDescent="0.25">
      <c r="A9" s="254"/>
      <c r="B9" s="255"/>
      <c r="C9" s="255"/>
      <c r="D9" s="256"/>
      <c r="E9" s="252"/>
      <c r="F9" s="252"/>
      <c r="G9" s="257"/>
      <c r="H9" s="257"/>
    </row>
    <row r="10" spans="1:8" ht="24" customHeight="1" x14ac:dyDescent="0.25">
      <c r="A10" s="552" t="s">
        <v>382</v>
      </c>
      <c r="B10" s="553"/>
      <c r="C10" s="553"/>
      <c r="D10" s="554"/>
      <c r="E10" s="262" t="s">
        <v>215</v>
      </c>
      <c r="F10" s="263">
        <v>1</v>
      </c>
      <c r="G10" s="264">
        <v>3714</v>
      </c>
      <c r="H10" s="265">
        <f>F10*G10</f>
        <v>3714</v>
      </c>
    </row>
    <row r="11" spans="1:8" ht="15" customHeight="1" x14ac:dyDescent="0.25">
      <c r="A11" s="258"/>
      <c r="B11" s="259"/>
      <c r="C11" s="260"/>
      <c r="D11" s="261"/>
      <c r="E11" s="262"/>
      <c r="F11" s="266"/>
      <c r="G11" s="264"/>
      <c r="H11" s="265"/>
    </row>
    <row r="12" spans="1:8" ht="15" customHeight="1" x14ac:dyDescent="0.25">
      <c r="A12" s="258"/>
      <c r="B12" s="259"/>
      <c r="C12" s="260"/>
      <c r="D12" s="261"/>
      <c r="E12" s="267"/>
      <c r="F12" s="268"/>
      <c r="G12" s="269"/>
      <c r="H12" s="265"/>
    </row>
    <row r="13" spans="1:8" ht="15" customHeight="1" x14ac:dyDescent="0.25">
      <c r="A13" s="258"/>
      <c r="B13" s="259"/>
      <c r="C13" s="260"/>
      <c r="D13" s="261"/>
      <c r="E13" s="270"/>
      <c r="F13" s="271"/>
      <c r="G13" s="269"/>
      <c r="H13" s="265"/>
    </row>
    <row r="14" spans="1:8" ht="15" customHeight="1" x14ac:dyDescent="0.25">
      <c r="A14" s="258"/>
      <c r="B14" s="259"/>
      <c r="C14" s="260"/>
      <c r="D14" s="261"/>
      <c r="E14" s="267"/>
      <c r="F14" s="268"/>
      <c r="G14" s="269"/>
      <c r="H14" s="265"/>
    </row>
    <row r="15" spans="1:8" ht="15" customHeight="1" x14ac:dyDescent="0.25">
      <c r="A15" s="258"/>
      <c r="B15" s="259"/>
      <c r="C15" s="260"/>
      <c r="D15" s="261"/>
      <c r="E15" s="262"/>
      <c r="F15" s="268"/>
      <c r="G15" s="272"/>
      <c r="H15" s="265"/>
    </row>
    <row r="16" spans="1:8" ht="15" customHeight="1" x14ac:dyDescent="0.25">
      <c r="A16" s="258"/>
      <c r="B16" s="259"/>
      <c r="C16" s="260"/>
      <c r="D16" s="261"/>
      <c r="E16" s="270"/>
      <c r="F16" s="271"/>
      <c r="G16" s="272"/>
      <c r="H16" s="265"/>
    </row>
    <row r="17" spans="1:8" ht="15" customHeight="1" x14ac:dyDescent="0.25">
      <c r="A17" s="258"/>
      <c r="B17" s="259"/>
      <c r="C17" s="260"/>
      <c r="D17" s="261"/>
      <c r="E17" s="267"/>
      <c r="F17" s="268"/>
      <c r="G17" s="272"/>
      <c r="H17" s="265"/>
    </row>
    <row r="18" spans="1:8" ht="15" customHeight="1" x14ac:dyDescent="0.25">
      <c r="A18" s="258"/>
      <c r="B18" s="259"/>
      <c r="C18" s="260"/>
      <c r="D18" s="261"/>
      <c r="E18" s="267"/>
      <c r="F18" s="268"/>
      <c r="G18" s="272"/>
      <c r="H18" s="265"/>
    </row>
    <row r="19" spans="1:8" ht="15" customHeight="1" x14ac:dyDescent="0.25">
      <c r="A19" s="273"/>
      <c r="B19" s="260"/>
      <c r="C19" s="260"/>
      <c r="D19" s="261"/>
      <c r="E19" s="252"/>
      <c r="F19" s="252"/>
      <c r="G19" s="265"/>
      <c r="H19" s="265"/>
    </row>
    <row r="20" spans="1:8" ht="15" customHeight="1" x14ac:dyDescent="0.25">
      <c r="A20" s="254"/>
      <c r="B20" s="255"/>
      <c r="C20" s="255"/>
      <c r="D20" s="256"/>
      <c r="E20" s="252"/>
      <c r="F20" s="252"/>
      <c r="G20" s="265"/>
      <c r="H20" s="265"/>
    </row>
    <row r="21" spans="1:8" ht="15" customHeight="1" x14ac:dyDescent="0.25">
      <c r="A21" s="254"/>
      <c r="B21" s="255"/>
      <c r="C21" s="255"/>
      <c r="D21" s="256"/>
      <c r="E21" s="252"/>
      <c r="F21" s="252"/>
      <c r="G21" s="265"/>
      <c r="H21" s="265"/>
    </row>
    <row r="22" spans="1:8" ht="15" customHeight="1" x14ac:dyDescent="0.25">
      <c r="A22" s="254"/>
      <c r="B22" s="255"/>
      <c r="C22" s="255"/>
      <c r="D22" s="256"/>
      <c r="E22" s="252"/>
      <c r="F22" s="252"/>
      <c r="G22" s="265"/>
      <c r="H22" s="265"/>
    </row>
    <row r="23" spans="1:8" ht="15" customHeight="1" x14ac:dyDescent="0.25">
      <c r="A23" s="254"/>
      <c r="B23" s="255"/>
      <c r="C23" s="255"/>
      <c r="D23" s="256"/>
      <c r="E23" s="252"/>
      <c r="F23" s="252"/>
      <c r="G23" s="265"/>
      <c r="H23" s="265"/>
    </row>
    <row r="24" spans="1:8" ht="15" customHeight="1" x14ac:dyDescent="0.25">
      <c r="A24" s="254"/>
      <c r="B24" s="255"/>
      <c r="C24" s="255"/>
      <c r="D24" s="256"/>
      <c r="E24" s="252"/>
      <c r="F24" s="252"/>
      <c r="G24" s="265"/>
      <c r="H24" s="265"/>
    </row>
    <row r="25" spans="1:8" ht="15" customHeight="1" x14ac:dyDescent="0.25">
      <c r="A25" s="254"/>
      <c r="B25" s="255"/>
      <c r="C25" s="255"/>
      <c r="D25" s="256"/>
      <c r="E25" s="252"/>
      <c r="F25" s="252"/>
      <c r="G25" s="265"/>
      <c r="H25" s="265"/>
    </row>
    <row r="26" spans="1:8" ht="15" customHeight="1" x14ac:dyDescent="0.25">
      <c r="A26" s="254"/>
      <c r="B26" s="255"/>
      <c r="C26" s="255"/>
      <c r="D26" s="256"/>
      <c r="E26" s="252"/>
      <c r="F26" s="252"/>
      <c r="G26" s="265"/>
      <c r="H26" s="265"/>
    </row>
    <row r="27" spans="1:8" ht="15" customHeight="1" x14ac:dyDescent="0.25">
      <c r="A27" s="254"/>
      <c r="B27" s="255"/>
      <c r="C27" s="255"/>
      <c r="D27" s="256"/>
      <c r="E27" s="252"/>
      <c r="F27" s="252"/>
      <c r="G27" s="265"/>
      <c r="H27" s="265"/>
    </row>
    <row r="28" spans="1:8" ht="15" customHeight="1" x14ac:dyDescent="0.25">
      <c r="A28" s="254"/>
      <c r="B28" s="255"/>
      <c r="C28" s="255"/>
      <c r="D28" s="256"/>
      <c r="E28" s="252"/>
      <c r="F28" s="252"/>
      <c r="G28" s="265"/>
      <c r="H28" s="265"/>
    </row>
    <row r="29" spans="1:8" ht="15" customHeight="1" x14ac:dyDescent="0.25">
      <c r="A29" s="254"/>
      <c r="B29" s="255"/>
      <c r="C29" s="255"/>
      <c r="D29" s="256"/>
      <c r="E29" s="252"/>
      <c r="F29" s="252"/>
      <c r="G29" s="265"/>
      <c r="H29" s="265"/>
    </row>
    <row r="30" spans="1:8" ht="15" customHeight="1" x14ac:dyDescent="0.25">
      <c r="A30" s="254"/>
      <c r="B30" s="255"/>
      <c r="C30" s="255"/>
      <c r="D30" s="256"/>
      <c r="E30" s="252"/>
      <c r="F30" s="252"/>
      <c r="G30" s="265"/>
      <c r="H30" s="265"/>
    </row>
    <row r="31" spans="1:8" ht="15" customHeight="1" x14ac:dyDescent="0.25">
      <c r="A31" s="254"/>
      <c r="B31" s="255"/>
      <c r="C31" s="255"/>
      <c r="D31" s="256"/>
      <c r="E31" s="252"/>
      <c r="F31" s="252"/>
      <c r="G31" s="265"/>
      <c r="H31" s="265"/>
    </row>
    <row r="32" spans="1:8" ht="15" customHeight="1" x14ac:dyDescent="0.25">
      <c r="A32" s="254"/>
      <c r="B32" s="255"/>
      <c r="C32" s="255"/>
      <c r="D32" s="256"/>
      <c r="E32" s="252"/>
      <c r="F32" s="252"/>
      <c r="G32" s="265"/>
      <c r="H32" s="265"/>
    </row>
    <row r="33" spans="1:8" ht="15" customHeight="1" x14ac:dyDescent="0.25">
      <c r="A33" s="254"/>
      <c r="B33" s="255"/>
      <c r="C33" s="255"/>
      <c r="D33" s="256"/>
      <c r="E33" s="252"/>
      <c r="F33" s="252"/>
      <c r="G33" s="265"/>
      <c r="H33" s="265"/>
    </row>
    <row r="34" spans="1:8" ht="15" customHeight="1" x14ac:dyDescent="0.25">
      <c r="A34" s="254"/>
      <c r="B34" s="255"/>
      <c r="C34" s="255"/>
      <c r="D34" s="256"/>
      <c r="E34" s="252"/>
      <c r="F34" s="252"/>
      <c r="G34" s="265"/>
      <c r="H34" s="265"/>
    </row>
    <row r="35" spans="1:8" ht="15" customHeight="1" x14ac:dyDescent="0.25">
      <c r="A35" s="254"/>
      <c r="B35" s="255"/>
      <c r="C35" s="255"/>
      <c r="D35" s="256"/>
      <c r="E35" s="252"/>
      <c r="F35" s="252"/>
      <c r="G35" s="265"/>
      <c r="H35" s="265"/>
    </row>
    <row r="36" spans="1:8" ht="15" customHeight="1" x14ac:dyDescent="0.25">
      <c r="A36" s="254"/>
      <c r="B36" s="255"/>
      <c r="C36" s="255"/>
      <c r="D36" s="256"/>
      <c r="E36" s="252"/>
      <c r="F36" s="252"/>
      <c r="G36" s="265"/>
      <c r="H36" s="265"/>
    </row>
    <row r="37" spans="1:8" ht="15" customHeight="1" x14ac:dyDescent="0.25">
      <c r="A37" s="254"/>
      <c r="B37" s="255"/>
      <c r="C37" s="255"/>
      <c r="D37" s="256"/>
      <c r="E37" s="252"/>
      <c r="F37" s="252"/>
      <c r="G37" s="265"/>
      <c r="H37" s="265"/>
    </row>
    <row r="38" spans="1:8" ht="15" customHeight="1" x14ac:dyDescent="0.25">
      <c r="A38" s="254"/>
      <c r="B38" s="255"/>
      <c r="C38" s="255"/>
      <c r="D38" s="256"/>
      <c r="E38" s="252"/>
      <c r="F38" s="252"/>
      <c r="G38" s="265"/>
      <c r="H38" s="265"/>
    </row>
    <row r="39" spans="1:8" ht="15" customHeight="1" x14ac:dyDescent="0.25">
      <c r="A39" s="254"/>
      <c r="B39" s="255"/>
      <c r="C39" s="255"/>
      <c r="D39" s="256"/>
      <c r="E39" s="252"/>
      <c r="F39" s="252"/>
      <c r="G39" s="265"/>
      <c r="H39" s="265"/>
    </row>
    <row r="40" spans="1:8" ht="15" customHeight="1" x14ac:dyDescent="0.25">
      <c r="A40" s="254"/>
      <c r="B40" s="255"/>
      <c r="C40" s="255"/>
      <c r="D40" s="256"/>
      <c r="E40" s="252"/>
      <c r="F40" s="252"/>
      <c r="G40" s="265"/>
      <c r="H40" s="265"/>
    </row>
    <row r="41" spans="1:8" ht="15" customHeight="1" x14ac:dyDescent="0.25">
      <c r="A41" s="254"/>
      <c r="B41" s="255"/>
      <c r="C41" s="255"/>
      <c r="D41" s="256"/>
      <c r="E41" s="252"/>
      <c r="F41" s="252"/>
      <c r="G41" s="265"/>
      <c r="H41" s="265"/>
    </row>
    <row r="42" spans="1:8" ht="20.100000000000001" customHeight="1" thickBot="1" x14ac:dyDescent="0.3">
      <c r="A42" s="548" t="s">
        <v>216</v>
      </c>
      <c r="B42" s="548"/>
      <c r="C42" s="548"/>
      <c r="D42" s="548"/>
      <c r="E42" s="548"/>
      <c r="F42" s="548"/>
      <c r="G42" s="548"/>
      <c r="H42" s="274">
        <f>SUM(H10:H19)</f>
        <v>3714</v>
      </c>
    </row>
    <row r="43" spans="1:8" ht="12.6" customHeight="1" thickTop="1" x14ac:dyDescent="0.25">
      <c r="A43" s="275" t="s">
        <v>32</v>
      </c>
      <c r="B43" s="276"/>
      <c r="C43" s="276"/>
      <c r="D43" s="276"/>
      <c r="E43" s="277"/>
      <c r="F43" s="275" t="s">
        <v>33</v>
      </c>
      <c r="G43" s="276"/>
      <c r="H43" s="277"/>
    </row>
    <row r="44" spans="1:8" ht="12.6" customHeight="1" x14ac:dyDescent="0.25">
      <c r="A44" s="278"/>
      <c r="E44" s="279"/>
      <c r="H44" s="279"/>
    </row>
    <row r="45" spans="1:8" ht="12.6" customHeight="1" x14ac:dyDescent="0.25">
      <c r="A45" s="549" t="s">
        <v>34</v>
      </c>
      <c r="B45" s="549"/>
      <c r="C45" s="549"/>
      <c r="D45" s="549"/>
      <c r="E45" s="549"/>
      <c r="F45" s="549"/>
      <c r="G45" s="280" t="s">
        <v>35</v>
      </c>
      <c r="H45" s="281"/>
    </row>
    <row r="46" spans="1:8" ht="12.6" customHeight="1" x14ac:dyDescent="0.25">
      <c r="A46" s="282"/>
      <c r="B46" s="283"/>
      <c r="C46" s="283"/>
      <c r="D46" s="283"/>
      <c r="E46" s="283"/>
      <c r="F46" s="279"/>
      <c r="G46" s="283"/>
      <c r="H46" s="279"/>
    </row>
    <row r="47" spans="1:8" ht="12" customHeight="1" x14ac:dyDescent="0.25">
      <c r="A47" s="550" t="s">
        <v>36</v>
      </c>
      <c r="B47" s="550"/>
      <c r="C47" s="550"/>
      <c r="D47" s="550"/>
      <c r="E47" s="550"/>
      <c r="F47" s="550"/>
      <c r="G47" s="550"/>
      <c r="H47" s="550"/>
    </row>
    <row r="48" spans="1:8" ht="12" customHeight="1" x14ac:dyDescent="0.25">
      <c r="A48" s="551" t="s">
        <v>217</v>
      </c>
      <c r="B48" s="551"/>
      <c r="C48" s="551"/>
      <c r="D48" s="551"/>
      <c r="E48" s="551"/>
      <c r="F48" s="551"/>
      <c r="G48" s="551"/>
      <c r="H48" s="551"/>
    </row>
    <row r="49" spans="1:8" ht="12" customHeight="1" x14ac:dyDescent="0.25">
      <c r="A49" s="551"/>
      <c r="B49" s="551"/>
      <c r="C49" s="551"/>
      <c r="D49" s="551"/>
      <c r="E49" s="551"/>
      <c r="F49" s="551"/>
      <c r="G49" s="551"/>
      <c r="H49" s="551"/>
    </row>
    <row r="50" spans="1:8" ht="12" customHeight="1" x14ac:dyDescent="0.25">
      <c r="A50" s="541"/>
      <c r="B50" s="541"/>
      <c r="C50" s="541"/>
      <c r="D50" s="541"/>
      <c r="E50" s="541"/>
      <c r="F50" s="541"/>
      <c r="G50" s="541"/>
      <c r="H50" s="541"/>
    </row>
  </sheetData>
  <mergeCells count="14">
    <mergeCell ref="A50:H50"/>
    <mergeCell ref="A1:G2"/>
    <mergeCell ref="A3:H3"/>
    <mergeCell ref="C6:G6"/>
    <mergeCell ref="A7:D8"/>
    <mergeCell ref="E7:E8"/>
    <mergeCell ref="F7:F8"/>
    <mergeCell ref="G7:H7"/>
    <mergeCell ref="A42:G42"/>
    <mergeCell ref="A45:F45"/>
    <mergeCell ref="A47:H47"/>
    <mergeCell ref="A48:H48"/>
    <mergeCell ref="A49:H49"/>
    <mergeCell ref="A10:D10"/>
  </mergeCells>
  <printOptions horizontalCentered="1"/>
  <pageMargins left="0.78749999999999998" right="0.39374999999999999" top="0.98402777777777772" bottom="0.39374999999999999" header="0.51180555555555562" footer="0.51180555555555562"/>
  <pageSetup paperSize="9" scale="8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A8401-DAB9-4562-A1C2-E2F3F13204ED}">
  <dimension ref="A1:G54"/>
  <sheetViews>
    <sheetView showGridLines="0" tabSelected="1" view="pageBreakPreview" topLeftCell="A25" zoomScale="115" zoomScaleNormal="130" workbookViewId="0">
      <selection activeCell="G8" sqref="G8"/>
    </sheetView>
  </sheetViews>
  <sheetFormatPr defaultColWidth="11.42578125" defaultRowHeight="15" customHeight="1" x14ac:dyDescent="0.25"/>
  <cols>
    <col min="1" max="1" width="3.85546875" style="286" customWidth="1"/>
    <col min="2" max="2" width="20.7109375" style="286" customWidth="1"/>
    <col min="3" max="3" width="25.28515625" style="286" customWidth="1"/>
    <col min="4" max="4" width="6.7109375" style="286" customWidth="1"/>
    <col min="5" max="5" width="7.7109375" style="286" customWidth="1"/>
    <col min="6" max="6" width="13.140625" style="286" customWidth="1"/>
    <col min="7" max="7" width="12.85546875" style="286" customWidth="1"/>
    <col min="8" max="256" width="11.42578125" style="286"/>
    <col min="257" max="257" width="3.85546875" style="286" customWidth="1"/>
    <col min="258" max="258" width="20.7109375" style="286" customWidth="1"/>
    <col min="259" max="259" width="25.28515625" style="286" customWidth="1"/>
    <col min="260" max="260" width="6.7109375" style="286" customWidth="1"/>
    <col min="261" max="261" width="7.7109375" style="286" customWidth="1"/>
    <col min="262" max="262" width="13.140625" style="286" customWidth="1"/>
    <col min="263" max="263" width="12.85546875" style="286" customWidth="1"/>
    <col min="264" max="512" width="11.42578125" style="286"/>
    <col min="513" max="513" width="3.85546875" style="286" customWidth="1"/>
    <col min="514" max="514" width="20.7109375" style="286" customWidth="1"/>
    <col min="515" max="515" width="25.28515625" style="286" customWidth="1"/>
    <col min="516" max="516" width="6.7109375" style="286" customWidth="1"/>
    <col min="517" max="517" width="7.7109375" style="286" customWidth="1"/>
    <col min="518" max="518" width="13.140625" style="286" customWidth="1"/>
    <col min="519" max="519" width="12.85546875" style="286" customWidth="1"/>
    <col min="520" max="768" width="11.42578125" style="286"/>
    <col min="769" max="769" width="3.85546875" style="286" customWidth="1"/>
    <col min="770" max="770" width="20.7109375" style="286" customWidth="1"/>
    <col min="771" max="771" width="25.28515625" style="286" customWidth="1"/>
    <col min="772" max="772" width="6.7109375" style="286" customWidth="1"/>
    <col min="773" max="773" width="7.7109375" style="286" customWidth="1"/>
    <col min="774" max="774" width="13.140625" style="286" customWidth="1"/>
    <col min="775" max="775" width="12.85546875" style="286" customWidth="1"/>
    <col min="776" max="1024" width="11.42578125" style="286"/>
    <col min="1025" max="1025" width="3.85546875" style="286" customWidth="1"/>
    <col min="1026" max="1026" width="20.7109375" style="286" customWidth="1"/>
    <col min="1027" max="1027" width="25.28515625" style="286" customWidth="1"/>
    <col min="1028" max="1028" width="6.7109375" style="286" customWidth="1"/>
    <col min="1029" max="1029" width="7.7109375" style="286" customWidth="1"/>
    <col min="1030" max="1030" width="13.140625" style="286" customWidth="1"/>
    <col min="1031" max="1031" width="12.85546875" style="286" customWidth="1"/>
    <col min="1032" max="1280" width="11.42578125" style="286"/>
    <col min="1281" max="1281" width="3.85546875" style="286" customWidth="1"/>
    <col min="1282" max="1282" width="20.7109375" style="286" customWidth="1"/>
    <col min="1283" max="1283" width="25.28515625" style="286" customWidth="1"/>
    <col min="1284" max="1284" width="6.7109375" style="286" customWidth="1"/>
    <col min="1285" max="1285" width="7.7109375" style="286" customWidth="1"/>
    <col min="1286" max="1286" width="13.140625" style="286" customWidth="1"/>
    <col min="1287" max="1287" width="12.85546875" style="286" customWidth="1"/>
    <col min="1288" max="1536" width="11.42578125" style="286"/>
    <col min="1537" max="1537" width="3.85546875" style="286" customWidth="1"/>
    <col min="1538" max="1538" width="20.7109375" style="286" customWidth="1"/>
    <col min="1539" max="1539" width="25.28515625" style="286" customWidth="1"/>
    <col min="1540" max="1540" width="6.7109375" style="286" customWidth="1"/>
    <col min="1541" max="1541" width="7.7109375" style="286" customWidth="1"/>
    <col min="1542" max="1542" width="13.140625" style="286" customWidth="1"/>
    <col min="1543" max="1543" width="12.85546875" style="286" customWidth="1"/>
    <col min="1544" max="1792" width="11.42578125" style="286"/>
    <col min="1793" max="1793" width="3.85546875" style="286" customWidth="1"/>
    <col min="1794" max="1794" width="20.7109375" style="286" customWidth="1"/>
    <col min="1795" max="1795" width="25.28515625" style="286" customWidth="1"/>
    <col min="1796" max="1796" width="6.7109375" style="286" customWidth="1"/>
    <col min="1797" max="1797" width="7.7109375" style="286" customWidth="1"/>
    <col min="1798" max="1798" width="13.140625" style="286" customWidth="1"/>
    <col min="1799" max="1799" width="12.85546875" style="286" customWidth="1"/>
    <col min="1800" max="2048" width="11.42578125" style="286"/>
    <col min="2049" max="2049" width="3.85546875" style="286" customWidth="1"/>
    <col min="2050" max="2050" width="20.7109375" style="286" customWidth="1"/>
    <col min="2051" max="2051" width="25.28515625" style="286" customWidth="1"/>
    <col min="2052" max="2052" width="6.7109375" style="286" customWidth="1"/>
    <col min="2053" max="2053" width="7.7109375" style="286" customWidth="1"/>
    <col min="2054" max="2054" width="13.140625" style="286" customWidth="1"/>
    <col min="2055" max="2055" width="12.85546875" style="286" customWidth="1"/>
    <col min="2056" max="2304" width="11.42578125" style="286"/>
    <col min="2305" max="2305" width="3.85546875" style="286" customWidth="1"/>
    <col min="2306" max="2306" width="20.7109375" style="286" customWidth="1"/>
    <col min="2307" max="2307" width="25.28515625" style="286" customWidth="1"/>
    <col min="2308" max="2308" width="6.7109375" style="286" customWidth="1"/>
    <col min="2309" max="2309" width="7.7109375" style="286" customWidth="1"/>
    <col min="2310" max="2310" width="13.140625" style="286" customWidth="1"/>
    <col min="2311" max="2311" width="12.85546875" style="286" customWidth="1"/>
    <col min="2312" max="2560" width="11.42578125" style="286"/>
    <col min="2561" max="2561" width="3.85546875" style="286" customWidth="1"/>
    <col min="2562" max="2562" width="20.7109375" style="286" customWidth="1"/>
    <col min="2563" max="2563" width="25.28515625" style="286" customWidth="1"/>
    <col min="2564" max="2564" width="6.7109375" style="286" customWidth="1"/>
    <col min="2565" max="2565" width="7.7109375" style="286" customWidth="1"/>
    <col min="2566" max="2566" width="13.140625" style="286" customWidth="1"/>
    <col min="2567" max="2567" width="12.85546875" style="286" customWidth="1"/>
    <col min="2568" max="2816" width="11.42578125" style="286"/>
    <col min="2817" max="2817" width="3.85546875" style="286" customWidth="1"/>
    <col min="2818" max="2818" width="20.7109375" style="286" customWidth="1"/>
    <col min="2819" max="2819" width="25.28515625" style="286" customWidth="1"/>
    <col min="2820" max="2820" width="6.7109375" style="286" customWidth="1"/>
    <col min="2821" max="2821" width="7.7109375" style="286" customWidth="1"/>
    <col min="2822" max="2822" width="13.140625" style="286" customWidth="1"/>
    <col min="2823" max="2823" width="12.85546875" style="286" customWidth="1"/>
    <col min="2824" max="3072" width="11.42578125" style="286"/>
    <col min="3073" max="3073" width="3.85546875" style="286" customWidth="1"/>
    <col min="3074" max="3074" width="20.7109375" style="286" customWidth="1"/>
    <col min="3075" max="3075" width="25.28515625" style="286" customWidth="1"/>
    <col min="3076" max="3076" width="6.7109375" style="286" customWidth="1"/>
    <col min="3077" max="3077" width="7.7109375" style="286" customWidth="1"/>
    <col min="3078" max="3078" width="13.140625" style="286" customWidth="1"/>
    <col min="3079" max="3079" width="12.85546875" style="286" customWidth="1"/>
    <col min="3080" max="3328" width="11.42578125" style="286"/>
    <col min="3329" max="3329" width="3.85546875" style="286" customWidth="1"/>
    <col min="3330" max="3330" width="20.7109375" style="286" customWidth="1"/>
    <col min="3331" max="3331" width="25.28515625" style="286" customWidth="1"/>
    <col min="3332" max="3332" width="6.7109375" style="286" customWidth="1"/>
    <col min="3333" max="3333" width="7.7109375" style="286" customWidth="1"/>
    <col min="3334" max="3334" width="13.140625" style="286" customWidth="1"/>
    <col min="3335" max="3335" width="12.85546875" style="286" customWidth="1"/>
    <col min="3336" max="3584" width="11.42578125" style="286"/>
    <col min="3585" max="3585" width="3.85546875" style="286" customWidth="1"/>
    <col min="3586" max="3586" width="20.7109375" style="286" customWidth="1"/>
    <col min="3587" max="3587" width="25.28515625" style="286" customWidth="1"/>
    <col min="3588" max="3588" width="6.7109375" style="286" customWidth="1"/>
    <col min="3589" max="3589" width="7.7109375" style="286" customWidth="1"/>
    <col min="3590" max="3590" width="13.140625" style="286" customWidth="1"/>
    <col min="3591" max="3591" width="12.85546875" style="286" customWidth="1"/>
    <col min="3592" max="3840" width="11.42578125" style="286"/>
    <col min="3841" max="3841" width="3.85546875" style="286" customWidth="1"/>
    <col min="3842" max="3842" width="20.7109375" style="286" customWidth="1"/>
    <col min="3843" max="3843" width="25.28515625" style="286" customWidth="1"/>
    <col min="3844" max="3844" width="6.7109375" style="286" customWidth="1"/>
    <col min="3845" max="3845" width="7.7109375" style="286" customWidth="1"/>
    <col min="3846" max="3846" width="13.140625" style="286" customWidth="1"/>
    <col min="3847" max="3847" width="12.85546875" style="286" customWidth="1"/>
    <col min="3848" max="4096" width="11.42578125" style="286"/>
    <col min="4097" max="4097" width="3.85546875" style="286" customWidth="1"/>
    <col min="4098" max="4098" width="20.7109375" style="286" customWidth="1"/>
    <col min="4099" max="4099" width="25.28515625" style="286" customWidth="1"/>
    <col min="4100" max="4100" width="6.7109375" style="286" customWidth="1"/>
    <col min="4101" max="4101" width="7.7109375" style="286" customWidth="1"/>
    <col min="4102" max="4102" width="13.140625" style="286" customWidth="1"/>
    <col min="4103" max="4103" width="12.85546875" style="286" customWidth="1"/>
    <col min="4104" max="4352" width="11.42578125" style="286"/>
    <col min="4353" max="4353" width="3.85546875" style="286" customWidth="1"/>
    <col min="4354" max="4354" width="20.7109375" style="286" customWidth="1"/>
    <col min="4355" max="4355" width="25.28515625" style="286" customWidth="1"/>
    <col min="4356" max="4356" width="6.7109375" style="286" customWidth="1"/>
    <col min="4357" max="4357" width="7.7109375" style="286" customWidth="1"/>
    <col min="4358" max="4358" width="13.140625" style="286" customWidth="1"/>
    <col min="4359" max="4359" width="12.85546875" style="286" customWidth="1"/>
    <col min="4360" max="4608" width="11.42578125" style="286"/>
    <col min="4609" max="4609" width="3.85546875" style="286" customWidth="1"/>
    <col min="4610" max="4610" width="20.7109375" style="286" customWidth="1"/>
    <col min="4611" max="4611" width="25.28515625" style="286" customWidth="1"/>
    <col min="4612" max="4612" width="6.7109375" style="286" customWidth="1"/>
    <col min="4613" max="4613" width="7.7109375" style="286" customWidth="1"/>
    <col min="4614" max="4614" width="13.140625" style="286" customWidth="1"/>
    <col min="4615" max="4615" width="12.85546875" style="286" customWidth="1"/>
    <col min="4616" max="4864" width="11.42578125" style="286"/>
    <col min="4865" max="4865" width="3.85546875" style="286" customWidth="1"/>
    <col min="4866" max="4866" width="20.7109375" style="286" customWidth="1"/>
    <col min="4867" max="4867" width="25.28515625" style="286" customWidth="1"/>
    <col min="4868" max="4868" width="6.7109375" style="286" customWidth="1"/>
    <col min="4869" max="4869" width="7.7109375" style="286" customWidth="1"/>
    <col min="4870" max="4870" width="13.140625" style="286" customWidth="1"/>
    <col min="4871" max="4871" width="12.85546875" style="286" customWidth="1"/>
    <col min="4872" max="5120" width="11.42578125" style="286"/>
    <col min="5121" max="5121" width="3.85546875" style="286" customWidth="1"/>
    <col min="5122" max="5122" width="20.7109375" style="286" customWidth="1"/>
    <col min="5123" max="5123" width="25.28515625" style="286" customWidth="1"/>
    <col min="5124" max="5124" width="6.7109375" style="286" customWidth="1"/>
    <col min="5125" max="5125" width="7.7109375" style="286" customWidth="1"/>
    <col min="5126" max="5126" width="13.140625" style="286" customWidth="1"/>
    <col min="5127" max="5127" width="12.85546875" style="286" customWidth="1"/>
    <col min="5128" max="5376" width="11.42578125" style="286"/>
    <col min="5377" max="5377" width="3.85546875" style="286" customWidth="1"/>
    <col min="5378" max="5378" width="20.7109375" style="286" customWidth="1"/>
    <col min="5379" max="5379" width="25.28515625" style="286" customWidth="1"/>
    <col min="5380" max="5380" width="6.7109375" style="286" customWidth="1"/>
    <col min="5381" max="5381" width="7.7109375" style="286" customWidth="1"/>
    <col min="5382" max="5382" width="13.140625" style="286" customWidth="1"/>
    <col min="5383" max="5383" width="12.85546875" style="286" customWidth="1"/>
    <col min="5384" max="5632" width="11.42578125" style="286"/>
    <col min="5633" max="5633" width="3.85546875" style="286" customWidth="1"/>
    <col min="5634" max="5634" width="20.7109375" style="286" customWidth="1"/>
    <col min="5635" max="5635" width="25.28515625" style="286" customWidth="1"/>
    <col min="5636" max="5636" width="6.7109375" style="286" customWidth="1"/>
    <col min="5637" max="5637" width="7.7109375" style="286" customWidth="1"/>
    <col min="5638" max="5638" width="13.140625" style="286" customWidth="1"/>
    <col min="5639" max="5639" width="12.85546875" style="286" customWidth="1"/>
    <col min="5640" max="5888" width="11.42578125" style="286"/>
    <col min="5889" max="5889" width="3.85546875" style="286" customWidth="1"/>
    <col min="5890" max="5890" width="20.7109375" style="286" customWidth="1"/>
    <col min="5891" max="5891" width="25.28515625" style="286" customWidth="1"/>
    <col min="5892" max="5892" width="6.7109375" style="286" customWidth="1"/>
    <col min="5893" max="5893" width="7.7109375" style="286" customWidth="1"/>
    <col min="5894" max="5894" width="13.140625" style="286" customWidth="1"/>
    <col min="5895" max="5895" width="12.85546875" style="286" customWidth="1"/>
    <col min="5896" max="6144" width="11.42578125" style="286"/>
    <col min="6145" max="6145" width="3.85546875" style="286" customWidth="1"/>
    <col min="6146" max="6146" width="20.7109375" style="286" customWidth="1"/>
    <col min="6147" max="6147" width="25.28515625" style="286" customWidth="1"/>
    <col min="6148" max="6148" width="6.7109375" style="286" customWidth="1"/>
    <col min="6149" max="6149" width="7.7109375" style="286" customWidth="1"/>
    <col min="6150" max="6150" width="13.140625" style="286" customWidth="1"/>
    <col min="6151" max="6151" width="12.85546875" style="286" customWidth="1"/>
    <col min="6152" max="6400" width="11.42578125" style="286"/>
    <col min="6401" max="6401" width="3.85546875" style="286" customWidth="1"/>
    <col min="6402" max="6402" width="20.7109375" style="286" customWidth="1"/>
    <col min="6403" max="6403" width="25.28515625" style="286" customWidth="1"/>
    <col min="6404" max="6404" width="6.7109375" style="286" customWidth="1"/>
    <col min="6405" max="6405" width="7.7109375" style="286" customWidth="1"/>
    <col min="6406" max="6406" width="13.140625" style="286" customWidth="1"/>
    <col min="6407" max="6407" width="12.85546875" style="286" customWidth="1"/>
    <col min="6408" max="6656" width="11.42578125" style="286"/>
    <col min="6657" max="6657" width="3.85546875" style="286" customWidth="1"/>
    <col min="6658" max="6658" width="20.7109375" style="286" customWidth="1"/>
    <col min="6659" max="6659" width="25.28515625" style="286" customWidth="1"/>
    <col min="6660" max="6660" width="6.7109375" style="286" customWidth="1"/>
    <col min="6661" max="6661" width="7.7109375" style="286" customWidth="1"/>
    <col min="6662" max="6662" width="13.140625" style="286" customWidth="1"/>
    <col min="6663" max="6663" width="12.85546875" style="286" customWidth="1"/>
    <col min="6664" max="6912" width="11.42578125" style="286"/>
    <col min="6913" max="6913" width="3.85546875" style="286" customWidth="1"/>
    <col min="6914" max="6914" width="20.7109375" style="286" customWidth="1"/>
    <col min="6915" max="6915" width="25.28515625" style="286" customWidth="1"/>
    <col min="6916" max="6916" width="6.7109375" style="286" customWidth="1"/>
    <col min="6917" max="6917" width="7.7109375" style="286" customWidth="1"/>
    <col min="6918" max="6918" width="13.140625" style="286" customWidth="1"/>
    <col min="6919" max="6919" width="12.85546875" style="286" customWidth="1"/>
    <col min="6920" max="7168" width="11.42578125" style="286"/>
    <col min="7169" max="7169" width="3.85546875" style="286" customWidth="1"/>
    <col min="7170" max="7170" width="20.7109375" style="286" customWidth="1"/>
    <col min="7171" max="7171" width="25.28515625" style="286" customWidth="1"/>
    <col min="7172" max="7172" width="6.7109375" style="286" customWidth="1"/>
    <col min="7173" max="7173" width="7.7109375" style="286" customWidth="1"/>
    <col min="7174" max="7174" width="13.140625" style="286" customWidth="1"/>
    <col min="7175" max="7175" width="12.85546875" style="286" customWidth="1"/>
    <col min="7176" max="7424" width="11.42578125" style="286"/>
    <col min="7425" max="7425" width="3.85546875" style="286" customWidth="1"/>
    <col min="7426" max="7426" width="20.7109375" style="286" customWidth="1"/>
    <col min="7427" max="7427" width="25.28515625" style="286" customWidth="1"/>
    <col min="7428" max="7428" width="6.7109375" style="286" customWidth="1"/>
    <col min="7429" max="7429" width="7.7109375" style="286" customWidth="1"/>
    <col min="7430" max="7430" width="13.140625" style="286" customWidth="1"/>
    <col min="7431" max="7431" width="12.85546875" style="286" customWidth="1"/>
    <col min="7432" max="7680" width="11.42578125" style="286"/>
    <col min="7681" max="7681" width="3.85546875" style="286" customWidth="1"/>
    <col min="7682" max="7682" width="20.7109375" style="286" customWidth="1"/>
    <col min="7683" max="7683" width="25.28515625" style="286" customWidth="1"/>
    <col min="7684" max="7684" width="6.7109375" style="286" customWidth="1"/>
    <col min="7685" max="7685" width="7.7109375" style="286" customWidth="1"/>
    <col min="7686" max="7686" width="13.140625" style="286" customWidth="1"/>
    <col min="7687" max="7687" width="12.85546875" style="286" customWidth="1"/>
    <col min="7688" max="7936" width="11.42578125" style="286"/>
    <col min="7937" max="7937" width="3.85546875" style="286" customWidth="1"/>
    <col min="7938" max="7938" width="20.7109375" style="286" customWidth="1"/>
    <col min="7939" max="7939" width="25.28515625" style="286" customWidth="1"/>
    <col min="7940" max="7940" width="6.7109375" style="286" customWidth="1"/>
    <col min="7941" max="7941" width="7.7109375" style="286" customWidth="1"/>
    <col min="7942" max="7942" width="13.140625" style="286" customWidth="1"/>
    <col min="7943" max="7943" width="12.85546875" style="286" customWidth="1"/>
    <col min="7944" max="8192" width="11.42578125" style="286"/>
    <col min="8193" max="8193" width="3.85546875" style="286" customWidth="1"/>
    <col min="8194" max="8194" width="20.7109375" style="286" customWidth="1"/>
    <col min="8195" max="8195" width="25.28515625" style="286" customWidth="1"/>
    <col min="8196" max="8196" width="6.7109375" style="286" customWidth="1"/>
    <col min="8197" max="8197" width="7.7109375" style="286" customWidth="1"/>
    <col min="8198" max="8198" width="13.140625" style="286" customWidth="1"/>
    <col min="8199" max="8199" width="12.85546875" style="286" customWidth="1"/>
    <col min="8200" max="8448" width="11.42578125" style="286"/>
    <col min="8449" max="8449" width="3.85546875" style="286" customWidth="1"/>
    <col min="8450" max="8450" width="20.7109375" style="286" customWidth="1"/>
    <col min="8451" max="8451" width="25.28515625" style="286" customWidth="1"/>
    <col min="8452" max="8452" width="6.7109375" style="286" customWidth="1"/>
    <col min="8453" max="8453" width="7.7109375" style="286" customWidth="1"/>
    <col min="8454" max="8454" width="13.140625" style="286" customWidth="1"/>
    <col min="8455" max="8455" width="12.85546875" style="286" customWidth="1"/>
    <col min="8456" max="8704" width="11.42578125" style="286"/>
    <col min="8705" max="8705" width="3.85546875" style="286" customWidth="1"/>
    <col min="8706" max="8706" width="20.7109375" style="286" customWidth="1"/>
    <col min="8707" max="8707" width="25.28515625" style="286" customWidth="1"/>
    <col min="8708" max="8708" width="6.7109375" style="286" customWidth="1"/>
    <col min="8709" max="8709" width="7.7109375" style="286" customWidth="1"/>
    <col min="8710" max="8710" width="13.140625" style="286" customWidth="1"/>
    <col min="8711" max="8711" width="12.85546875" style="286" customWidth="1"/>
    <col min="8712" max="8960" width="11.42578125" style="286"/>
    <col min="8961" max="8961" width="3.85546875" style="286" customWidth="1"/>
    <col min="8962" max="8962" width="20.7109375" style="286" customWidth="1"/>
    <col min="8963" max="8963" width="25.28515625" style="286" customWidth="1"/>
    <col min="8964" max="8964" width="6.7109375" style="286" customWidth="1"/>
    <col min="8965" max="8965" width="7.7109375" style="286" customWidth="1"/>
    <col min="8966" max="8966" width="13.140625" style="286" customWidth="1"/>
    <col min="8967" max="8967" width="12.85546875" style="286" customWidth="1"/>
    <col min="8968" max="9216" width="11.42578125" style="286"/>
    <col min="9217" max="9217" width="3.85546875" style="286" customWidth="1"/>
    <col min="9218" max="9218" width="20.7109375" style="286" customWidth="1"/>
    <col min="9219" max="9219" width="25.28515625" style="286" customWidth="1"/>
    <col min="9220" max="9220" width="6.7109375" style="286" customWidth="1"/>
    <col min="9221" max="9221" width="7.7109375" style="286" customWidth="1"/>
    <col min="9222" max="9222" width="13.140625" style="286" customWidth="1"/>
    <col min="9223" max="9223" width="12.85546875" style="286" customWidth="1"/>
    <col min="9224" max="9472" width="11.42578125" style="286"/>
    <col min="9473" max="9473" width="3.85546875" style="286" customWidth="1"/>
    <col min="9474" max="9474" width="20.7109375" style="286" customWidth="1"/>
    <col min="9475" max="9475" width="25.28515625" style="286" customWidth="1"/>
    <col min="9476" max="9476" width="6.7109375" style="286" customWidth="1"/>
    <col min="9477" max="9477" width="7.7109375" style="286" customWidth="1"/>
    <col min="9478" max="9478" width="13.140625" style="286" customWidth="1"/>
    <col min="9479" max="9479" width="12.85546875" style="286" customWidth="1"/>
    <col min="9480" max="9728" width="11.42578125" style="286"/>
    <col min="9729" max="9729" width="3.85546875" style="286" customWidth="1"/>
    <col min="9730" max="9730" width="20.7109375" style="286" customWidth="1"/>
    <col min="9731" max="9731" width="25.28515625" style="286" customWidth="1"/>
    <col min="9732" max="9732" width="6.7109375" style="286" customWidth="1"/>
    <col min="9733" max="9733" width="7.7109375" style="286" customWidth="1"/>
    <col min="9734" max="9734" width="13.140625" style="286" customWidth="1"/>
    <col min="9735" max="9735" width="12.85546875" style="286" customWidth="1"/>
    <col min="9736" max="9984" width="11.42578125" style="286"/>
    <col min="9985" max="9985" width="3.85546875" style="286" customWidth="1"/>
    <col min="9986" max="9986" width="20.7109375" style="286" customWidth="1"/>
    <col min="9987" max="9987" width="25.28515625" style="286" customWidth="1"/>
    <col min="9988" max="9988" width="6.7109375" style="286" customWidth="1"/>
    <col min="9989" max="9989" width="7.7109375" style="286" customWidth="1"/>
    <col min="9990" max="9990" width="13.140625" style="286" customWidth="1"/>
    <col min="9991" max="9991" width="12.85546875" style="286" customWidth="1"/>
    <col min="9992" max="10240" width="11.42578125" style="286"/>
    <col min="10241" max="10241" width="3.85546875" style="286" customWidth="1"/>
    <col min="10242" max="10242" width="20.7109375" style="286" customWidth="1"/>
    <col min="10243" max="10243" width="25.28515625" style="286" customWidth="1"/>
    <col min="10244" max="10244" width="6.7109375" style="286" customWidth="1"/>
    <col min="10245" max="10245" width="7.7109375" style="286" customWidth="1"/>
    <col min="10246" max="10246" width="13.140625" style="286" customWidth="1"/>
    <col min="10247" max="10247" width="12.85546875" style="286" customWidth="1"/>
    <col min="10248" max="10496" width="11.42578125" style="286"/>
    <col min="10497" max="10497" width="3.85546875" style="286" customWidth="1"/>
    <col min="10498" max="10498" width="20.7109375" style="286" customWidth="1"/>
    <col min="10499" max="10499" width="25.28515625" style="286" customWidth="1"/>
    <col min="10500" max="10500" width="6.7109375" style="286" customWidth="1"/>
    <col min="10501" max="10501" width="7.7109375" style="286" customWidth="1"/>
    <col min="10502" max="10502" width="13.140625" style="286" customWidth="1"/>
    <col min="10503" max="10503" width="12.85546875" style="286" customWidth="1"/>
    <col min="10504" max="10752" width="11.42578125" style="286"/>
    <col min="10753" max="10753" width="3.85546875" style="286" customWidth="1"/>
    <col min="10754" max="10754" width="20.7109375" style="286" customWidth="1"/>
    <col min="10755" max="10755" width="25.28515625" style="286" customWidth="1"/>
    <col min="10756" max="10756" width="6.7109375" style="286" customWidth="1"/>
    <col min="10757" max="10757" width="7.7109375" style="286" customWidth="1"/>
    <col min="10758" max="10758" width="13.140625" style="286" customWidth="1"/>
    <col min="10759" max="10759" width="12.85546875" style="286" customWidth="1"/>
    <col min="10760" max="11008" width="11.42578125" style="286"/>
    <col min="11009" max="11009" width="3.85546875" style="286" customWidth="1"/>
    <col min="11010" max="11010" width="20.7109375" style="286" customWidth="1"/>
    <col min="11011" max="11011" width="25.28515625" style="286" customWidth="1"/>
    <col min="11012" max="11012" width="6.7109375" style="286" customWidth="1"/>
    <col min="11013" max="11013" width="7.7109375" style="286" customWidth="1"/>
    <col min="11014" max="11014" width="13.140625" style="286" customWidth="1"/>
    <col min="11015" max="11015" width="12.85546875" style="286" customWidth="1"/>
    <col min="11016" max="11264" width="11.42578125" style="286"/>
    <col min="11265" max="11265" width="3.85546875" style="286" customWidth="1"/>
    <col min="11266" max="11266" width="20.7109375" style="286" customWidth="1"/>
    <col min="11267" max="11267" width="25.28515625" style="286" customWidth="1"/>
    <col min="11268" max="11268" width="6.7109375" style="286" customWidth="1"/>
    <col min="11269" max="11269" width="7.7109375" style="286" customWidth="1"/>
    <col min="11270" max="11270" width="13.140625" style="286" customWidth="1"/>
    <col min="11271" max="11271" width="12.85546875" style="286" customWidth="1"/>
    <col min="11272" max="11520" width="11.42578125" style="286"/>
    <col min="11521" max="11521" width="3.85546875" style="286" customWidth="1"/>
    <col min="11522" max="11522" width="20.7109375" style="286" customWidth="1"/>
    <col min="11523" max="11523" width="25.28515625" style="286" customWidth="1"/>
    <col min="11524" max="11524" width="6.7109375" style="286" customWidth="1"/>
    <col min="11525" max="11525" width="7.7109375" style="286" customWidth="1"/>
    <col min="11526" max="11526" width="13.140625" style="286" customWidth="1"/>
    <col min="11527" max="11527" width="12.85546875" style="286" customWidth="1"/>
    <col min="11528" max="11776" width="11.42578125" style="286"/>
    <col min="11777" max="11777" width="3.85546875" style="286" customWidth="1"/>
    <col min="11778" max="11778" width="20.7109375" style="286" customWidth="1"/>
    <col min="11779" max="11779" width="25.28515625" style="286" customWidth="1"/>
    <col min="11780" max="11780" width="6.7109375" style="286" customWidth="1"/>
    <col min="11781" max="11781" width="7.7109375" style="286" customWidth="1"/>
    <col min="11782" max="11782" width="13.140625" style="286" customWidth="1"/>
    <col min="11783" max="11783" width="12.85546875" style="286" customWidth="1"/>
    <col min="11784" max="12032" width="11.42578125" style="286"/>
    <col min="12033" max="12033" width="3.85546875" style="286" customWidth="1"/>
    <col min="12034" max="12034" width="20.7109375" style="286" customWidth="1"/>
    <col min="12035" max="12035" width="25.28515625" style="286" customWidth="1"/>
    <col min="12036" max="12036" width="6.7109375" style="286" customWidth="1"/>
    <col min="12037" max="12037" width="7.7109375" style="286" customWidth="1"/>
    <col min="12038" max="12038" width="13.140625" style="286" customWidth="1"/>
    <col min="12039" max="12039" width="12.85546875" style="286" customWidth="1"/>
    <col min="12040" max="12288" width="11.42578125" style="286"/>
    <col min="12289" max="12289" width="3.85546875" style="286" customWidth="1"/>
    <col min="12290" max="12290" width="20.7109375" style="286" customWidth="1"/>
    <col min="12291" max="12291" width="25.28515625" style="286" customWidth="1"/>
    <col min="12292" max="12292" width="6.7109375" style="286" customWidth="1"/>
    <col min="12293" max="12293" width="7.7109375" style="286" customWidth="1"/>
    <col min="12294" max="12294" width="13.140625" style="286" customWidth="1"/>
    <col min="12295" max="12295" width="12.85546875" style="286" customWidth="1"/>
    <col min="12296" max="12544" width="11.42578125" style="286"/>
    <col min="12545" max="12545" width="3.85546875" style="286" customWidth="1"/>
    <col min="12546" max="12546" width="20.7109375" style="286" customWidth="1"/>
    <col min="12547" max="12547" width="25.28515625" style="286" customWidth="1"/>
    <col min="12548" max="12548" width="6.7109375" style="286" customWidth="1"/>
    <col min="12549" max="12549" width="7.7109375" style="286" customWidth="1"/>
    <col min="12550" max="12550" width="13.140625" style="286" customWidth="1"/>
    <col min="12551" max="12551" width="12.85546875" style="286" customWidth="1"/>
    <col min="12552" max="12800" width="11.42578125" style="286"/>
    <col min="12801" max="12801" width="3.85546875" style="286" customWidth="1"/>
    <col min="12802" max="12802" width="20.7109375" style="286" customWidth="1"/>
    <col min="12803" max="12803" width="25.28515625" style="286" customWidth="1"/>
    <col min="12804" max="12804" width="6.7109375" style="286" customWidth="1"/>
    <col min="12805" max="12805" width="7.7109375" style="286" customWidth="1"/>
    <col min="12806" max="12806" width="13.140625" style="286" customWidth="1"/>
    <col min="12807" max="12807" width="12.85546875" style="286" customWidth="1"/>
    <col min="12808" max="13056" width="11.42578125" style="286"/>
    <col min="13057" max="13057" width="3.85546875" style="286" customWidth="1"/>
    <col min="13058" max="13058" width="20.7109375" style="286" customWidth="1"/>
    <col min="13059" max="13059" width="25.28515625" style="286" customWidth="1"/>
    <col min="13060" max="13060" width="6.7109375" style="286" customWidth="1"/>
    <col min="13061" max="13061" width="7.7109375" style="286" customWidth="1"/>
    <col min="13062" max="13062" width="13.140625" style="286" customWidth="1"/>
    <col min="13063" max="13063" width="12.85546875" style="286" customWidth="1"/>
    <col min="13064" max="13312" width="11.42578125" style="286"/>
    <col min="13313" max="13313" width="3.85546875" style="286" customWidth="1"/>
    <col min="13314" max="13314" width="20.7109375" style="286" customWidth="1"/>
    <col min="13315" max="13315" width="25.28515625" style="286" customWidth="1"/>
    <col min="13316" max="13316" width="6.7109375" style="286" customWidth="1"/>
    <col min="13317" max="13317" width="7.7109375" style="286" customWidth="1"/>
    <col min="13318" max="13318" width="13.140625" style="286" customWidth="1"/>
    <col min="13319" max="13319" width="12.85546875" style="286" customWidth="1"/>
    <col min="13320" max="13568" width="11.42578125" style="286"/>
    <col min="13569" max="13569" width="3.85546875" style="286" customWidth="1"/>
    <col min="13570" max="13570" width="20.7109375" style="286" customWidth="1"/>
    <col min="13571" max="13571" width="25.28515625" style="286" customWidth="1"/>
    <col min="13572" max="13572" width="6.7109375" style="286" customWidth="1"/>
    <col min="13573" max="13573" width="7.7109375" style="286" customWidth="1"/>
    <col min="13574" max="13574" width="13.140625" style="286" customWidth="1"/>
    <col min="13575" max="13575" width="12.85546875" style="286" customWidth="1"/>
    <col min="13576" max="13824" width="11.42578125" style="286"/>
    <col min="13825" max="13825" width="3.85546875" style="286" customWidth="1"/>
    <col min="13826" max="13826" width="20.7109375" style="286" customWidth="1"/>
    <col min="13827" max="13827" width="25.28515625" style="286" customWidth="1"/>
    <col min="13828" max="13828" width="6.7109375" style="286" customWidth="1"/>
    <col min="13829" max="13829" width="7.7109375" style="286" customWidth="1"/>
    <col min="13830" max="13830" width="13.140625" style="286" customWidth="1"/>
    <col min="13831" max="13831" width="12.85546875" style="286" customWidth="1"/>
    <col min="13832" max="14080" width="11.42578125" style="286"/>
    <col min="14081" max="14081" width="3.85546875" style="286" customWidth="1"/>
    <col min="14082" max="14082" width="20.7109375" style="286" customWidth="1"/>
    <col min="14083" max="14083" width="25.28515625" style="286" customWidth="1"/>
    <col min="14084" max="14084" width="6.7109375" style="286" customWidth="1"/>
    <col min="14085" max="14085" width="7.7109375" style="286" customWidth="1"/>
    <col min="14086" max="14086" width="13.140625" style="286" customWidth="1"/>
    <col min="14087" max="14087" width="12.85546875" style="286" customWidth="1"/>
    <col min="14088" max="14336" width="11.42578125" style="286"/>
    <col min="14337" max="14337" width="3.85546875" style="286" customWidth="1"/>
    <col min="14338" max="14338" width="20.7109375" style="286" customWidth="1"/>
    <col min="14339" max="14339" width="25.28515625" style="286" customWidth="1"/>
    <col min="14340" max="14340" width="6.7109375" style="286" customWidth="1"/>
    <col min="14341" max="14341" width="7.7109375" style="286" customWidth="1"/>
    <col min="14342" max="14342" width="13.140625" style="286" customWidth="1"/>
    <col min="14343" max="14343" width="12.85546875" style="286" customWidth="1"/>
    <col min="14344" max="14592" width="11.42578125" style="286"/>
    <col min="14593" max="14593" width="3.85546875" style="286" customWidth="1"/>
    <col min="14594" max="14594" width="20.7109375" style="286" customWidth="1"/>
    <col min="14595" max="14595" width="25.28515625" style="286" customWidth="1"/>
    <col min="14596" max="14596" width="6.7109375" style="286" customWidth="1"/>
    <col min="14597" max="14597" width="7.7109375" style="286" customWidth="1"/>
    <col min="14598" max="14598" width="13.140625" style="286" customWidth="1"/>
    <col min="14599" max="14599" width="12.85546875" style="286" customWidth="1"/>
    <col min="14600" max="14848" width="11.42578125" style="286"/>
    <col min="14849" max="14849" width="3.85546875" style="286" customWidth="1"/>
    <col min="14850" max="14850" width="20.7109375" style="286" customWidth="1"/>
    <col min="14851" max="14851" width="25.28515625" style="286" customWidth="1"/>
    <col min="14852" max="14852" width="6.7109375" style="286" customWidth="1"/>
    <col min="14853" max="14853" width="7.7109375" style="286" customWidth="1"/>
    <col min="14854" max="14854" width="13.140625" style="286" customWidth="1"/>
    <col min="14855" max="14855" width="12.85546875" style="286" customWidth="1"/>
    <col min="14856" max="15104" width="11.42578125" style="286"/>
    <col min="15105" max="15105" width="3.85546875" style="286" customWidth="1"/>
    <col min="15106" max="15106" width="20.7109375" style="286" customWidth="1"/>
    <col min="15107" max="15107" width="25.28515625" style="286" customWidth="1"/>
    <col min="15108" max="15108" width="6.7109375" style="286" customWidth="1"/>
    <col min="15109" max="15109" width="7.7109375" style="286" customWidth="1"/>
    <col min="15110" max="15110" width="13.140625" style="286" customWidth="1"/>
    <col min="15111" max="15111" width="12.85546875" style="286" customWidth="1"/>
    <col min="15112" max="15360" width="11.42578125" style="286"/>
    <col min="15361" max="15361" width="3.85546875" style="286" customWidth="1"/>
    <col min="15362" max="15362" width="20.7109375" style="286" customWidth="1"/>
    <col min="15363" max="15363" width="25.28515625" style="286" customWidth="1"/>
    <col min="15364" max="15364" width="6.7109375" style="286" customWidth="1"/>
    <col min="15365" max="15365" width="7.7109375" style="286" customWidth="1"/>
    <col min="15366" max="15366" width="13.140625" style="286" customWidth="1"/>
    <col min="15367" max="15367" width="12.85546875" style="286" customWidth="1"/>
    <col min="15368" max="15616" width="11.42578125" style="286"/>
    <col min="15617" max="15617" width="3.85546875" style="286" customWidth="1"/>
    <col min="15618" max="15618" width="20.7109375" style="286" customWidth="1"/>
    <col min="15619" max="15619" width="25.28515625" style="286" customWidth="1"/>
    <col min="15620" max="15620" width="6.7109375" style="286" customWidth="1"/>
    <col min="15621" max="15621" width="7.7109375" style="286" customWidth="1"/>
    <col min="15622" max="15622" width="13.140625" style="286" customWidth="1"/>
    <col min="15623" max="15623" width="12.85546875" style="286" customWidth="1"/>
    <col min="15624" max="15872" width="11.42578125" style="286"/>
    <col min="15873" max="15873" width="3.85546875" style="286" customWidth="1"/>
    <col min="15874" max="15874" width="20.7109375" style="286" customWidth="1"/>
    <col min="15875" max="15875" width="25.28515625" style="286" customWidth="1"/>
    <col min="15876" max="15876" width="6.7109375" style="286" customWidth="1"/>
    <col min="15877" max="15877" width="7.7109375" style="286" customWidth="1"/>
    <col min="15878" max="15878" width="13.140625" style="286" customWidth="1"/>
    <col min="15879" max="15879" width="12.85546875" style="286" customWidth="1"/>
    <col min="15880" max="16128" width="11.42578125" style="286"/>
    <col min="16129" max="16129" width="3.85546875" style="286" customWidth="1"/>
    <col min="16130" max="16130" width="20.7109375" style="286" customWidth="1"/>
    <col min="16131" max="16131" width="25.28515625" style="286" customWidth="1"/>
    <col min="16132" max="16132" width="6.7109375" style="286" customWidth="1"/>
    <col min="16133" max="16133" width="7.7109375" style="286" customWidth="1"/>
    <col min="16134" max="16134" width="13.140625" style="286" customWidth="1"/>
    <col min="16135" max="16135" width="12.85546875" style="286" customWidth="1"/>
    <col min="16136" max="16384" width="11.42578125" style="286"/>
  </cols>
  <sheetData>
    <row r="1" spans="1:7" ht="9.9499999999999993" customHeight="1" thickBot="1" x14ac:dyDescent="0.3">
      <c r="A1" s="564" t="s">
        <v>228</v>
      </c>
      <c r="B1" s="564"/>
      <c r="C1" s="564"/>
      <c r="D1" s="564"/>
      <c r="E1" s="564"/>
      <c r="F1" s="564"/>
      <c r="G1" s="81" t="s">
        <v>1</v>
      </c>
    </row>
    <row r="2" spans="1:7" ht="16.5" customHeight="1" thickTop="1" thickBot="1" x14ac:dyDescent="0.3">
      <c r="A2" s="564"/>
      <c r="B2" s="564"/>
      <c r="C2" s="564"/>
      <c r="D2" s="564"/>
      <c r="E2" s="564"/>
      <c r="F2" s="564"/>
      <c r="G2" s="83" t="s">
        <v>229</v>
      </c>
    </row>
    <row r="3" spans="1:7" ht="12.6" customHeight="1" thickTop="1" x14ac:dyDescent="0.25">
      <c r="A3" s="565" t="s">
        <v>3</v>
      </c>
      <c r="B3" s="565"/>
      <c r="C3" s="565"/>
      <c r="D3" s="565"/>
      <c r="E3" s="565"/>
      <c r="F3" s="565"/>
      <c r="G3" s="565"/>
    </row>
    <row r="4" spans="1:7" ht="3" customHeight="1" x14ac:dyDescent="0.25">
      <c r="A4" s="287"/>
      <c r="G4" s="288"/>
    </row>
    <row r="5" spans="1:7" ht="12.6" customHeight="1" x14ac:dyDescent="0.25">
      <c r="A5" s="289" t="s">
        <v>4</v>
      </c>
      <c r="B5" s="290"/>
      <c r="C5" s="289" t="s">
        <v>5</v>
      </c>
      <c r="D5" s="291"/>
      <c r="E5" s="291"/>
      <c r="F5" s="290"/>
      <c r="G5" s="292" t="s">
        <v>136</v>
      </c>
    </row>
    <row r="6" spans="1:7" ht="33.75" customHeight="1" thickBot="1" x14ac:dyDescent="0.3">
      <c r="A6" s="293" t="s">
        <v>6</v>
      </c>
      <c r="B6" s="294"/>
      <c r="C6" s="566" t="s">
        <v>379</v>
      </c>
      <c r="D6" s="567"/>
      <c r="E6" s="567"/>
      <c r="F6" s="568"/>
      <c r="G6" s="295"/>
    </row>
    <row r="7" spans="1:7" ht="12.6" customHeight="1" thickTop="1" x14ac:dyDescent="0.25">
      <c r="A7" s="569" t="s">
        <v>189</v>
      </c>
      <c r="B7" s="569"/>
      <c r="C7" s="569"/>
      <c r="D7" s="569"/>
      <c r="E7" s="569"/>
      <c r="F7" s="570" t="s">
        <v>230</v>
      </c>
      <c r="G7" s="570"/>
    </row>
    <row r="8" spans="1:7" ht="9" customHeight="1" x14ac:dyDescent="0.15">
      <c r="A8" s="569"/>
      <c r="B8" s="569"/>
      <c r="C8" s="569"/>
      <c r="D8" s="569"/>
      <c r="E8" s="569"/>
      <c r="F8" s="297" t="s">
        <v>231</v>
      </c>
      <c r="G8" s="298" t="s">
        <v>232</v>
      </c>
    </row>
    <row r="9" spans="1:7" ht="15" customHeight="1" x14ac:dyDescent="0.25">
      <c r="A9" s="299" t="s">
        <v>233</v>
      </c>
      <c r="B9" s="571" t="s">
        <v>234</v>
      </c>
      <c r="C9" s="571"/>
      <c r="D9" s="571"/>
      <c r="E9" s="571"/>
      <c r="F9" s="300"/>
      <c r="G9" s="301"/>
    </row>
    <row r="10" spans="1:7" ht="15" customHeight="1" x14ac:dyDescent="0.15">
      <c r="A10" s="302" t="s">
        <v>235</v>
      </c>
      <c r="B10" s="303" t="s">
        <v>236</v>
      </c>
      <c r="C10" s="304"/>
      <c r="D10" s="304"/>
      <c r="E10" s="304"/>
      <c r="F10" s="305">
        <v>0.2</v>
      </c>
      <c r="G10" s="306"/>
    </row>
    <row r="11" spans="1:7" ht="15" customHeight="1" x14ac:dyDescent="0.15">
      <c r="A11" s="302" t="s">
        <v>237</v>
      </c>
      <c r="B11" s="303" t="s">
        <v>238</v>
      </c>
      <c r="C11" s="304"/>
      <c r="D11" s="304"/>
      <c r="E11" s="304"/>
      <c r="F11" s="305">
        <v>1.4999999999999999E-2</v>
      </c>
      <c r="G11" s="306"/>
    </row>
    <row r="12" spans="1:7" ht="15" customHeight="1" x14ac:dyDescent="0.15">
      <c r="A12" s="302" t="s">
        <v>155</v>
      </c>
      <c r="B12" s="303" t="s">
        <v>239</v>
      </c>
      <c r="C12" s="304"/>
      <c r="D12" s="304"/>
      <c r="E12" s="304"/>
      <c r="F12" s="305">
        <v>0.01</v>
      </c>
      <c r="G12" s="306"/>
    </row>
    <row r="13" spans="1:7" ht="15" customHeight="1" x14ac:dyDescent="0.15">
      <c r="A13" s="302" t="s">
        <v>240</v>
      </c>
      <c r="B13" s="303" t="s">
        <v>241</v>
      </c>
      <c r="C13" s="304"/>
      <c r="D13" s="304"/>
      <c r="E13" s="304"/>
      <c r="F13" s="305">
        <v>2E-3</v>
      </c>
      <c r="G13" s="306"/>
    </row>
    <row r="14" spans="1:7" ht="15" customHeight="1" x14ac:dyDescent="0.15">
      <c r="A14" s="302" t="s">
        <v>242</v>
      </c>
      <c r="B14" s="303" t="s">
        <v>243</v>
      </c>
      <c r="C14" s="304"/>
      <c r="D14" s="304"/>
      <c r="E14" s="304"/>
      <c r="F14" s="305">
        <v>6.0000000000000001E-3</v>
      </c>
      <c r="G14" s="306"/>
    </row>
    <row r="15" spans="1:7" ht="15" customHeight="1" x14ac:dyDescent="0.15">
      <c r="A15" s="302" t="s">
        <v>244</v>
      </c>
      <c r="B15" s="303" t="s">
        <v>245</v>
      </c>
      <c r="C15" s="304"/>
      <c r="D15" s="304"/>
      <c r="E15" s="304"/>
      <c r="F15" s="305">
        <v>2.5000000000000001E-2</v>
      </c>
      <c r="G15" s="306"/>
    </row>
    <row r="16" spans="1:7" ht="15" customHeight="1" x14ac:dyDescent="0.15">
      <c r="A16" s="302" t="s">
        <v>246</v>
      </c>
      <c r="B16" s="303" t="s">
        <v>247</v>
      </c>
      <c r="C16" s="304"/>
      <c r="D16" s="304"/>
      <c r="E16" s="304"/>
      <c r="F16" s="305">
        <v>0.03</v>
      </c>
      <c r="G16" s="306"/>
    </row>
    <row r="17" spans="1:7" ht="15" customHeight="1" x14ac:dyDescent="0.15">
      <c r="A17" s="302" t="s">
        <v>248</v>
      </c>
      <c r="B17" s="303" t="s">
        <v>249</v>
      </c>
      <c r="C17" s="304"/>
      <c r="D17" s="304"/>
      <c r="E17" s="304"/>
      <c r="F17" s="305">
        <v>0.08</v>
      </c>
      <c r="G17" s="306"/>
    </row>
    <row r="18" spans="1:7" ht="15" customHeight="1" x14ac:dyDescent="0.15">
      <c r="A18" s="302" t="s">
        <v>250</v>
      </c>
      <c r="B18" s="303" t="s">
        <v>251</v>
      </c>
      <c r="C18" s="304"/>
      <c r="D18" s="304"/>
      <c r="E18" s="304"/>
      <c r="F18" s="307">
        <v>0</v>
      </c>
      <c r="G18" s="306"/>
    </row>
    <row r="19" spans="1:7" ht="15" customHeight="1" thickBot="1" x14ac:dyDescent="0.25">
      <c r="A19" s="557" t="s">
        <v>252</v>
      </c>
      <c r="B19" s="557"/>
      <c r="C19" s="557"/>
      <c r="D19" s="557"/>
      <c r="E19" s="557"/>
      <c r="F19" s="308">
        <f>ROUND(SUM(F10:F18),4)</f>
        <v>0.36799999999999999</v>
      </c>
      <c r="G19" s="309">
        <f>SUM(G10:G18)</f>
        <v>0</v>
      </c>
    </row>
    <row r="20" spans="1:7" ht="10.5" customHeight="1" thickTop="1" thickBot="1" x14ac:dyDescent="0.3">
      <c r="A20" s="558"/>
      <c r="B20" s="558"/>
      <c r="C20" s="558"/>
      <c r="D20" s="558"/>
      <c r="E20" s="558"/>
      <c r="F20" s="558"/>
      <c r="G20" s="558"/>
    </row>
    <row r="21" spans="1:7" ht="15" customHeight="1" thickTop="1" x14ac:dyDescent="0.25">
      <c r="A21" s="310" t="s">
        <v>253</v>
      </c>
      <c r="B21" s="559" t="s">
        <v>254</v>
      </c>
      <c r="C21" s="559"/>
      <c r="D21" s="559"/>
      <c r="E21" s="559"/>
      <c r="F21" s="311"/>
      <c r="G21" s="301"/>
    </row>
    <row r="22" spans="1:7" ht="15" customHeight="1" x14ac:dyDescent="0.15">
      <c r="A22" s="296" t="s">
        <v>146</v>
      </c>
      <c r="B22" s="312" t="s">
        <v>255</v>
      </c>
      <c r="C22" s="313"/>
      <c r="D22" s="313"/>
      <c r="E22" s="314"/>
      <c r="F22" s="315" t="s">
        <v>256</v>
      </c>
      <c r="G22" s="316"/>
    </row>
    <row r="23" spans="1:7" ht="15" customHeight="1" x14ac:dyDescent="0.15">
      <c r="A23" s="296" t="s">
        <v>147</v>
      </c>
      <c r="B23" s="312" t="s">
        <v>257</v>
      </c>
      <c r="C23" s="313"/>
      <c r="D23" s="313"/>
      <c r="E23" s="314"/>
      <c r="F23" s="315" t="s">
        <v>256</v>
      </c>
      <c r="G23" s="316"/>
    </row>
    <row r="24" spans="1:7" ht="15" customHeight="1" x14ac:dyDescent="0.15">
      <c r="A24" s="296" t="s">
        <v>258</v>
      </c>
      <c r="B24" s="312" t="s">
        <v>259</v>
      </c>
      <c r="C24" s="313"/>
      <c r="D24" s="313"/>
      <c r="E24" s="314"/>
      <c r="F24" s="315">
        <v>6.6E-3</v>
      </c>
      <c r="G24" s="306"/>
    </row>
    <row r="25" spans="1:7" ht="15" customHeight="1" x14ac:dyDescent="0.15">
      <c r="A25" s="296" t="s">
        <v>260</v>
      </c>
      <c r="B25" s="312" t="s">
        <v>261</v>
      </c>
      <c r="C25" s="313"/>
      <c r="D25" s="313"/>
      <c r="E25" s="314"/>
      <c r="F25" s="315">
        <v>8.3299999999999999E-2</v>
      </c>
      <c r="G25" s="306"/>
    </row>
    <row r="26" spans="1:7" ht="15" customHeight="1" x14ac:dyDescent="0.15">
      <c r="A26" s="296" t="s">
        <v>262</v>
      </c>
      <c r="B26" s="312" t="s">
        <v>263</v>
      </c>
      <c r="C26" s="313"/>
      <c r="D26" s="313"/>
      <c r="E26" s="314"/>
      <c r="F26" s="315">
        <v>5.0000000000000001E-4</v>
      </c>
      <c r="G26" s="306"/>
    </row>
    <row r="27" spans="1:7" ht="15" customHeight="1" x14ac:dyDescent="0.15">
      <c r="A27" s="296" t="s">
        <v>264</v>
      </c>
      <c r="B27" s="312" t="s">
        <v>265</v>
      </c>
      <c r="C27" s="313"/>
      <c r="D27" s="313"/>
      <c r="E27" s="314"/>
      <c r="F27" s="315">
        <v>5.5999999999999999E-3</v>
      </c>
      <c r="G27" s="306"/>
    </row>
    <row r="28" spans="1:7" ht="15" customHeight="1" x14ac:dyDescent="0.15">
      <c r="A28" s="296" t="s">
        <v>266</v>
      </c>
      <c r="B28" s="312" t="s">
        <v>267</v>
      </c>
      <c r="C28" s="313"/>
      <c r="D28" s="313"/>
      <c r="E28" s="314"/>
      <c r="F28" s="315" t="s">
        <v>256</v>
      </c>
      <c r="G28" s="316"/>
    </row>
    <row r="29" spans="1:7" ht="15" customHeight="1" x14ac:dyDescent="0.15">
      <c r="A29" s="296" t="s">
        <v>268</v>
      </c>
      <c r="B29" s="312" t="s">
        <v>269</v>
      </c>
      <c r="C29" s="313"/>
      <c r="D29" s="313"/>
      <c r="E29" s="314"/>
      <c r="F29" s="315">
        <v>8.0000000000000004E-4</v>
      </c>
      <c r="G29" s="306"/>
    </row>
    <row r="30" spans="1:7" ht="15" customHeight="1" x14ac:dyDescent="0.15">
      <c r="A30" s="296" t="s">
        <v>270</v>
      </c>
      <c r="B30" s="312" t="s">
        <v>271</v>
      </c>
      <c r="C30" s="313"/>
      <c r="D30" s="313"/>
      <c r="E30" s="314"/>
      <c r="F30" s="315">
        <v>8.4699999999999998E-2</v>
      </c>
      <c r="G30" s="306"/>
    </row>
    <row r="31" spans="1:7" ht="15" customHeight="1" x14ac:dyDescent="0.15">
      <c r="A31" s="296" t="s">
        <v>272</v>
      </c>
      <c r="B31" s="317" t="s">
        <v>273</v>
      </c>
      <c r="C31" s="318"/>
      <c r="D31" s="318"/>
      <c r="E31" s="319"/>
      <c r="F31" s="315">
        <v>2.9999999999999997E-4</v>
      </c>
      <c r="G31" s="306"/>
    </row>
    <row r="32" spans="1:7" ht="15" customHeight="1" thickBot="1" x14ac:dyDescent="0.25">
      <c r="A32" s="557" t="s">
        <v>274</v>
      </c>
      <c r="B32" s="557"/>
      <c r="C32" s="557"/>
      <c r="D32" s="557"/>
      <c r="E32" s="557"/>
      <c r="F32" s="308">
        <f>SUM(F22:F31)</f>
        <v>0.18179999999999999</v>
      </c>
      <c r="G32" s="309">
        <f>SUM(G22:G31)</f>
        <v>0</v>
      </c>
    </row>
    <row r="33" spans="1:7" ht="9" customHeight="1" thickTop="1" thickBot="1" x14ac:dyDescent="0.3">
      <c r="A33" s="558"/>
      <c r="B33" s="558"/>
      <c r="C33" s="558"/>
      <c r="D33" s="558"/>
      <c r="E33" s="558"/>
      <c r="F33" s="558"/>
      <c r="G33" s="558"/>
    </row>
    <row r="34" spans="1:7" ht="15" customHeight="1" thickTop="1" x14ac:dyDescent="0.25">
      <c r="A34" s="310" t="s">
        <v>275</v>
      </c>
      <c r="B34" s="559" t="s">
        <v>276</v>
      </c>
      <c r="C34" s="559"/>
      <c r="D34" s="559"/>
      <c r="E34" s="559"/>
      <c r="F34" s="310"/>
      <c r="G34" s="320"/>
    </row>
    <row r="35" spans="1:7" ht="15" customHeight="1" x14ac:dyDescent="0.15">
      <c r="A35" s="302" t="s">
        <v>277</v>
      </c>
      <c r="B35" s="556" t="s">
        <v>278</v>
      </c>
      <c r="C35" s="556"/>
      <c r="D35" s="556"/>
      <c r="E35" s="556"/>
      <c r="F35" s="321">
        <v>4.1300000000000003E-2</v>
      </c>
      <c r="G35" s="306"/>
    </row>
    <row r="36" spans="1:7" ht="15" customHeight="1" x14ac:dyDescent="0.15">
      <c r="A36" s="302" t="s">
        <v>279</v>
      </c>
      <c r="B36" s="556" t="s">
        <v>280</v>
      </c>
      <c r="C36" s="556"/>
      <c r="D36" s="556"/>
      <c r="E36" s="556"/>
      <c r="F36" s="321">
        <v>1E-3</v>
      </c>
      <c r="G36" s="306"/>
    </row>
    <row r="37" spans="1:7" ht="15" customHeight="1" x14ac:dyDescent="0.15">
      <c r="A37" s="302" t="s">
        <v>281</v>
      </c>
      <c r="B37" s="556" t="s">
        <v>282</v>
      </c>
      <c r="C37" s="556"/>
      <c r="D37" s="556"/>
      <c r="E37" s="556"/>
      <c r="F37" s="321">
        <v>2.23E-2</v>
      </c>
      <c r="G37" s="306"/>
    </row>
    <row r="38" spans="1:7" ht="15" customHeight="1" x14ac:dyDescent="0.15">
      <c r="A38" s="302" t="s">
        <v>283</v>
      </c>
      <c r="B38" s="556" t="s">
        <v>284</v>
      </c>
      <c r="C38" s="556"/>
      <c r="D38" s="556"/>
      <c r="E38" s="556"/>
      <c r="F38" s="321">
        <v>2.3699999999999999E-2</v>
      </c>
      <c r="G38" s="306"/>
    </row>
    <row r="39" spans="1:7" ht="15" customHeight="1" x14ac:dyDescent="0.15">
      <c r="A39" s="302" t="s">
        <v>285</v>
      </c>
      <c r="B39" s="556" t="s">
        <v>286</v>
      </c>
      <c r="C39" s="556"/>
      <c r="D39" s="556"/>
      <c r="E39" s="556"/>
      <c r="F39" s="321">
        <v>3.5000000000000001E-3</v>
      </c>
      <c r="G39" s="306"/>
    </row>
    <row r="40" spans="1:7" ht="15" customHeight="1" thickBot="1" x14ac:dyDescent="0.25">
      <c r="A40" s="557" t="s">
        <v>287</v>
      </c>
      <c r="B40" s="557"/>
      <c r="C40" s="557"/>
      <c r="D40" s="557"/>
      <c r="E40" s="557"/>
      <c r="F40" s="322">
        <f>ROUND(SUM(F35:F39),4)</f>
        <v>9.1800000000000007E-2</v>
      </c>
      <c r="G40" s="323">
        <f>SUM(G35:G39)</f>
        <v>0</v>
      </c>
    </row>
    <row r="41" spans="1:7" ht="8.25" customHeight="1" thickTop="1" thickBot="1" x14ac:dyDescent="0.3">
      <c r="A41" s="558"/>
      <c r="B41" s="558"/>
      <c r="C41" s="558"/>
      <c r="D41" s="558"/>
      <c r="E41" s="558"/>
      <c r="F41" s="558"/>
      <c r="G41" s="558"/>
    </row>
    <row r="42" spans="1:7" ht="15" customHeight="1" thickTop="1" x14ac:dyDescent="0.25">
      <c r="A42" s="310" t="s">
        <v>288</v>
      </c>
      <c r="B42" s="559" t="s">
        <v>289</v>
      </c>
      <c r="C42" s="559"/>
      <c r="D42" s="559"/>
      <c r="E42" s="559"/>
      <c r="F42" s="310"/>
      <c r="G42" s="320"/>
    </row>
    <row r="43" spans="1:7" ht="15" customHeight="1" x14ac:dyDescent="0.15">
      <c r="A43" s="302" t="s">
        <v>290</v>
      </c>
      <c r="B43" s="560" t="s">
        <v>291</v>
      </c>
      <c r="C43" s="560"/>
      <c r="D43" s="560"/>
      <c r="E43" s="560"/>
      <c r="F43" s="321">
        <f>ROUND((F19*F32),4)</f>
        <v>6.6900000000000001E-2</v>
      </c>
      <c r="G43" s="306"/>
    </row>
    <row r="44" spans="1:7" ht="24.75" customHeight="1" x14ac:dyDescent="0.15">
      <c r="A44" s="302" t="s">
        <v>292</v>
      </c>
      <c r="B44" s="561" t="s">
        <v>293</v>
      </c>
      <c r="C44" s="562"/>
      <c r="D44" s="562"/>
      <c r="E44" s="563"/>
      <c r="F44" s="321">
        <v>3.7000000000000002E-3</v>
      </c>
      <c r="G44" s="306"/>
    </row>
    <row r="45" spans="1:7" ht="15" customHeight="1" thickBot="1" x14ac:dyDescent="0.25">
      <c r="A45" s="557" t="s">
        <v>294</v>
      </c>
      <c r="B45" s="557"/>
      <c r="C45" s="557"/>
      <c r="D45" s="557"/>
      <c r="E45" s="557"/>
      <c r="F45" s="322">
        <f>ROUND((F44+F43),4)</f>
        <v>7.0599999999999996E-2</v>
      </c>
      <c r="G45" s="323">
        <f>SUM(G43:G44)</f>
        <v>0</v>
      </c>
    </row>
    <row r="46" spans="1:7" ht="9" customHeight="1" thickTop="1" thickBot="1" x14ac:dyDescent="0.25">
      <c r="A46" s="324"/>
      <c r="B46" s="325"/>
      <c r="C46" s="325"/>
      <c r="D46" s="325"/>
      <c r="E46" s="325"/>
      <c r="F46" s="326"/>
      <c r="G46" s="327"/>
    </row>
    <row r="47" spans="1:7" ht="15.75" customHeight="1" thickTop="1" thickBot="1" x14ac:dyDescent="0.3">
      <c r="A47" s="555" t="s">
        <v>295</v>
      </c>
      <c r="B47" s="555"/>
      <c r="C47" s="555"/>
      <c r="D47" s="555"/>
      <c r="E47" s="555"/>
      <c r="F47" s="328">
        <f>ROUND(F19+F32+F40+F45,4)</f>
        <v>0.71220000000000006</v>
      </c>
      <c r="G47" s="329">
        <f>G19+G32+G40+G45</f>
        <v>0</v>
      </c>
    </row>
    <row r="48" spans="1:7" ht="15.75" customHeight="1" thickTop="1" x14ac:dyDescent="0.25">
      <c r="A48" s="330" t="s">
        <v>32</v>
      </c>
      <c r="B48" s="331"/>
      <c r="C48" s="332"/>
      <c r="D48" s="330" t="s">
        <v>33</v>
      </c>
      <c r="E48" s="331"/>
      <c r="F48" s="331"/>
      <c r="G48" s="332"/>
    </row>
    <row r="49" spans="1:7" ht="17.25" customHeight="1" x14ac:dyDescent="0.25">
      <c r="A49" s="333" t="s">
        <v>34</v>
      </c>
      <c r="B49" s="334"/>
      <c r="C49" s="334"/>
      <c r="D49" s="334"/>
      <c r="E49" s="335"/>
      <c r="F49" s="333" t="s">
        <v>35</v>
      </c>
      <c r="G49" s="335"/>
    </row>
    <row r="50" spans="1:7" ht="17.25" customHeight="1" x14ac:dyDescent="0.25">
      <c r="A50" s="287" t="s">
        <v>296</v>
      </c>
      <c r="F50" s="391"/>
      <c r="G50" s="336"/>
    </row>
    <row r="51" spans="1:7" ht="15" customHeight="1" x14ac:dyDescent="0.25">
      <c r="A51" s="337"/>
      <c r="B51" s="338"/>
      <c r="C51" s="338"/>
      <c r="D51" s="338"/>
      <c r="E51" s="338"/>
      <c r="F51" s="338"/>
      <c r="G51" s="339"/>
    </row>
    <row r="52" spans="1:7" ht="13.5" customHeight="1" x14ac:dyDescent="0.25">
      <c r="A52" s="340"/>
      <c r="B52" s="341"/>
      <c r="C52" s="341"/>
      <c r="D52" s="341"/>
      <c r="E52" s="341"/>
      <c r="F52" s="341"/>
      <c r="G52" s="288"/>
    </row>
    <row r="53" spans="1:7" ht="15" hidden="1" customHeight="1" x14ac:dyDescent="0.25">
      <c r="A53" s="287"/>
      <c r="G53" s="336"/>
    </row>
    <row r="54" spans="1:7" ht="15" hidden="1" customHeight="1" x14ac:dyDescent="0.25">
      <c r="A54" s="340"/>
      <c r="B54" s="341"/>
      <c r="C54" s="341"/>
      <c r="D54" s="341"/>
      <c r="E54" s="341"/>
      <c r="F54" s="341"/>
      <c r="G54" s="288"/>
    </row>
  </sheetData>
  <mergeCells count="24">
    <mergeCell ref="B34:E34"/>
    <mergeCell ref="A1:F2"/>
    <mergeCell ref="A3:G3"/>
    <mergeCell ref="C6:F6"/>
    <mergeCell ref="A7:E8"/>
    <mergeCell ref="F7:G7"/>
    <mergeCell ref="B9:E9"/>
    <mergeCell ref="A19:E19"/>
    <mergeCell ref="A20:G20"/>
    <mergeCell ref="B21:E21"/>
    <mergeCell ref="A32:E32"/>
    <mergeCell ref="A33:G33"/>
    <mergeCell ref="A47:E47"/>
    <mergeCell ref="B35:E35"/>
    <mergeCell ref="B36:E36"/>
    <mergeCell ref="B37:E37"/>
    <mergeCell ref="B38:E38"/>
    <mergeCell ref="B39:E39"/>
    <mergeCell ref="A40:E40"/>
    <mergeCell ref="A41:G41"/>
    <mergeCell ref="B42:E42"/>
    <mergeCell ref="B43:E43"/>
    <mergeCell ref="B44:E44"/>
    <mergeCell ref="A45:E45"/>
  </mergeCells>
  <printOptions horizontalCentered="1"/>
  <pageMargins left="0.78749999999999998" right="0.39374999999999999" top="0.98402777777777772" bottom="0.39374999999999999" header="0.51180555555555562" footer="0.5118055555555556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12</vt:i4>
      </vt:variant>
      <vt:variant>
        <vt:lpstr>Intervalos Nomeados</vt:lpstr>
      </vt:variant>
      <vt:variant>
        <vt:i4>5</vt:i4>
      </vt:variant>
    </vt:vector>
  </HeadingPairs>
  <TitlesOfParts>
    <vt:vector size="17" baseType="lpstr">
      <vt:lpstr>PFP </vt:lpstr>
      <vt:lpstr>PFP1.1_Topo</vt:lpstr>
      <vt:lpstr>PFP1.2_Geo</vt:lpstr>
      <vt:lpstr>PFP1.3_Amb</vt:lpstr>
      <vt:lpstr>PFP_I Equip Proj</vt:lpstr>
      <vt:lpstr>PFP_II Desp Viagens</vt:lpstr>
      <vt:lpstr>PFP_III Ser Graf</vt:lpstr>
      <vt:lpstr>PFP_IV Desp Gerais</vt:lpstr>
      <vt:lpstr>PFP_XV Det_ Enc_ Soc_</vt:lpstr>
      <vt:lpstr>PFP_XIII_ Det_ custos Adm_</vt:lpstr>
      <vt:lpstr>Cronograma-fisico financeiro</vt:lpstr>
      <vt:lpstr>Planilha2</vt:lpstr>
      <vt:lpstr>'Cronograma-fisico financeiro'!Area_de_impressao</vt:lpstr>
      <vt:lpstr>PFP1.1_Topo!Area_de_impressao</vt:lpstr>
      <vt:lpstr>PFP1.2_Geo!Area_de_impressao</vt:lpstr>
      <vt:lpstr>PFP1.3_Amb!Area_de_impressao</vt:lpstr>
      <vt:lpstr>'PFP_III Ser Graf'!Print_Area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Danillo Libarino Assunção</dc:creator>
  <cp:lastModifiedBy>Helton Pereira Paiva da Cruz</cp:lastModifiedBy>
  <cp:lastPrinted>2023-12-12T15:11:34Z</cp:lastPrinted>
  <dcterms:created xsi:type="dcterms:W3CDTF">2023-09-25T19:38:09Z</dcterms:created>
  <dcterms:modified xsi:type="dcterms:W3CDTF">2024-09-12T12:37:45Z</dcterms:modified>
</cp:coreProperties>
</file>