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dayane.carvalho\Documents\CODEVASF\2024\Projeto Ponte Ouro Branco-licitar projeto\"/>
    </mc:Choice>
  </mc:AlternateContent>
  <xr:revisionPtr revIDLastSave="0" documentId="13_ncr:1_{DE9871FE-A791-4474-AB91-91258881E2E5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Capa" sheetId="10" r:id="rId1"/>
    <sheet name="Dicionário" sheetId="15" r:id="rId2"/>
    <sheet name="Mapeamento de Riscos" sheetId="3" r:id="rId3"/>
    <sheet name="Matriz de Risco" sheetId="6" r:id="rId4"/>
    <sheet name="Mapa de Calor" sheetId="16" r:id="rId5"/>
    <sheet name="Lista de Riscos Normalizados" sheetId="13" r:id="rId6"/>
  </sheets>
  <definedNames>
    <definedName name="_xlnm._FilterDatabase" localSheetId="5" hidden="1">'Lista de Riscos Normalizados'!$C$1:$D$65</definedName>
    <definedName name="_xlnm._FilterDatabase" localSheetId="2" hidden="1">'Mapeamento de Riscos'!$A$7:$AR$57</definedName>
    <definedName name="_xlnm._FilterDatabase" localSheetId="3" hidden="1">'Matriz de Risco'!$C$13:$N$64</definedName>
    <definedName name="_xlnm.Print_Area" localSheetId="3">'Matriz de Risco'!$C$1:$N$77</definedName>
    <definedName name="Inserir_novo_Risco">'Lista de Riscos Normalizados'!$C$67</definedName>
    <definedName name="_xlnm.Print_Titles" localSheetId="1">Dicionário!$1:$3</definedName>
    <definedName name="_xlnm.Print_Titles" localSheetId="3">'Matriz de Risco'!$13:$13</definedName>
  </definedNames>
  <calcPr calcId="191029"/>
</workbook>
</file>

<file path=xl/calcChain.xml><?xml version="1.0" encoding="utf-8"?>
<calcChain xmlns="http://schemas.openxmlformats.org/spreadsheetml/2006/main">
  <c r="M14" i="6" l="1"/>
  <c r="M15" i="6"/>
  <c r="M16" i="6"/>
  <c r="M17" i="6" l="1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B14" i="6"/>
  <c r="B15" i="6" s="1"/>
  <c r="S55" i="3"/>
  <c r="T55" i="3" s="1"/>
  <c r="K55" i="3"/>
  <c r="L55" i="3" s="1"/>
  <c r="S54" i="3"/>
  <c r="T54" i="3" s="1"/>
  <c r="K54" i="3"/>
  <c r="L54" i="3" s="1"/>
  <c r="S53" i="3"/>
  <c r="T53" i="3" s="1"/>
  <c r="K53" i="3"/>
  <c r="L53" i="3" s="1"/>
  <c r="S52" i="3"/>
  <c r="T52" i="3" s="1"/>
  <c r="K52" i="3"/>
  <c r="L52" i="3" s="1"/>
  <c r="S51" i="3"/>
  <c r="T51" i="3" s="1"/>
  <c r="K51" i="3"/>
  <c r="L51" i="3" s="1"/>
  <c r="S50" i="3"/>
  <c r="T50" i="3" s="1"/>
  <c r="K50" i="3"/>
  <c r="L50" i="3" s="1"/>
  <c r="S49" i="3"/>
  <c r="T49" i="3" s="1"/>
  <c r="K49" i="3"/>
  <c r="L49" i="3" s="1"/>
  <c r="S48" i="3"/>
  <c r="T48" i="3" s="1"/>
  <c r="K48" i="3"/>
  <c r="L48" i="3" s="1"/>
  <c r="S47" i="3"/>
  <c r="T47" i="3" s="1"/>
  <c r="K47" i="3"/>
  <c r="L47" i="3" s="1"/>
  <c r="S46" i="3"/>
  <c r="T46" i="3" s="1"/>
  <c r="K46" i="3"/>
  <c r="L46" i="3" s="1"/>
  <c r="S45" i="3"/>
  <c r="T45" i="3" s="1"/>
  <c r="K45" i="3"/>
  <c r="L45" i="3" s="1"/>
  <c r="S44" i="3"/>
  <c r="T44" i="3" s="1"/>
  <c r="K44" i="3"/>
  <c r="L44" i="3" s="1"/>
  <c r="S43" i="3"/>
  <c r="T43" i="3" s="1"/>
  <c r="K43" i="3"/>
  <c r="L43" i="3" s="1"/>
  <c r="S42" i="3"/>
  <c r="T42" i="3" s="1"/>
  <c r="K42" i="3"/>
  <c r="L42" i="3" s="1"/>
  <c r="S41" i="3"/>
  <c r="T41" i="3" s="1"/>
  <c r="K41" i="3"/>
  <c r="L41" i="3" s="1"/>
  <c r="S40" i="3"/>
  <c r="T40" i="3" s="1"/>
  <c r="K40" i="3"/>
  <c r="S39" i="3"/>
  <c r="T39" i="3" s="1"/>
  <c r="K39" i="3"/>
  <c r="S38" i="3"/>
  <c r="T38" i="3" s="1"/>
  <c r="K38" i="3"/>
  <c r="L38" i="3" s="1"/>
  <c r="S37" i="3"/>
  <c r="T37" i="3" s="1"/>
  <c r="K37" i="3"/>
  <c r="S36" i="3"/>
  <c r="K36" i="3"/>
  <c r="L36" i="3" s="1"/>
  <c r="S35" i="3"/>
  <c r="K35" i="3"/>
  <c r="L35" i="3" s="1"/>
  <c r="S34" i="3"/>
  <c r="K34" i="3"/>
  <c r="L34" i="3" s="1"/>
  <c r="S33" i="3"/>
  <c r="K33" i="3"/>
  <c r="L33" i="3" s="1"/>
  <c r="S32" i="3"/>
  <c r="K32" i="3"/>
  <c r="L32" i="3" s="1"/>
  <c r="S31" i="3"/>
  <c r="K31" i="3"/>
  <c r="L31" i="3" s="1"/>
  <c r="S30" i="3"/>
  <c r="K30" i="3"/>
  <c r="L30" i="3" s="1"/>
  <c r="S29" i="3"/>
  <c r="K29" i="3"/>
  <c r="L29" i="3" s="1"/>
  <c r="S28" i="3"/>
  <c r="K28" i="3"/>
  <c r="L28" i="3" s="1"/>
  <c r="S27" i="3"/>
  <c r="K27" i="3"/>
  <c r="L27" i="3" s="1"/>
  <c r="S26" i="3"/>
  <c r="K26" i="3"/>
  <c r="L26" i="3" s="1"/>
  <c r="S25" i="3"/>
  <c r="K25" i="3"/>
  <c r="L25" i="3" s="1"/>
  <c r="S24" i="3"/>
  <c r="K24" i="3"/>
  <c r="L24" i="3" s="1"/>
  <c r="S23" i="3"/>
  <c r="K23" i="3"/>
  <c r="L23" i="3" s="1"/>
  <c r="S22" i="3"/>
  <c r="K22" i="3"/>
  <c r="L22" i="3" s="1"/>
  <c r="S21" i="3"/>
  <c r="K21" i="3"/>
  <c r="L21" i="3" s="1"/>
  <c r="S20" i="3"/>
  <c r="K20" i="3"/>
  <c r="L20" i="3" s="1"/>
  <c r="S19" i="3"/>
  <c r="K19" i="3"/>
  <c r="L19" i="3" s="1"/>
  <c r="S18" i="3"/>
  <c r="K18" i="3"/>
  <c r="L18" i="3" s="1"/>
  <c r="S17" i="3"/>
  <c r="K17" i="3"/>
  <c r="L17" i="3" s="1"/>
  <c r="S16" i="3"/>
  <c r="K16" i="3"/>
  <c r="L16" i="3" s="1"/>
  <c r="S15" i="3"/>
  <c r="K15" i="3"/>
  <c r="L15" i="3" s="1"/>
  <c r="S14" i="3"/>
  <c r="T14" i="3" s="1"/>
  <c r="K14" i="3"/>
  <c r="L14" i="3" s="1"/>
  <c r="S13" i="3"/>
  <c r="T13" i="3" s="1"/>
  <c r="K13" i="3"/>
  <c r="L13" i="3" s="1"/>
  <c r="S12" i="3"/>
  <c r="T12" i="3" s="1"/>
  <c r="K12" i="3"/>
  <c r="L12" i="3" s="1"/>
  <c r="S11" i="3"/>
  <c r="T11" i="3" s="1"/>
  <c r="K11" i="3"/>
  <c r="L11" i="3" s="1"/>
  <c r="S10" i="3"/>
  <c r="T10" i="3" s="1"/>
  <c r="K10" i="3"/>
  <c r="L10" i="3" s="1"/>
  <c r="S56" i="3"/>
  <c r="T56" i="3" s="1"/>
  <c r="K56" i="3"/>
  <c r="B16" i="6" l="1"/>
  <c r="B17" i="6" s="1"/>
  <c r="B18" i="6" s="1"/>
  <c r="W16" i="3"/>
  <c r="W19" i="3"/>
  <c r="W22" i="3"/>
  <c r="W25" i="3"/>
  <c r="W28" i="3"/>
  <c r="W31" i="3"/>
  <c r="W34" i="3"/>
  <c r="W15" i="3"/>
  <c r="W21" i="3"/>
  <c r="W27" i="3"/>
  <c r="W30" i="3"/>
  <c r="W36" i="3"/>
  <c r="W18" i="3"/>
  <c r="W24" i="3"/>
  <c r="W33" i="3"/>
  <c r="W17" i="3"/>
  <c r="W20" i="3"/>
  <c r="W23" i="3"/>
  <c r="W26" i="3"/>
  <c r="W29" i="3"/>
  <c r="W32" i="3"/>
  <c r="W35" i="3"/>
  <c r="W56" i="3"/>
  <c r="U10" i="3"/>
  <c r="V10" i="3" s="1"/>
  <c r="X10" i="3"/>
  <c r="Y10" i="3" s="1"/>
  <c r="U37" i="3"/>
  <c r="V37" i="3" s="1"/>
  <c r="X11" i="3"/>
  <c r="Y11" i="3" s="1"/>
  <c r="U11" i="3"/>
  <c r="V11" i="3" s="1"/>
  <c r="U14" i="3"/>
  <c r="V14" i="3" s="1"/>
  <c r="X14" i="3"/>
  <c r="Y14" i="3" s="1"/>
  <c r="X13" i="3"/>
  <c r="Y13" i="3" s="1"/>
  <c r="U13" i="3"/>
  <c r="V13" i="3" s="1"/>
  <c r="U12" i="3"/>
  <c r="V12" i="3" s="1"/>
  <c r="X12" i="3"/>
  <c r="Y12" i="3" s="1"/>
  <c r="U39" i="3"/>
  <c r="V39" i="3" s="1"/>
  <c r="X53" i="3"/>
  <c r="Y53" i="3" s="1"/>
  <c r="U53" i="3"/>
  <c r="V53" i="3" s="1"/>
  <c r="X55" i="3"/>
  <c r="Y55" i="3" s="1"/>
  <c r="U55" i="3"/>
  <c r="V55" i="3" s="1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W38" i="3"/>
  <c r="X41" i="3"/>
  <c r="Y41" i="3" s="1"/>
  <c r="U41" i="3"/>
  <c r="V41" i="3" s="1"/>
  <c r="U44" i="3"/>
  <c r="V44" i="3" s="1"/>
  <c r="X44" i="3"/>
  <c r="Y44" i="3" s="1"/>
  <c r="X47" i="3"/>
  <c r="Y47" i="3" s="1"/>
  <c r="U47" i="3"/>
  <c r="V47" i="3" s="1"/>
  <c r="U50" i="3"/>
  <c r="V50" i="3" s="1"/>
  <c r="X50" i="3"/>
  <c r="Y50" i="3" s="1"/>
  <c r="L40" i="3"/>
  <c r="X40" i="3" s="1"/>
  <c r="Y40" i="3" s="1"/>
  <c r="W40" i="3"/>
  <c r="W10" i="3"/>
  <c r="W12" i="3"/>
  <c r="W13" i="3"/>
  <c r="L39" i="3"/>
  <c r="X39" i="3" s="1"/>
  <c r="Y39" i="3" s="1"/>
  <c r="W39" i="3"/>
  <c r="U40" i="3"/>
  <c r="V40" i="3" s="1"/>
  <c r="X43" i="3"/>
  <c r="Y43" i="3" s="1"/>
  <c r="U43" i="3"/>
  <c r="V43" i="3" s="1"/>
  <c r="U46" i="3"/>
  <c r="V46" i="3" s="1"/>
  <c r="X46" i="3"/>
  <c r="Y46" i="3" s="1"/>
  <c r="X49" i="3"/>
  <c r="Y49" i="3" s="1"/>
  <c r="U49" i="3"/>
  <c r="V49" i="3" s="1"/>
  <c r="U52" i="3"/>
  <c r="V52" i="3" s="1"/>
  <c r="X52" i="3"/>
  <c r="Y52" i="3" s="1"/>
  <c r="U54" i="3"/>
  <c r="V54" i="3" s="1"/>
  <c r="X54" i="3"/>
  <c r="Y54" i="3" s="1"/>
  <c r="W11" i="3"/>
  <c r="W14" i="3"/>
  <c r="L37" i="3"/>
  <c r="X37" i="3" s="1"/>
  <c r="Y37" i="3" s="1"/>
  <c r="W37" i="3"/>
  <c r="U38" i="3"/>
  <c r="V38" i="3" s="1"/>
  <c r="X38" i="3"/>
  <c r="Y38" i="3" s="1"/>
  <c r="U42" i="3"/>
  <c r="V42" i="3" s="1"/>
  <c r="X42" i="3"/>
  <c r="Y42" i="3" s="1"/>
  <c r="X45" i="3"/>
  <c r="Y45" i="3" s="1"/>
  <c r="U45" i="3"/>
  <c r="V45" i="3" s="1"/>
  <c r="U48" i="3"/>
  <c r="V48" i="3" s="1"/>
  <c r="X48" i="3"/>
  <c r="Y48" i="3" s="1"/>
  <c r="X51" i="3"/>
  <c r="Y51" i="3" s="1"/>
  <c r="U51" i="3"/>
  <c r="V51" i="3" s="1"/>
  <c r="W42" i="3"/>
  <c r="W44" i="3"/>
  <c r="W46" i="3"/>
  <c r="W48" i="3"/>
  <c r="W50" i="3"/>
  <c r="W52" i="3"/>
  <c r="W54" i="3"/>
  <c r="W41" i="3"/>
  <c r="W43" i="3"/>
  <c r="W45" i="3"/>
  <c r="W47" i="3"/>
  <c r="W49" i="3"/>
  <c r="W51" i="3"/>
  <c r="W53" i="3"/>
  <c r="W55" i="3"/>
  <c r="U56" i="3"/>
  <c r="V56" i="3" s="1"/>
  <c r="L56" i="3"/>
  <c r="X56" i="3" s="1"/>
  <c r="Y56" i="3" s="1"/>
  <c r="B19" i="6" l="1"/>
  <c r="B20" i="6" s="1"/>
  <c r="U20" i="3"/>
  <c r="V20" i="3" s="1"/>
  <c r="X20" i="3"/>
  <c r="Y20" i="3" s="1"/>
  <c r="X31" i="3"/>
  <c r="Y31" i="3" s="1"/>
  <c r="U31" i="3"/>
  <c r="V31" i="3" s="1"/>
  <c r="X25" i="3"/>
  <c r="Y25" i="3" s="1"/>
  <c r="U25" i="3"/>
  <c r="V25" i="3" s="1"/>
  <c r="X19" i="3"/>
  <c r="Y19" i="3" s="1"/>
  <c r="U19" i="3"/>
  <c r="V19" i="3" s="1"/>
  <c r="U36" i="3"/>
  <c r="V36" i="3" s="1"/>
  <c r="X36" i="3"/>
  <c r="Y36" i="3" s="1"/>
  <c r="U30" i="3"/>
  <c r="V30" i="3" s="1"/>
  <c r="X30" i="3"/>
  <c r="Y30" i="3" s="1"/>
  <c r="U24" i="3"/>
  <c r="V24" i="3" s="1"/>
  <c r="X24" i="3"/>
  <c r="Y24" i="3" s="1"/>
  <c r="U18" i="3"/>
  <c r="V18" i="3" s="1"/>
  <c r="X18" i="3"/>
  <c r="Y18" i="3" s="1"/>
  <c r="U32" i="3"/>
  <c r="V32" i="3" s="1"/>
  <c r="X32" i="3"/>
  <c r="Y32" i="3" s="1"/>
  <c r="U26" i="3"/>
  <c r="V26" i="3" s="1"/>
  <c r="X26" i="3"/>
  <c r="Y26" i="3" s="1"/>
  <c r="X35" i="3"/>
  <c r="Y35" i="3" s="1"/>
  <c r="U35" i="3"/>
  <c r="V35" i="3" s="1"/>
  <c r="X29" i="3"/>
  <c r="Y29" i="3" s="1"/>
  <c r="U29" i="3"/>
  <c r="V29" i="3" s="1"/>
  <c r="X23" i="3"/>
  <c r="Y23" i="3" s="1"/>
  <c r="U23" i="3"/>
  <c r="V23" i="3" s="1"/>
  <c r="X17" i="3"/>
  <c r="Y17" i="3" s="1"/>
  <c r="U17" i="3"/>
  <c r="V17" i="3" s="1"/>
  <c r="U34" i="3"/>
  <c r="V34" i="3" s="1"/>
  <c r="X34" i="3"/>
  <c r="Y34" i="3" s="1"/>
  <c r="U28" i="3"/>
  <c r="V28" i="3" s="1"/>
  <c r="X28" i="3"/>
  <c r="Y28" i="3" s="1"/>
  <c r="U22" i="3"/>
  <c r="V22" i="3" s="1"/>
  <c r="X22" i="3"/>
  <c r="Y22" i="3" s="1"/>
  <c r="U16" i="3"/>
  <c r="V16" i="3" s="1"/>
  <c r="X16" i="3"/>
  <c r="Y16" i="3" s="1"/>
  <c r="X33" i="3"/>
  <c r="Y33" i="3" s="1"/>
  <c r="U33" i="3"/>
  <c r="V33" i="3" s="1"/>
  <c r="X27" i="3"/>
  <c r="Y27" i="3" s="1"/>
  <c r="U27" i="3"/>
  <c r="V27" i="3" s="1"/>
  <c r="X21" i="3"/>
  <c r="Y21" i="3" s="1"/>
  <c r="U21" i="3"/>
  <c r="V21" i="3" s="1"/>
  <c r="X15" i="3"/>
  <c r="Y15" i="3" s="1"/>
  <c r="U15" i="3"/>
  <c r="V15" i="3" s="1"/>
  <c r="B21" i="6" l="1"/>
  <c r="B22" i="6" l="1"/>
  <c r="B23" i="6" s="1"/>
  <c r="K8" i="3"/>
  <c r="L8" i="3" s="1"/>
  <c r="K9" i="3"/>
  <c r="L9" i="3" s="1"/>
  <c r="B24" i="6" l="1"/>
  <c r="B25" i="6" s="1"/>
  <c r="B26" i="6" s="1"/>
  <c r="N4" i="6"/>
  <c r="B27" i="6" l="1"/>
  <c r="AQ5" i="3"/>
  <c r="B28" i="6" l="1"/>
  <c r="C4" i="3"/>
  <c r="C3" i="3"/>
  <c r="B29" i="6" l="1"/>
  <c r="D11" i="16"/>
  <c r="D10" i="16"/>
  <c r="D9" i="16"/>
  <c r="D8" i="16"/>
  <c r="D7" i="16"/>
  <c r="D6" i="16"/>
  <c r="B30" i="6" l="1"/>
  <c r="F6" i="6"/>
  <c r="F11" i="6"/>
  <c r="F10" i="6"/>
  <c r="F9" i="6"/>
  <c r="F8" i="6"/>
  <c r="F7" i="6"/>
  <c r="B31" i="6" l="1"/>
  <c r="A11" i="16"/>
  <c r="A10" i="16"/>
  <c r="A9" i="16"/>
  <c r="A8" i="16"/>
  <c r="A7" i="16"/>
  <c r="A6" i="16"/>
  <c r="B32" i="6" l="1"/>
  <c r="AN51" i="16"/>
  <c r="AN52" i="16"/>
  <c r="AN53" i="16"/>
  <c r="AN54" i="16"/>
  <c r="AN55" i="16"/>
  <c r="AN56" i="16"/>
  <c r="AN57" i="16"/>
  <c r="AN58" i="16"/>
  <c r="AN59" i="16"/>
  <c r="AN60" i="16"/>
  <c r="AN61" i="16"/>
  <c r="AN62" i="16"/>
  <c r="AN63" i="16"/>
  <c r="AN64" i="16"/>
  <c r="AN65" i="16"/>
  <c r="AN66" i="16"/>
  <c r="AN67" i="16"/>
  <c r="AN68" i="16"/>
  <c r="AN69" i="16"/>
  <c r="AN70" i="16"/>
  <c r="AN71" i="16"/>
  <c r="AN72" i="16"/>
  <c r="AN73" i="16"/>
  <c r="AN74" i="16"/>
  <c r="AN50" i="16"/>
  <c r="B33" i="6" l="1"/>
  <c r="B34" i="6" s="1"/>
  <c r="E76" i="6"/>
  <c r="B35" i="6" l="1"/>
  <c r="B36" i="6" s="1"/>
  <c r="A4" i="3"/>
  <c r="B37" i="6" l="1"/>
  <c r="C69" i="6"/>
  <c r="C66" i="6"/>
  <c r="C8" i="6"/>
  <c r="C7" i="6"/>
  <c r="B38" i="6" l="1"/>
  <c r="B39" i="6" s="1"/>
  <c r="C76" i="6"/>
  <c r="H71" i="6"/>
  <c r="H72" i="6"/>
  <c r="H73" i="6"/>
  <c r="H74" i="6"/>
  <c r="H70" i="6"/>
  <c r="D71" i="6"/>
  <c r="D72" i="6"/>
  <c r="D73" i="6"/>
  <c r="D74" i="6"/>
  <c r="D70" i="6"/>
  <c r="H67" i="6"/>
  <c r="D67" i="6"/>
  <c r="S9" i="3"/>
  <c r="S57" i="3"/>
  <c r="S8" i="3"/>
  <c r="B40" i="6" l="1"/>
  <c r="X8" i="3"/>
  <c r="W8" i="3"/>
  <c r="AC8" i="3"/>
  <c r="AD8" i="3" s="1"/>
  <c r="B41" i="6" l="1"/>
  <c r="BW50" i="16"/>
  <c r="AO50" i="16"/>
  <c r="AN75" i="16"/>
  <c r="AN76" i="16"/>
  <c r="AN77" i="16"/>
  <c r="AN78" i="16"/>
  <c r="AN79" i="16"/>
  <c r="AN80" i="16"/>
  <c r="AN81" i="16"/>
  <c r="AN82" i="16"/>
  <c r="AN83" i="16"/>
  <c r="AN84" i="16"/>
  <c r="AN85" i="16"/>
  <c r="AN86" i="16"/>
  <c r="AN87" i="16"/>
  <c r="AN88" i="16"/>
  <c r="AN89" i="16"/>
  <c r="AN90" i="16"/>
  <c r="AN91" i="16"/>
  <c r="AN92" i="16"/>
  <c r="AN93" i="16"/>
  <c r="AN94" i="16"/>
  <c r="AN95" i="16"/>
  <c r="AN96" i="16"/>
  <c r="AN97" i="16"/>
  <c r="AN98" i="16"/>
  <c r="K57" i="3"/>
  <c r="AN99" i="16" s="1"/>
  <c r="B42" i="6" l="1"/>
  <c r="AC9" i="3"/>
  <c r="AO51" i="16" s="1"/>
  <c r="AC10" i="3"/>
  <c r="AO52" i="16" s="1"/>
  <c r="AC11" i="3"/>
  <c r="AO53" i="16" s="1"/>
  <c r="AC12" i="3"/>
  <c r="AO54" i="16" s="1"/>
  <c r="AC13" i="3"/>
  <c r="AO55" i="16" s="1"/>
  <c r="AC14" i="3"/>
  <c r="AO56" i="16" s="1"/>
  <c r="AC15" i="3"/>
  <c r="AO57" i="16" s="1"/>
  <c r="AC16" i="3"/>
  <c r="AO58" i="16" s="1"/>
  <c r="AC17" i="3"/>
  <c r="AO59" i="16" s="1"/>
  <c r="AC18" i="3"/>
  <c r="AO60" i="16" s="1"/>
  <c r="AC19" i="3"/>
  <c r="AO61" i="16" s="1"/>
  <c r="AC20" i="3"/>
  <c r="AO62" i="16" s="1"/>
  <c r="AC21" i="3"/>
  <c r="AO63" i="16" s="1"/>
  <c r="AC22" i="3"/>
  <c r="AO64" i="16" s="1"/>
  <c r="AC23" i="3"/>
  <c r="AO65" i="16" s="1"/>
  <c r="AC24" i="3"/>
  <c r="AO66" i="16" s="1"/>
  <c r="AC25" i="3"/>
  <c r="AO67" i="16" s="1"/>
  <c r="AC26" i="3"/>
  <c r="AO68" i="16" s="1"/>
  <c r="AC27" i="3"/>
  <c r="AO69" i="16" s="1"/>
  <c r="AC28" i="3"/>
  <c r="AO70" i="16" s="1"/>
  <c r="AC29" i="3"/>
  <c r="AO71" i="16" s="1"/>
  <c r="AC30" i="3"/>
  <c r="AO72" i="16" s="1"/>
  <c r="AC31" i="3"/>
  <c r="AO73" i="16" s="1"/>
  <c r="AC32" i="3"/>
  <c r="AO74" i="16" s="1"/>
  <c r="AC33" i="3"/>
  <c r="AO75" i="16" s="1"/>
  <c r="AC34" i="3"/>
  <c r="AO76" i="16" s="1"/>
  <c r="AC35" i="3"/>
  <c r="AO77" i="16" s="1"/>
  <c r="AC36" i="3"/>
  <c r="AO78" i="16" s="1"/>
  <c r="AC37" i="3"/>
  <c r="AO79" i="16" s="1"/>
  <c r="AC38" i="3"/>
  <c r="AO80" i="16" s="1"/>
  <c r="AC39" i="3"/>
  <c r="AO81" i="16" s="1"/>
  <c r="AC40" i="3"/>
  <c r="AO82" i="16" s="1"/>
  <c r="AC41" i="3"/>
  <c r="AO83" i="16" s="1"/>
  <c r="AC42" i="3"/>
  <c r="AO84" i="16" s="1"/>
  <c r="AC43" i="3"/>
  <c r="AO85" i="16" s="1"/>
  <c r="AC44" i="3"/>
  <c r="AO86" i="16" s="1"/>
  <c r="AC45" i="3"/>
  <c r="AO87" i="16" s="1"/>
  <c r="AC46" i="3"/>
  <c r="AO88" i="16" s="1"/>
  <c r="AC47" i="3"/>
  <c r="AO89" i="16" s="1"/>
  <c r="AC48" i="3"/>
  <c r="AO90" i="16" s="1"/>
  <c r="AC49" i="3"/>
  <c r="AO91" i="16" s="1"/>
  <c r="AC50" i="3"/>
  <c r="AO92" i="16" s="1"/>
  <c r="AC51" i="3"/>
  <c r="AO93" i="16" s="1"/>
  <c r="AC52" i="3"/>
  <c r="AO94" i="16" s="1"/>
  <c r="AC53" i="3"/>
  <c r="AO95" i="16" s="1"/>
  <c r="AC54" i="3"/>
  <c r="AO96" i="16" s="1"/>
  <c r="AC55" i="3"/>
  <c r="AO97" i="16" s="1"/>
  <c r="AC56" i="3"/>
  <c r="AO98" i="16" s="1"/>
  <c r="AC57" i="3"/>
  <c r="AO99" i="16" s="1"/>
  <c r="B43" i="6" l="1"/>
  <c r="BT50" i="16"/>
  <c r="Y8" i="3"/>
  <c r="T8" i="3"/>
  <c r="T57" i="3"/>
  <c r="T9" i="3"/>
  <c r="U9" i="3" s="1"/>
  <c r="BV50" i="16"/>
  <c r="B44" i="6" l="1"/>
  <c r="BU95" i="16"/>
  <c r="AM95" i="16"/>
  <c r="AM75" i="16"/>
  <c r="BU75" i="16"/>
  <c r="AM76" i="16"/>
  <c r="BU76" i="16"/>
  <c r="BU96" i="16"/>
  <c r="AM96" i="16"/>
  <c r="AM86" i="16"/>
  <c r="BU86" i="16"/>
  <c r="AM85" i="16"/>
  <c r="BU85" i="16"/>
  <c r="BU81" i="16"/>
  <c r="AM81" i="16"/>
  <c r="AM88" i="16"/>
  <c r="BU88" i="16"/>
  <c r="BU77" i="16"/>
  <c r="AM77" i="16"/>
  <c r="AM91" i="16"/>
  <c r="BU91" i="16"/>
  <c r="AM87" i="16"/>
  <c r="BU87" i="16"/>
  <c r="AM98" i="16"/>
  <c r="BU98" i="16"/>
  <c r="BU83" i="16"/>
  <c r="AM83" i="16"/>
  <c r="AM97" i="16"/>
  <c r="BU97" i="16"/>
  <c r="BU93" i="16"/>
  <c r="AM93" i="16"/>
  <c r="BU90" i="16"/>
  <c r="AM90" i="16"/>
  <c r="AM82" i="16"/>
  <c r="BU82" i="16"/>
  <c r="BU89" i="16"/>
  <c r="AM89" i="16"/>
  <c r="AM99" i="16"/>
  <c r="BU99" i="16"/>
  <c r="AM94" i="16"/>
  <c r="BU94" i="16"/>
  <c r="BU78" i="16"/>
  <c r="AM78" i="16"/>
  <c r="BU84" i="16"/>
  <c r="AM84" i="16"/>
  <c r="AM92" i="16"/>
  <c r="BU92" i="16"/>
  <c r="AM80" i="16"/>
  <c r="BU80" i="16"/>
  <c r="AM79" i="16"/>
  <c r="BU79" i="16"/>
  <c r="AM55" i="16"/>
  <c r="BU55" i="16"/>
  <c r="BU54" i="16"/>
  <c r="AR54" i="16" s="1"/>
  <c r="AM54" i="16"/>
  <c r="AM68" i="16"/>
  <c r="BU68" i="16"/>
  <c r="BU70" i="16"/>
  <c r="AM70" i="16"/>
  <c r="AM61" i="16"/>
  <c r="BU61" i="16"/>
  <c r="BU52" i="16"/>
  <c r="AM52" i="16"/>
  <c r="BU58" i="16"/>
  <c r="AM58" i="16"/>
  <c r="AM51" i="16"/>
  <c r="BU51" i="16"/>
  <c r="BU53" i="16"/>
  <c r="AM53" i="16"/>
  <c r="AM72" i="16"/>
  <c r="BU72" i="16"/>
  <c r="AM67" i="16"/>
  <c r="BU67" i="16"/>
  <c r="AM74" i="16"/>
  <c r="BU74" i="16"/>
  <c r="AE8" i="3"/>
  <c r="AM50" i="16"/>
  <c r="BU50" i="16"/>
  <c r="BU57" i="16"/>
  <c r="AM57" i="16"/>
  <c r="AM62" i="16"/>
  <c r="BU62" i="16"/>
  <c r="AM73" i="16"/>
  <c r="BU73" i="16"/>
  <c r="BU71" i="16"/>
  <c r="AM71" i="16"/>
  <c r="AM60" i="16"/>
  <c r="BU60" i="16"/>
  <c r="AM66" i="16"/>
  <c r="BU66" i="16"/>
  <c r="BU63" i="16"/>
  <c r="AM63" i="16"/>
  <c r="BU59" i="16"/>
  <c r="AM59" i="16"/>
  <c r="BU69" i="16"/>
  <c r="AM69" i="16"/>
  <c r="BU64" i="16"/>
  <c r="AM64" i="16"/>
  <c r="BU65" i="16"/>
  <c r="AM65" i="16"/>
  <c r="AM56" i="16"/>
  <c r="BU56" i="16"/>
  <c r="V9" i="3"/>
  <c r="U57" i="3"/>
  <c r="V57" i="3" s="1"/>
  <c r="U8" i="3"/>
  <c r="V8" i="3" s="1"/>
  <c r="B45" i="6" l="1"/>
  <c r="AP98" i="16"/>
  <c r="AQ98" i="16"/>
  <c r="AR87" i="16"/>
  <c r="AR80" i="16"/>
  <c r="AP78" i="16"/>
  <c r="AQ78" i="16"/>
  <c r="AP89" i="16"/>
  <c r="AQ89" i="16"/>
  <c r="AQ93" i="16"/>
  <c r="AP93" i="16"/>
  <c r="AR98" i="16"/>
  <c r="AQ77" i="16"/>
  <c r="AP77" i="16"/>
  <c r="AR85" i="16"/>
  <c r="AR76" i="16"/>
  <c r="AR89" i="16"/>
  <c r="AQ85" i="16"/>
  <c r="AP85" i="16"/>
  <c r="AR82" i="16"/>
  <c r="AR75" i="16"/>
  <c r="AQ92" i="16"/>
  <c r="AP92" i="16"/>
  <c r="AQ94" i="16"/>
  <c r="AP94" i="16"/>
  <c r="AQ82" i="16"/>
  <c r="AP82" i="16"/>
  <c r="AQ97" i="16"/>
  <c r="AP97" i="16"/>
  <c r="AQ87" i="16"/>
  <c r="AP87" i="16"/>
  <c r="AQ88" i="16"/>
  <c r="AP88" i="16"/>
  <c r="AQ86" i="16"/>
  <c r="AP86" i="16"/>
  <c r="AQ75" i="16"/>
  <c r="AP75" i="16"/>
  <c r="AP80" i="16"/>
  <c r="AQ80" i="16"/>
  <c r="AP76" i="16"/>
  <c r="AQ76" i="16"/>
  <c r="AR92" i="16"/>
  <c r="AR94" i="16"/>
  <c r="AR97" i="16"/>
  <c r="AR86" i="16"/>
  <c r="AR79" i="16"/>
  <c r="AQ84" i="16"/>
  <c r="AP84" i="16"/>
  <c r="AR99" i="16"/>
  <c r="AQ90" i="16"/>
  <c r="AP90" i="16"/>
  <c r="AQ83" i="16"/>
  <c r="AP83" i="16"/>
  <c r="AR91" i="16"/>
  <c r="AQ81" i="16"/>
  <c r="AP81" i="16"/>
  <c r="AP96" i="16"/>
  <c r="AQ96" i="16"/>
  <c r="AP95" i="16"/>
  <c r="AQ95" i="16"/>
  <c r="AR78" i="16"/>
  <c r="AR93" i="16"/>
  <c r="AR77" i="16"/>
  <c r="AR88" i="16"/>
  <c r="AP79" i="16"/>
  <c r="AQ79" i="16"/>
  <c r="AR84" i="16"/>
  <c r="AP99" i="16"/>
  <c r="AQ99" i="16"/>
  <c r="AR90" i="16"/>
  <c r="AR83" i="16"/>
  <c r="AP91" i="16"/>
  <c r="AQ91" i="16"/>
  <c r="AR81" i="16"/>
  <c r="AR96" i="16"/>
  <c r="AR95" i="16"/>
  <c r="AQ60" i="16"/>
  <c r="AP60" i="16"/>
  <c r="AQ64" i="16"/>
  <c r="AP64" i="16"/>
  <c r="AP63" i="16"/>
  <c r="AQ63" i="16"/>
  <c r="AP71" i="16"/>
  <c r="AQ71" i="16"/>
  <c r="AP57" i="16"/>
  <c r="AQ57" i="16"/>
  <c r="AQ74" i="16"/>
  <c r="AP74" i="16"/>
  <c r="AR53" i="16"/>
  <c r="AR52" i="16"/>
  <c r="AP68" i="16"/>
  <c r="AQ68" i="16"/>
  <c r="AR65" i="16"/>
  <c r="AQ62" i="16"/>
  <c r="AP62" i="16"/>
  <c r="AQ53" i="16"/>
  <c r="AP53" i="16"/>
  <c r="AR64" i="16"/>
  <c r="AR63" i="16"/>
  <c r="AR71" i="16"/>
  <c r="AR57" i="16"/>
  <c r="AR67" i="16"/>
  <c r="AR51" i="16"/>
  <c r="AR61" i="16"/>
  <c r="AQ54" i="16"/>
  <c r="AP54" i="16"/>
  <c r="AR74" i="16"/>
  <c r="AR56" i="16"/>
  <c r="AQ69" i="16"/>
  <c r="AP69" i="16"/>
  <c r="AR66" i="16"/>
  <c r="AR73" i="16"/>
  <c r="BX50" i="16"/>
  <c r="AR50" i="16"/>
  <c r="AQ67" i="16"/>
  <c r="AP67" i="16"/>
  <c r="AP51" i="16"/>
  <c r="AQ51" i="16"/>
  <c r="AP61" i="16"/>
  <c r="AQ61" i="16"/>
  <c r="AR68" i="16"/>
  <c r="AP56" i="16"/>
  <c r="AQ56" i="16"/>
  <c r="AR69" i="16"/>
  <c r="AQ66" i="16"/>
  <c r="AP66" i="16"/>
  <c r="AP73" i="16"/>
  <c r="AQ73" i="16"/>
  <c r="AP50" i="16"/>
  <c r="AQ50" i="16"/>
  <c r="AR72" i="16"/>
  <c r="AQ58" i="16"/>
  <c r="AP58" i="16"/>
  <c r="AP70" i="16"/>
  <c r="AQ70" i="16"/>
  <c r="AR55" i="16"/>
  <c r="AR59" i="16"/>
  <c r="AQ52" i="16"/>
  <c r="AP52" i="16"/>
  <c r="AQ65" i="16"/>
  <c r="AP65" i="16"/>
  <c r="AP59" i="16"/>
  <c r="AQ59" i="16"/>
  <c r="AR60" i="16"/>
  <c r="AR62" i="16"/>
  <c r="AQ72" i="16"/>
  <c r="AP72" i="16"/>
  <c r="AR58" i="16"/>
  <c r="AR70" i="16"/>
  <c r="AQ55" i="16"/>
  <c r="AP55" i="16"/>
  <c r="AF8" i="3"/>
  <c r="AG8" i="3" s="1"/>
  <c r="B46" i="6" l="1"/>
  <c r="N83" i="16"/>
  <c r="R83" i="16"/>
  <c r="Z83" i="16"/>
  <c r="P83" i="16"/>
  <c r="AA83" i="16"/>
  <c r="AF83" i="16"/>
  <c r="K83" i="16"/>
  <c r="V83" i="16"/>
  <c r="O83" i="16"/>
  <c r="Y83" i="16"/>
  <c r="AB83" i="16"/>
  <c r="AI83" i="16"/>
  <c r="Q83" i="16"/>
  <c r="AH83" i="16"/>
  <c r="AG83" i="16"/>
  <c r="M83" i="16"/>
  <c r="AD83" i="16"/>
  <c r="S83" i="16"/>
  <c r="AE83" i="16"/>
  <c r="L83" i="16"/>
  <c r="T83" i="16"/>
  <c r="X83" i="16"/>
  <c r="U83" i="16"/>
  <c r="W83" i="16"/>
  <c r="AC83" i="16"/>
  <c r="AG84" i="16"/>
  <c r="T84" i="16"/>
  <c r="Z84" i="16"/>
  <c r="M84" i="16"/>
  <c r="R84" i="16"/>
  <c r="K84" i="16"/>
  <c r="AB84" i="16"/>
  <c r="L84" i="16"/>
  <c r="O84" i="16"/>
  <c r="Q84" i="16"/>
  <c r="P84" i="16"/>
  <c r="AA84" i="16"/>
  <c r="N84" i="16"/>
  <c r="W84" i="16"/>
  <c r="X84" i="16"/>
  <c r="AH84" i="16"/>
  <c r="AD84" i="16"/>
  <c r="V84" i="16"/>
  <c r="AC84" i="16"/>
  <c r="Y84" i="16"/>
  <c r="S84" i="16"/>
  <c r="AE84" i="16"/>
  <c r="AI84" i="16"/>
  <c r="U84" i="16"/>
  <c r="AF84" i="16"/>
  <c r="AF86" i="16"/>
  <c r="AB86" i="16"/>
  <c r="T86" i="16"/>
  <c r="AA86" i="16"/>
  <c r="AI86" i="16"/>
  <c r="S86" i="16"/>
  <c r="V86" i="16"/>
  <c r="N86" i="16"/>
  <c r="AD86" i="16"/>
  <c r="P86" i="16"/>
  <c r="Q86" i="16"/>
  <c r="U86" i="16"/>
  <c r="AC86" i="16"/>
  <c r="M86" i="16"/>
  <c r="L86" i="16"/>
  <c r="O86" i="16"/>
  <c r="K86" i="16"/>
  <c r="W86" i="16"/>
  <c r="Z86" i="16"/>
  <c r="Y86" i="16"/>
  <c r="X86" i="16"/>
  <c r="R86" i="16"/>
  <c r="AE86" i="16"/>
  <c r="AG86" i="16"/>
  <c r="AH86" i="16"/>
  <c r="Z97" i="16"/>
  <c r="M97" i="16"/>
  <c r="K97" i="16"/>
  <c r="U97" i="16"/>
  <c r="AB97" i="16"/>
  <c r="L97" i="16"/>
  <c r="Q97" i="16"/>
  <c r="AD97" i="16"/>
  <c r="P97" i="16"/>
  <c r="AA97" i="16"/>
  <c r="N97" i="16"/>
  <c r="AF97" i="16"/>
  <c r="V97" i="16"/>
  <c r="Y97" i="16"/>
  <c r="R97" i="16"/>
  <c r="AG97" i="16"/>
  <c r="X97" i="16"/>
  <c r="S97" i="16"/>
  <c r="W97" i="16"/>
  <c r="AC97" i="16"/>
  <c r="AI97" i="16"/>
  <c r="O97" i="16"/>
  <c r="T97" i="16"/>
  <c r="AE97" i="16"/>
  <c r="AH97" i="16"/>
  <c r="Z92" i="16"/>
  <c r="M92" i="16"/>
  <c r="L92" i="16"/>
  <c r="Y92" i="16"/>
  <c r="N92" i="16"/>
  <c r="V92" i="16"/>
  <c r="S92" i="16"/>
  <c r="K92" i="16"/>
  <c r="T92" i="16"/>
  <c r="AH92" i="16"/>
  <c r="Q92" i="16"/>
  <c r="O92" i="16"/>
  <c r="AI92" i="16"/>
  <c r="X92" i="16"/>
  <c r="AD92" i="16"/>
  <c r="AB92" i="16"/>
  <c r="AG92" i="16"/>
  <c r="AA92" i="16"/>
  <c r="W92" i="16"/>
  <c r="U92" i="16"/>
  <c r="AE92" i="16"/>
  <c r="P92" i="16"/>
  <c r="AC92" i="16"/>
  <c r="R92" i="16"/>
  <c r="AF92" i="16"/>
  <c r="U85" i="16"/>
  <c r="T85" i="16"/>
  <c r="V85" i="16"/>
  <c r="L85" i="16"/>
  <c r="Q85" i="16"/>
  <c r="W85" i="16"/>
  <c r="X85" i="16"/>
  <c r="AC85" i="16"/>
  <c r="Z85" i="16"/>
  <c r="AE85" i="16"/>
  <c r="AA85" i="16"/>
  <c r="AB85" i="16"/>
  <c r="N85" i="16"/>
  <c r="Y85" i="16"/>
  <c r="AD85" i="16"/>
  <c r="K85" i="16"/>
  <c r="P85" i="16"/>
  <c r="R85" i="16"/>
  <c r="M85" i="16"/>
  <c r="AF85" i="16"/>
  <c r="O85" i="16"/>
  <c r="AG85" i="16"/>
  <c r="S85" i="16"/>
  <c r="AI85" i="16"/>
  <c r="AH85" i="16"/>
  <c r="AF93" i="16"/>
  <c r="AG93" i="16"/>
  <c r="R93" i="16"/>
  <c r="AC93" i="16"/>
  <c r="M93" i="16"/>
  <c r="W93" i="16"/>
  <c r="AI93" i="16"/>
  <c r="O93" i="16"/>
  <c r="K93" i="16"/>
  <c r="X93" i="16"/>
  <c r="AE93" i="16"/>
  <c r="S93" i="16"/>
  <c r="AB93" i="16"/>
  <c r="Z93" i="16"/>
  <c r="U93" i="16"/>
  <c r="Y93" i="16"/>
  <c r="AD93" i="16"/>
  <c r="V93" i="16"/>
  <c r="P93" i="16"/>
  <c r="Q93" i="16"/>
  <c r="L93" i="16"/>
  <c r="T93" i="16"/>
  <c r="N93" i="16"/>
  <c r="AA93" i="16"/>
  <c r="AH93" i="16"/>
  <c r="AA76" i="16"/>
  <c r="Q76" i="16"/>
  <c r="AB76" i="16"/>
  <c r="U76" i="16"/>
  <c r="O76" i="16"/>
  <c r="AI76" i="16"/>
  <c r="X76" i="16"/>
  <c r="V76" i="16"/>
  <c r="AH76" i="16"/>
  <c r="AG76" i="16"/>
  <c r="W76" i="16"/>
  <c r="L76" i="16"/>
  <c r="AE76" i="16"/>
  <c r="Z76" i="16"/>
  <c r="K76" i="16"/>
  <c r="M76" i="16"/>
  <c r="AD76" i="16"/>
  <c r="R76" i="16"/>
  <c r="P76" i="16"/>
  <c r="T76" i="16"/>
  <c r="AC76" i="16"/>
  <c r="N76" i="16"/>
  <c r="Y76" i="16"/>
  <c r="S76" i="16"/>
  <c r="AF76" i="16"/>
  <c r="AD81" i="16"/>
  <c r="AI81" i="16"/>
  <c r="N81" i="16"/>
  <c r="S81" i="16"/>
  <c r="AH81" i="16"/>
  <c r="O81" i="16"/>
  <c r="M81" i="16"/>
  <c r="K81" i="16"/>
  <c r="L81" i="16"/>
  <c r="V81" i="16"/>
  <c r="X81" i="16"/>
  <c r="R81" i="16"/>
  <c r="U81" i="16"/>
  <c r="AE81" i="16"/>
  <c r="AC81" i="16"/>
  <c r="AF81" i="16"/>
  <c r="Q81" i="16"/>
  <c r="T81" i="16"/>
  <c r="Y81" i="16"/>
  <c r="AG81" i="16"/>
  <c r="AB81" i="16"/>
  <c r="AA81" i="16"/>
  <c r="P81" i="16"/>
  <c r="Z81" i="16"/>
  <c r="W81" i="16"/>
  <c r="AF90" i="16"/>
  <c r="AG90" i="16"/>
  <c r="L90" i="16"/>
  <c r="Y90" i="16"/>
  <c r="S90" i="16"/>
  <c r="T90" i="16"/>
  <c r="AC90" i="16"/>
  <c r="Q90" i="16"/>
  <c r="AI90" i="16"/>
  <c r="K90" i="16"/>
  <c r="R90" i="16"/>
  <c r="AB90" i="16"/>
  <c r="M90" i="16"/>
  <c r="AA90" i="16"/>
  <c r="P90" i="16"/>
  <c r="AE90" i="16"/>
  <c r="X90" i="16"/>
  <c r="U90" i="16"/>
  <c r="N90" i="16"/>
  <c r="AH90" i="16"/>
  <c r="W90" i="16"/>
  <c r="Z90" i="16"/>
  <c r="O90" i="16"/>
  <c r="AD90" i="16"/>
  <c r="V90" i="16"/>
  <c r="Z88" i="16"/>
  <c r="L88" i="16"/>
  <c r="P88" i="16"/>
  <c r="AI88" i="16"/>
  <c r="N88" i="16"/>
  <c r="W88" i="16"/>
  <c r="Q88" i="16"/>
  <c r="AD88" i="16"/>
  <c r="AA88" i="16"/>
  <c r="AG88" i="16"/>
  <c r="M88" i="16"/>
  <c r="Y88" i="16"/>
  <c r="AH88" i="16"/>
  <c r="AB88" i="16"/>
  <c r="S88" i="16"/>
  <c r="V88" i="16"/>
  <c r="AE88" i="16"/>
  <c r="U88" i="16"/>
  <c r="T88" i="16"/>
  <c r="O88" i="16"/>
  <c r="R88" i="16"/>
  <c r="AF88" i="16"/>
  <c r="X88" i="16"/>
  <c r="K88" i="16"/>
  <c r="AC88" i="16"/>
  <c r="T82" i="16"/>
  <c r="Y82" i="16"/>
  <c r="AA82" i="16"/>
  <c r="P82" i="16"/>
  <c r="AE82" i="16"/>
  <c r="K82" i="16"/>
  <c r="AI82" i="16"/>
  <c r="AC82" i="16"/>
  <c r="AF82" i="16"/>
  <c r="Q82" i="16"/>
  <c r="V82" i="16"/>
  <c r="M82" i="16"/>
  <c r="U82" i="16"/>
  <c r="X82" i="16"/>
  <c r="W82" i="16"/>
  <c r="O82" i="16"/>
  <c r="AG82" i="16"/>
  <c r="S82" i="16"/>
  <c r="R82" i="16"/>
  <c r="AD82" i="16"/>
  <c r="AH82" i="16"/>
  <c r="AB82" i="16"/>
  <c r="Z82" i="16"/>
  <c r="L82" i="16"/>
  <c r="N82" i="16"/>
  <c r="O77" i="16"/>
  <c r="R77" i="16"/>
  <c r="K77" i="16"/>
  <c r="AE77" i="16"/>
  <c r="AB77" i="16"/>
  <c r="T77" i="16"/>
  <c r="AI77" i="16"/>
  <c r="Y77" i="16"/>
  <c r="AA77" i="16"/>
  <c r="P77" i="16"/>
  <c r="AC77" i="16"/>
  <c r="AF77" i="16"/>
  <c r="AH77" i="16"/>
  <c r="V77" i="16"/>
  <c r="Q77" i="16"/>
  <c r="Z77" i="16"/>
  <c r="N77" i="16"/>
  <c r="AD77" i="16"/>
  <c r="M77" i="16"/>
  <c r="W77" i="16"/>
  <c r="AG77" i="16"/>
  <c r="L77" i="16"/>
  <c r="X77" i="16"/>
  <c r="U77" i="16"/>
  <c r="S77" i="16"/>
  <c r="AG79" i="16"/>
  <c r="AA79" i="16"/>
  <c r="W79" i="16"/>
  <c r="L79" i="16"/>
  <c r="AE79" i="16"/>
  <c r="AH79" i="16"/>
  <c r="K79" i="16"/>
  <c r="T79" i="16"/>
  <c r="M79" i="16"/>
  <c r="AC79" i="16"/>
  <c r="AF79" i="16"/>
  <c r="P79" i="16"/>
  <c r="Z79" i="16"/>
  <c r="Q79" i="16"/>
  <c r="V79" i="16"/>
  <c r="AD79" i="16"/>
  <c r="N79" i="16"/>
  <c r="Y79" i="16"/>
  <c r="X79" i="16"/>
  <c r="U79" i="16"/>
  <c r="S79" i="16"/>
  <c r="AI79" i="16"/>
  <c r="AB79" i="16"/>
  <c r="R79" i="16"/>
  <c r="O79" i="16"/>
  <c r="AB91" i="16"/>
  <c r="L91" i="16"/>
  <c r="O91" i="16"/>
  <c r="Q91" i="16"/>
  <c r="V91" i="16"/>
  <c r="AI91" i="16"/>
  <c r="AC91" i="16"/>
  <c r="AF91" i="16"/>
  <c r="P91" i="16"/>
  <c r="AA91" i="16"/>
  <c r="N91" i="16"/>
  <c r="AE91" i="16"/>
  <c r="AG91" i="16"/>
  <c r="T91" i="16"/>
  <c r="X91" i="16"/>
  <c r="U91" i="16"/>
  <c r="AH91" i="16"/>
  <c r="S91" i="16"/>
  <c r="Y91" i="16"/>
  <c r="AD91" i="16"/>
  <c r="W91" i="16"/>
  <c r="K91" i="16"/>
  <c r="R91" i="16"/>
  <c r="M91" i="16"/>
  <c r="Z91" i="16"/>
  <c r="Q99" i="16"/>
  <c r="X99" i="16"/>
  <c r="N99" i="16"/>
  <c r="O99" i="16"/>
  <c r="AF99" i="16"/>
  <c r="M99" i="16"/>
  <c r="Y99" i="16"/>
  <c r="AI99" i="16"/>
  <c r="P99" i="16"/>
  <c r="AH99" i="16"/>
  <c r="AD99" i="16"/>
  <c r="U99" i="16"/>
  <c r="V99" i="16"/>
  <c r="Z99" i="16"/>
  <c r="K99" i="16"/>
  <c r="W99" i="16"/>
  <c r="R99" i="16"/>
  <c r="AG99" i="16"/>
  <c r="L99" i="16"/>
  <c r="S99" i="16"/>
  <c r="AB99" i="16"/>
  <c r="T99" i="16"/>
  <c r="AE99" i="16"/>
  <c r="AA99" i="16"/>
  <c r="AC99" i="16"/>
  <c r="Z80" i="16"/>
  <c r="M80" i="16"/>
  <c r="O80" i="16"/>
  <c r="AF80" i="16"/>
  <c r="AH80" i="16"/>
  <c r="AG80" i="16"/>
  <c r="X80" i="16"/>
  <c r="V80" i="16"/>
  <c r="L80" i="16"/>
  <c r="P80" i="16"/>
  <c r="K80" i="16"/>
  <c r="W80" i="16"/>
  <c r="AD80" i="16"/>
  <c r="AA80" i="16"/>
  <c r="AI80" i="16"/>
  <c r="R80" i="16"/>
  <c r="Y80" i="16"/>
  <c r="AB80" i="16"/>
  <c r="T80" i="16"/>
  <c r="AC80" i="16"/>
  <c r="S80" i="16"/>
  <c r="Q80" i="16"/>
  <c r="N80" i="16"/>
  <c r="U80" i="16"/>
  <c r="AE80" i="16"/>
  <c r="L89" i="16"/>
  <c r="Z89" i="16"/>
  <c r="AG89" i="16"/>
  <c r="Y89" i="16"/>
  <c r="AA89" i="16"/>
  <c r="AB89" i="16"/>
  <c r="AE89" i="16"/>
  <c r="AF89" i="16"/>
  <c r="X89" i="16"/>
  <c r="M89" i="16"/>
  <c r="W89" i="16"/>
  <c r="AC89" i="16"/>
  <c r="AD89" i="16"/>
  <c r="S89" i="16"/>
  <c r="U89" i="16"/>
  <c r="Q89" i="16"/>
  <c r="R89" i="16"/>
  <c r="K89" i="16"/>
  <c r="AH89" i="16"/>
  <c r="V89" i="16"/>
  <c r="N89" i="16"/>
  <c r="T89" i="16"/>
  <c r="P89" i="16"/>
  <c r="AI89" i="16"/>
  <c r="O89" i="16"/>
  <c r="L96" i="16"/>
  <c r="S96" i="16"/>
  <c r="AH96" i="16"/>
  <c r="AB96" i="16"/>
  <c r="Y96" i="16"/>
  <c r="AE96" i="16"/>
  <c r="AC96" i="16"/>
  <c r="O96" i="16"/>
  <c r="X96" i="16"/>
  <c r="AG96" i="16"/>
  <c r="AI96" i="16"/>
  <c r="W96" i="16"/>
  <c r="AD96" i="16"/>
  <c r="U96" i="16"/>
  <c r="N96" i="16"/>
  <c r="AA96" i="16"/>
  <c r="R96" i="16"/>
  <c r="V96" i="16"/>
  <c r="AF96" i="16"/>
  <c r="T96" i="16"/>
  <c r="Q96" i="16"/>
  <c r="P96" i="16"/>
  <c r="Z96" i="16"/>
  <c r="M96" i="16"/>
  <c r="K96" i="16"/>
  <c r="V75" i="16"/>
  <c r="AD75" i="16"/>
  <c r="L75" i="16"/>
  <c r="Y75" i="16"/>
  <c r="N75" i="16"/>
  <c r="AB75" i="16"/>
  <c r="M75" i="16"/>
  <c r="K75" i="16"/>
  <c r="AI75" i="16"/>
  <c r="T75" i="16"/>
  <c r="AE75" i="16"/>
  <c r="S75" i="16"/>
  <c r="O75" i="16"/>
  <c r="AA75" i="16"/>
  <c r="Z75" i="16"/>
  <c r="AG75" i="16"/>
  <c r="W75" i="16"/>
  <c r="Q75" i="16"/>
  <c r="AF75" i="16"/>
  <c r="P75" i="16"/>
  <c r="AC75" i="16"/>
  <c r="X75" i="16"/>
  <c r="R75" i="16"/>
  <c r="U75" i="16"/>
  <c r="AH75" i="16"/>
  <c r="Y87" i="16"/>
  <c r="AD87" i="16"/>
  <c r="AG87" i="16"/>
  <c r="W87" i="16"/>
  <c r="AH87" i="16"/>
  <c r="R87" i="16"/>
  <c r="U87" i="16"/>
  <c r="S87" i="16"/>
  <c r="AI87" i="16"/>
  <c r="V87" i="16"/>
  <c r="AC87" i="16"/>
  <c r="Z87" i="16"/>
  <c r="Q87" i="16"/>
  <c r="AF87" i="16"/>
  <c r="L87" i="16"/>
  <c r="X87" i="16"/>
  <c r="O87" i="16"/>
  <c r="P87" i="16"/>
  <c r="AA87" i="16"/>
  <c r="K87" i="16"/>
  <c r="T87" i="16"/>
  <c r="AB87" i="16"/>
  <c r="M87" i="16"/>
  <c r="N87" i="16"/>
  <c r="AE87" i="16"/>
  <c r="AH94" i="16"/>
  <c r="AF94" i="16"/>
  <c r="U94" i="16"/>
  <c r="Y94" i="16"/>
  <c r="AB94" i="16"/>
  <c r="AE94" i="16"/>
  <c r="S94" i="16"/>
  <c r="M94" i="16"/>
  <c r="P94" i="16"/>
  <c r="Q94" i="16"/>
  <c r="R94" i="16"/>
  <c r="AI94" i="16"/>
  <c r="W94" i="16"/>
  <c r="N94" i="16"/>
  <c r="T94" i="16"/>
  <c r="AA94" i="16"/>
  <c r="Z94" i="16"/>
  <c r="AC94" i="16"/>
  <c r="V94" i="16"/>
  <c r="AG94" i="16"/>
  <c r="AD94" i="16"/>
  <c r="L94" i="16"/>
  <c r="O94" i="16"/>
  <c r="K94" i="16"/>
  <c r="X94" i="16"/>
  <c r="V95" i="16"/>
  <c r="AD95" i="16"/>
  <c r="X95" i="16"/>
  <c r="AI95" i="16"/>
  <c r="L95" i="16"/>
  <c r="Z95" i="16"/>
  <c r="AG95" i="16"/>
  <c r="M95" i="16"/>
  <c r="P95" i="16"/>
  <c r="Y95" i="16"/>
  <c r="AA95" i="16"/>
  <c r="AF95" i="16"/>
  <c r="N95" i="16"/>
  <c r="W95" i="16"/>
  <c r="S95" i="16"/>
  <c r="Q95" i="16"/>
  <c r="O95" i="16"/>
  <c r="R95" i="16"/>
  <c r="AH95" i="16"/>
  <c r="AE95" i="16"/>
  <c r="K95" i="16"/>
  <c r="U95" i="16"/>
  <c r="AB95" i="16"/>
  <c r="AC95" i="16"/>
  <c r="T95" i="16"/>
  <c r="AA78" i="16"/>
  <c r="Q78" i="16"/>
  <c r="X78" i="16"/>
  <c r="AC78" i="16"/>
  <c r="V78" i="16"/>
  <c r="AF78" i="16"/>
  <c r="L78" i="16"/>
  <c r="AE78" i="16"/>
  <c r="T78" i="16"/>
  <c r="AB78" i="16"/>
  <c r="AI78" i="16"/>
  <c r="N78" i="16"/>
  <c r="AD78" i="16"/>
  <c r="K78" i="16"/>
  <c r="AH78" i="16"/>
  <c r="Y78" i="16"/>
  <c r="S78" i="16"/>
  <c r="AG78" i="16"/>
  <c r="U78" i="16"/>
  <c r="P78" i="16"/>
  <c r="Z78" i="16"/>
  <c r="R78" i="16"/>
  <c r="O78" i="16"/>
  <c r="W78" i="16"/>
  <c r="M78" i="16"/>
  <c r="S98" i="16"/>
  <c r="L98" i="16"/>
  <c r="AI98" i="16"/>
  <c r="P98" i="16"/>
  <c r="K98" i="16"/>
  <c r="AG98" i="16"/>
  <c r="AA98" i="16"/>
  <c r="Z98" i="16"/>
  <c r="M98" i="16"/>
  <c r="O98" i="16"/>
  <c r="AE98" i="16"/>
  <c r="N98" i="16"/>
  <c r="W98" i="16"/>
  <c r="Y98" i="16"/>
  <c r="X98" i="16"/>
  <c r="AB98" i="16"/>
  <c r="U98" i="16"/>
  <c r="AF98" i="16"/>
  <c r="R98" i="16"/>
  <c r="AD98" i="16"/>
  <c r="AC98" i="16"/>
  <c r="Q98" i="16"/>
  <c r="V98" i="16"/>
  <c r="AH98" i="16"/>
  <c r="T98" i="16"/>
  <c r="AH67" i="16"/>
  <c r="AC67" i="16"/>
  <c r="AF67" i="16"/>
  <c r="M67" i="16"/>
  <c r="N67" i="16"/>
  <c r="AB67" i="16"/>
  <c r="S67" i="16"/>
  <c r="Z67" i="16"/>
  <c r="AD67" i="16"/>
  <c r="AE67" i="16"/>
  <c r="AG67" i="16"/>
  <c r="V67" i="16"/>
  <c r="K67" i="16"/>
  <c r="W67" i="16"/>
  <c r="L67" i="16"/>
  <c r="AA67" i="16"/>
  <c r="P67" i="16"/>
  <c r="AI67" i="16"/>
  <c r="T67" i="16"/>
  <c r="Q67" i="16"/>
  <c r="U67" i="16"/>
  <c r="X67" i="16"/>
  <c r="Y67" i="16"/>
  <c r="R67" i="16"/>
  <c r="O67" i="16"/>
  <c r="O53" i="16"/>
  <c r="AH53" i="16"/>
  <c r="V53" i="16"/>
  <c r="AC53" i="16"/>
  <c r="X53" i="16"/>
  <c r="K53" i="16"/>
  <c r="Y53" i="16"/>
  <c r="U53" i="16"/>
  <c r="AF53" i="16"/>
  <c r="R53" i="16"/>
  <c r="S53" i="16"/>
  <c r="AI53" i="16"/>
  <c r="P53" i="16"/>
  <c r="Z53" i="16"/>
  <c r="M53" i="16"/>
  <c r="W53" i="16"/>
  <c r="AG53" i="16"/>
  <c r="L53" i="16"/>
  <c r="AA53" i="16"/>
  <c r="Q53" i="16"/>
  <c r="T53" i="16"/>
  <c r="AD53" i="16"/>
  <c r="N53" i="16"/>
  <c r="AB53" i="16"/>
  <c r="AE53" i="16"/>
  <c r="AA74" i="16"/>
  <c r="P74" i="16"/>
  <c r="AC74" i="16"/>
  <c r="AI74" i="16"/>
  <c r="AH74" i="16"/>
  <c r="N74" i="16"/>
  <c r="T74" i="16"/>
  <c r="L74" i="16"/>
  <c r="U74" i="16"/>
  <c r="Z74" i="16"/>
  <c r="S74" i="16"/>
  <c r="Q74" i="16"/>
  <c r="AD74" i="16"/>
  <c r="V74" i="16"/>
  <c r="O74" i="16"/>
  <c r="R74" i="16"/>
  <c r="K74" i="16"/>
  <c r="AF74" i="16"/>
  <c r="Y74" i="16"/>
  <c r="AE74" i="16"/>
  <c r="W74" i="16"/>
  <c r="X74" i="16"/>
  <c r="AG74" i="16"/>
  <c r="AB74" i="16"/>
  <c r="M74" i="16"/>
  <c r="Y68" i="16"/>
  <c r="R68" i="16"/>
  <c r="P68" i="16"/>
  <c r="AD68" i="16"/>
  <c r="S68" i="16"/>
  <c r="AE68" i="16"/>
  <c r="O68" i="16"/>
  <c r="V68" i="16"/>
  <c r="Q68" i="16"/>
  <c r="AI68" i="16"/>
  <c r="N68" i="16"/>
  <c r="AH68" i="16"/>
  <c r="AB68" i="16"/>
  <c r="AF68" i="16"/>
  <c r="X68" i="16"/>
  <c r="M68" i="16"/>
  <c r="L68" i="16"/>
  <c r="AC68" i="16"/>
  <c r="T68" i="16"/>
  <c r="AG68" i="16"/>
  <c r="W68" i="16"/>
  <c r="AA68" i="16"/>
  <c r="K68" i="16"/>
  <c r="U68" i="16"/>
  <c r="Z68" i="16"/>
  <c r="N63" i="16"/>
  <c r="Y63" i="16"/>
  <c r="X63" i="16"/>
  <c r="P63" i="16"/>
  <c r="Q63" i="16"/>
  <c r="O63" i="16"/>
  <c r="L63" i="16"/>
  <c r="R63" i="16"/>
  <c r="K63" i="16"/>
  <c r="AH63" i="16"/>
  <c r="U63" i="16"/>
  <c r="AG63" i="16"/>
  <c r="AA63" i="16"/>
  <c r="AF63" i="16"/>
  <c r="AI63" i="16"/>
  <c r="S63" i="16"/>
  <c r="T63" i="16"/>
  <c r="AC63" i="16"/>
  <c r="AD63" i="16"/>
  <c r="M63" i="16"/>
  <c r="V63" i="16"/>
  <c r="Z63" i="16"/>
  <c r="W63" i="16"/>
  <c r="AE63" i="16"/>
  <c r="AB63" i="16"/>
  <c r="Q52" i="16"/>
  <c r="AG52" i="16"/>
  <c r="AB52" i="16"/>
  <c r="X52" i="16"/>
  <c r="AA52" i="16"/>
  <c r="L52" i="16"/>
  <c r="AC52" i="16"/>
  <c r="AD52" i="16"/>
  <c r="Z52" i="16"/>
  <c r="U52" i="16"/>
  <c r="K52" i="16"/>
  <c r="AH52" i="16"/>
  <c r="M52" i="16"/>
  <c r="V52" i="16"/>
  <c r="O52" i="16"/>
  <c r="R52" i="16"/>
  <c r="S52" i="16"/>
  <c r="AE52" i="16"/>
  <c r="Y52" i="16"/>
  <c r="AF52" i="16"/>
  <c r="P52" i="16"/>
  <c r="AI52" i="16"/>
  <c r="N52" i="16"/>
  <c r="W52" i="16"/>
  <c r="T52" i="16"/>
  <c r="K69" i="16"/>
  <c r="X69" i="16"/>
  <c r="AD69" i="16"/>
  <c r="P69" i="16"/>
  <c r="T69" i="16"/>
  <c r="AG69" i="16"/>
  <c r="Q69" i="16"/>
  <c r="W69" i="16"/>
  <c r="AF69" i="16"/>
  <c r="AH69" i="16"/>
  <c r="M69" i="16"/>
  <c r="V69" i="16"/>
  <c r="AI69" i="16"/>
  <c r="O69" i="16"/>
  <c r="S69" i="16"/>
  <c r="AB69" i="16"/>
  <c r="AE69" i="16"/>
  <c r="U69" i="16"/>
  <c r="R69" i="16"/>
  <c r="Y69" i="16"/>
  <c r="N69" i="16"/>
  <c r="AC69" i="16"/>
  <c r="L69" i="16"/>
  <c r="AA69" i="16"/>
  <c r="Z69" i="16"/>
  <c r="K54" i="16"/>
  <c r="AB54" i="16"/>
  <c r="T54" i="16"/>
  <c r="AE54" i="16"/>
  <c r="Q54" i="16"/>
  <c r="AF54" i="16"/>
  <c r="N54" i="16"/>
  <c r="M54" i="16"/>
  <c r="P54" i="16"/>
  <c r="L54" i="16"/>
  <c r="AI54" i="16"/>
  <c r="Y54" i="16"/>
  <c r="V54" i="16"/>
  <c r="AG54" i="16"/>
  <c r="U54" i="16"/>
  <c r="AD54" i="16"/>
  <c r="AC54" i="16"/>
  <c r="R54" i="16"/>
  <c r="O54" i="16"/>
  <c r="Z54" i="16"/>
  <c r="AA54" i="16"/>
  <c r="W54" i="16"/>
  <c r="X54" i="16"/>
  <c r="AH54" i="16"/>
  <c r="S54" i="16"/>
  <c r="Y62" i="16"/>
  <c r="Z62" i="16"/>
  <c r="U62" i="16"/>
  <c r="P62" i="16"/>
  <c r="L62" i="16"/>
  <c r="S62" i="16"/>
  <c r="R62" i="16"/>
  <c r="T62" i="16"/>
  <c r="AH62" i="16"/>
  <c r="AE62" i="16"/>
  <c r="M62" i="16"/>
  <c r="K62" i="16"/>
  <c r="AC62" i="16"/>
  <c r="W62" i="16"/>
  <c r="N62" i="16"/>
  <c r="AI62" i="16"/>
  <c r="AF62" i="16"/>
  <c r="AA62" i="16"/>
  <c r="O62" i="16"/>
  <c r="AG62" i="16"/>
  <c r="AB62" i="16"/>
  <c r="V62" i="16"/>
  <c r="Q62" i="16"/>
  <c r="AD62" i="16"/>
  <c r="X62" i="16"/>
  <c r="Z64" i="16"/>
  <c r="AF64" i="16"/>
  <c r="R64" i="16"/>
  <c r="AD64" i="16"/>
  <c r="Y64" i="16"/>
  <c r="AI64" i="16"/>
  <c r="V64" i="16"/>
  <c r="M64" i="16"/>
  <c r="N64" i="16"/>
  <c r="P64" i="16"/>
  <c r="L64" i="16"/>
  <c r="AG64" i="16"/>
  <c r="AE64" i="16"/>
  <c r="AB64" i="16"/>
  <c r="AH64" i="16"/>
  <c r="U64" i="16"/>
  <c r="W64" i="16"/>
  <c r="O64" i="16"/>
  <c r="K64" i="16"/>
  <c r="X64" i="16"/>
  <c r="Q64" i="16"/>
  <c r="AA64" i="16"/>
  <c r="S64" i="16"/>
  <c r="AC64" i="16"/>
  <c r="T64" i="16"/>
  <c r="L65" i="16"/>
  <c r="T65" i="16"/>
  <c r="R65" i="16"/>
  <c r="AH65" i="16"/>
  <c r="W65" i="16"/>
  <c r="K65" i="16"/>
  <c r="Z65" i="16"/>
  <c r="AA65" i="16"/>
  <c r="AG65" i="16"/>
  <c r="AF65" i="16"/>
  <c r="AI65" i="16"/>
  <c r="AD65" i="16"/>
  <c r="AE65" i="16"/>
  <c r="X65" i="16"/>
  <c r="AB65" i="16"/>
  <c r="Y65" i="16"/>
  <c r="Q65" i="16"/>
  <c r="N65" i="16"/>
  <c r="S65" i="16"/>
  <c r="AC65" i="16"/>
  <c r="M65" i="16"/>
  <c r="V65" i="16"/>
  <c r="P65" i="16"/>
  <c r="U65" i="16"/>
  <c r="O65" i="16"/>
  <c r="K50" i="16"/>
  <c r="Y50" i="16"/>
  <c r="L50" i="16"/>
  <c r="W50" i="16"/>
  <c r="AB50" i="16"/>
  <c r="S50" i="16"/>
  <c r="AG50" i="16"/>
  <c r="P50" i="16"/>
  <c r="U50" i="16"/>
  <c r="M50" i="16"/>
  <c r="R50" i="16"/>
  <c r="AD50" i="16"/>
  <c r="N50" i="16"/>
  <c r="AI50" i="16"/>
  <c r="Q50" i="16"/>
  <c r="AE50" i="16"/>
  <c r="X50" i="16"/>
  <c r="AH50" i="16"/>
  <c r="AC50" i="16"/>
  <c r="AA50" i="16"/>
  <c r="V50" i="16"/>
  <c r="T50" i="16"/>
  <c r="O50" i="16"/>
  <c r="AF50" i="16"/>
  <c r="Z50" i="16"/>
  <c r="AA61" i="16"/>
  <c r="K61" i="16"/>
  <c r="X61" i="16"/>
  <c r="V61" i="16"/>
  <c r="U61" i="16"/>
  <c r="AB61" i="16"/>
  <c r="P61" i="16"/>
  <c r="M61" i="16"/>
  <c r="O61" i="16"/>
  <c r="S61" i="16"/>
  <c r="AE61" i="16"/>
  <c r="AC61" i="16"/>
  <c r="AF61" i="16"/>
  <c r="AI61" i="16"/>
  <c r="W61" i="16"/>
  <c r="T61" i="16"/>
  <c r="Y61" i="16"/>
  <c r="Q61" i="16"/>
  <c r="N61" i="16"/>
  <c r="L61" i="16"/>
  <c r="AG61" i="16"/>
  <c r="R61" i="16"/>
  <c r="AH61" i="16"/>
  <c r="AD61" i="16"/>
  <c r="Z61" i="16"/>
  <c r="AU50" i="16"/>
  <c r="BB50" i="16"/>
  <c r="AX50" i="16"/>
  <c r="BG50" i="16"/>
  <c r="AT50" i="16"/>
  <c r="AV50" i="16"/>
  <c r="BF50" i="16"/>
  <c r="BN50" i="16"/>
  <c r="BA50" i="16"/>
  <c r="BQ50" i="16"/>
  <c r="BI50" i="16"/>
  <c r="BJ50" i="16"/>
  <c r="AW50" i="16"/>
  <c r="BM50" i="16"/>
  <c r="BO50" i="16"/>
  <c r="BK50" i="16"/>
  <c r="BD50" i="16"/>
  <c r="BC50" i="16"/>
  <c r="BH50" i="16"/>
  <c r="AZ50" i="16"/>
  <c r="BE50" i="16"/>
  <c r="AY50" i="16"/>
  <c r="BL50" i="16"/>
  <c r="AS50" i="16"/>
  <c r="BP50" i="16"/>
  <c r="W57" i="16"/>
  <c r="AA57" i="16"/>
  <c r="R57" i="16"/>
  <c r="V57" i="16"/>
  <c r="Q57" i="16"/>
  <c r="M57" i="16"/>
  <c r="AF57" i="16"/>
  <c r="O57" i="16"/>
  <c r="K57" i="16"/>
  <c r="AG57" i="16"/>
  <c r="AE57" i="16"/>
  <c r="T57" i="16"/>
  <c r="AI57" i="16"/>
  <c r="Y57" i="16"/>
  <c r="L57" i="16"/>
  <c r="AC57" i="16"/>
  <c r="AH57" i="16"/>
  <c r="AB57" i="16"/>
  <c r="X57" i="16"/>
  <c r="U57" i="16"/>
  <c r="P57" i="16"/>
  <c r="N57" i="16"/>
  <c r="AD57" i="16"/>
  <c r="S57" i="16"/>
  <c r="Z57" i="16"/>
  <c r="AD66" i="16"/>
  <c r="U66" i="16"/>
  <c r="AF66" i="16"/>
  <c r="AG66" i="16"/>
  <c r="S66" i="16"/>
  <c r="Z66" i="16"/>
  <c r="T66" i="16"/>
  <c r="AI66" i="16"/>
  <c r="X66" i="16"/>
  <c r="M66" i="16"/>
  <c r="N66" i="16"/>
  <c r="O66" i="16"/>
  <c r="AA66" i="16"/>
  <c r="W66" i="16"/>
  <c r="Q66" i="16"/>
  <c r="K66" i="16"/>
  <c r="AC66" i="16"/>
  <c r="R66" i="16"/>
  <c r="AB66" i="16"/>
  <c r="L66" i="16"/>
  <c r="AH66" i="16"/>
  <c r="AE66" i="16"/>
  <c r="Y66" i="16"/>
  <c r="V66" i="16"/>
  <c r="P66" i="16"/>
  <c r="U70" i="16"/>
  <c r="AF70" i="16"/>
  <c r="W70" i="16"/>
  <c r="AE70" i="16"/>
  <c r="AA70" i="16"/>
  <c r="AG70" i="16"/>
  <c r="Q70" i="16"/>
  <c r="X70" i="16"/>
  <c r="R70" i="16"/>
  <c r="K70" i="16"/>
  <c r="P70" i="16"/>
  <c r="Z70" i="16"/>
  <c r="AD70" i="16"/>
  <c r="AH70" i="16"/>
  <c r="N70" i="16"/>
  <c r="T70" i="16"/>
  <c r="AI70" i="16"/>
  <c r="V70" i="16"/>
  <c r="AB70" i="16"/>
  <c r="Y70" i="16"/>
  <c r="AC70" i="16"/>
  <c r="L70" i="16"/>
  <c r="O70" i="16"/>
  <c r="S70" i="16"/>
  <c r="M70" i="16"/>
  <c r="U55" i="16"/>
  <c r="Y55" i="16"/>
  <c r="AC55" i="16"/>
  <c r="M55" i="16"/>
  <c r="O55" i="16"/>
  <c r="X55" i="16"/>
  <c r="V55" i="16"/>
  <c r="AF55" i="16"/>
  <c r="AH55" i="16"/>
  <c r="P55" i="16"/>
  <c r="N55" i="16"/>
  <c r="R55" i="16"/>
  <c r="AG55" i="16"/>
  <c r="S55" i="16"/>
  <c r="W55" i="16"/>
  <c r="K55" i="16"/>
  <c r="AD55" i="16"/>
  <c r="Q55" i="16"/>
  <c r="AI55" i="16"/>
  <c r="AA55" i="16"/>
  <c r="AB55" i="16"/>
  <c r="Z55" i="16"/>
  <c r="T55" i="16"/>
  <c r="AE55" i="16"/>
  <c r="L55" i="16"/>
  <c r="K72" i="16"/>
  <c r="AD72" i="16"/>
  <c r="AH72" i="16"/>
  <c r="Z72" i="16"/>
  <c r="N72" i="16"/>
  <c r="S72" i="16"/>
  <c r="AE72" i="16"/>
  <c r="Q72" i="16"/>
  <c r="AG72" i="16"/>
  <c r="Y72" i="16"/>
  <c r="X72" i="16"/>
  <c r="AF72" i="16"/>
  <c r="M72" i="16"/>
  <c r="W72" i="16"/>
  <c r="P72" i="16"/>
  <c r="R72" i="16"/>
  <c r="L72" i="16"/>
  <c r="AC72" i="16"/>
  <c r="U72" i="16"/>
  <c r="AI72" i="16"/>
  <c r="T72" i="16"/>
  <c r="AB72" i="16"/>
  <c r="O72" i="16"/>
  <c r="AA72" i="16"/>
  <c r="V72" i="16"/>
  <c r="AF58" i="16"/>
  <c r="Q58" i="16"/>
  <c r="X58" i="16"/>
  <c r="K58" i="16"/>
  <c r="AA58" i="16"/>
  <c r="S58" i="16"/>
  <c r="Z58" i="16"/>
  <c r="AE58" i="16"/>
  <c r="R58" i="16"/>
  <c r="U58" i="16"/>
  <c r="AI58" i="16"/>
  <c r="M58" i="16"/>
  <c r="V58" i="16"/>
  <c r="AH58" i="16"/>
  <c r="P58" i="16"/>
  <c r="T58" i="16"/>
  <c r="Y58" i="16"/>
  <c r="O58" i="16"/>
  <c r="AB58" i="16"/>
  <c r="W58" i="16"/>
  <c r="L58" i="16"/>
  <c r="AG58" i="16"/>
  <c r="AD58" i="16"/>
  <c r="N58" i="16"/>
  <c r="AC58" i="16"/>
  <c r="K60" i="16"/>
  <c r="N60" i="16"/>
  <c r="AH60" i="16"/>
  <c r="AD60" i="16"/>
  <c r="AI60" i="16"/>
  <c r="R60" i="16"/>
  <c r="L60" i="16"/>
  <c r="AF60" i="16"/>
  <c r="S60" i="16"/>
  <c r="AE60" i="16"/>
  <c r="U60" i="16"/>
  <c r="Z60" i="16"/>
  <c r="M60" i="16"/>
  <c r="X60" i="16"/>
  <c r="T60" i="16"/>
  <c r="AC60" i="16"/>
  <c r="AG60" i="16"/>
  <c r="W60" i="16"/>
  <c r="V60" i="16"/>
  <c r="AB60" i="16"/>
  <c r="P60" i="16"/>
  <c r="AA60" i="16"/>
  <c r="O60" i="16"/>
  <c r="Q60" i="16"/>
  <c r="Y60" i="16"/>
  <c r="AC59" i="16"/>
  <c r="AE59" i="16"/>
  <c r="Y59" i="16"/>
  <c r="M59" i="16"/>
  <c r="AG59" i="16"/>
  <c r="AD59" i="16"/>
  <c r="Q59" i="16"/>
  <c r="N59" i="16"/>
  <c r="O59" i="16"/>
  <c r="T59" i="16"/>
  <c r="X59" i="16"/>
  <c r="K59" i="16"/>
  <c r="L59" i="16"/>
  <c r="AF59" i="16"/>
  <c r="R59" i="16"/>
  <c r="AH59" i="16"/>
  <c r="AI59" i="16"/>
  <c r="P59" i="16"/>
  <c r="W59" i="16"/>
  <c r="U59" i="16"/>
  <c r="S59" i="16"/>
  <c r="Z59" i="16"/>
  <c r="V59" i="16"/>
  <c r="AA59" i="16"/>
  <c r="AB59" i="16"/>
  <c r="Y73" i="16"/>
  <c r="AA73" i="16"/>
  <c r="O73" i="16"/>
  <c r="N73" i="16"/>
  <c r="Z73" i="16"/>
  <c r="AH73" i="16"/>
  <c r="V73" i="16"/>
  <c r="AI73" i="16"/>
  <c r="X73" i="16"/>
  <c r="AE73" i="16"/>
  <c r="AC73" i="16"/>
  <c r="R73" i="16"/>
  <c r="U73" i="16"/>
  <c r="AF73" i="16"/>
  <c r="W73" i="16"/>
  <c r="L73" i="16"/>
  <c r="M73" i="16"/>
  <c r="AG73" i="16"/>
  <c r="AD73" i="16"/>
  <c r="S73" i="16"/>
  <c r="Q73" i="16"/>
  <c r="AB73" i="16"/>
  <c r="P73" i="16"/>
  <c r="K73" i="16"/>
  <c r="T73" i="16"/>
  <c r="AA56" i="16"/>
  <c r="R56" i="16"/>
  <c r="O56" i="16"/>
  <c r="Z56" i="16"/>
  <c r="AE56" i="16"/>
  <c r="T56" i="16"/>
  <c r="AF56" i="16"/>
  <c r="AI56" i="16"/>
  <c r="X56" i="16"/>
  <c r="Y56" i="16"/>
  <c r="L56" i="16"/>
  <c r="Q56" i="16"/>
  <c r="AB56" i="16"/>
  <c r="S56" i="16"/>
  <c r="K56" i="16"/>
  <c r="W56" i="16"/>
  <c r="U56" i="16"/>
  <c r="M56" i="16"/>
  <c r="AD56" i="16"/>
  <c r="AC56" i="16"/>
  <c r="N56" i="16"/>
  <c r="AG56" i="16"/>
  <c r="AH56" i="16"/>
  <c r="P56" i="16"/>
  <c r="V56" i="16"/>
  <c r="AB51" i="16"/>
  <c r="S51" i="16"/>
  <c r="X51" i="16"/>
  <c r="M51" i="16"/>
  <c r="AI51" i="16"/>
  <c r="U51" i="16"/>
  <c r="Z51" i="16"/>
  <c r="P51" i="16"/>
  <c r="L51" i="16"/>
  <c r="AC51" i="16"/>
  <c r="N51" i="16"/>
  <c r="AF51" i="16"/>
  <c r="AD51" i="16"/>
  <c r="W51" i="16"/>
  <c r="AH51" i="16"/>
  <c r="R51" i="16"/>
  <c r="V51" i="16"/>
  <c r="Q51" i="16"/>
  <c r="T51" i="16"/>
  <c r="Y51" i="16"/>
  <c r="O51" i="16"/>
  <c r="AG51" i="16"/>
  <c r="AE51" i="16"/>
  <c r="AA51" i="16"/>
  <c r="K51" i="16"/>
  <c r="AB71" i="16"/>
  <c r="S71" i="16"/>
  <c r="AC71" i="16"/>
  <c r="Z71" i="16"/>
  <c r="AD71" i="16"/>
  <c r="L71" i="16"/>
  <c r="W71" i="16"/>
  <c r="T71" i="16"/>
  <c r="V71" i="16"/>
  <c r="AI71" i="16"/>
  <c r="N71" i="16"/>
  <c r="AA71" i="16"/>
  <c r="AF71" i="16"/>
  <c r="Q71" i="16"/>
  <c r="U71" i="16"/>
  <c r="Y71" i="16"/>
  <c r="M71" i="16"/>
  <c r="AH71" i="16"/>
  <c r="O71" i="16"/>
  <c r="R71" i="16"/>
  <c r="P71" i="16"/>
  <c r="AE71" i="16"/>
  <c r="K71" i="16"/>
  <c r="X71" i="16"/>
  <c r="AG71" i="16"/>
  <c r="B47" i="6" l="1"/>
  <c r="G18" i="16"/>
  <c r="D18" i="16"/>
  <c r="H17" i="16"/>
  <c r="H15" i="16"/>
  <c r="G14" i="16"/>
  <c r="E15" i="16"/>
  <c r="D15" i="16"/>
  <c r="D14" i="16"/>
  <c r="F15" i="16"/>
  <c r="E16" i="16"/>
  <c r="G16" i="16"/>
  <c r="E14" i="16"/>
  <c r="H18" i="16"/>
  <c r="D16" i="16"/>
  <c r="F16" i="16"/>
  <c r="H16" i="16"/>
  <c r="F17" i="16"/>
  <c r="E17" i="16"/>
  <c r="F18" i="16"/>
  <c r="D17" i="16"/>
  <c r="G15" i="16"/>
  <c r="G17" i="16"/>
  <c r="H14" i="16"/>
  <c r="E18" i="16"/>
  <c r="F14" i="16"/>
  <c r="B48" i="6" l="1"/>
  <c r="AD56" i="3"/>
  <c r="AF56" i="3" s="1"/>
  <c r="AE56" i="3"/>
  <c r="AD44" i="3"/>
  <c r="AF44" i="3" s="1"/>
  <c r="AE44" i="3"/>
  <c r="AD38" i="3"/>
  <c r="AF38" i="3" s="1"/>
  <c r="AE38" i="3"/>
  <c r="AD55" i="3"/>
  <c r="AF55" i="3" s="1"/>
  <c r="AE55" i="3"/>
  <c r="AD49" i="3"/>
  <c r="AF49" i="3" s="1"/>
  <c r="AE49" i="3"/>
  <c r="AD43" i="3"/>
  <c r="AF43" i="3" s="1"/>
  <c r="AE43" i="3"/>
  <c r="AD37" i="3"/>
  <c r="AF37" i="3" s="1"/>
  <c r="AE37" i="3"/>
  <c r="AD31" i="3"/>
  <c r="AF31" i="3" s="1"/>
  <c r="AE31" i="3"/>
  <c r="AD25" i="3"/>
  <c r="AF25" i="3" s="1"/>
  <c r="AE25" i="3"/>
  <c r="AD19" i="3"/>
  <c r="AF19" i="3" s="1"/>
  <c r="AE19" i="3"/>
  <c r="AD13" i="3"/>
  <c r="AF13" i="3" s="1"/>
  <c r="AE13" i="3"/>
  <c r="AD32" i="3"/>
  <c r="AF32" i="3" s="1"/>
  <c r="AE32" i="3"/>
  <c r="AD54" i="3"/>
  <c r="AF54" i="3" s="1"/>
  <c r="AE54" i="3"/>
  <c r="AD48" i="3"/>
  <c r="AF48" i="3" s="1"/>
  <c r="AE48" i="3"/>
  <c r="AD42" i="3"/>
  <c r="AF42" i="3" s="1"/>
  <c r="AE42" i="3"/>
  <c r="AD36" i="3"/>
  <c r="AF36" i="3" s="1"/>
  <c r="AE36" i="3"/>
  <c r="AD30" i="3"/>
  <c r="AF30" i="3" s="1"/>
  <c r="AE30" i="3"/>
  <c r="AD24" i="3"/>
  <c r="AF24" i="3" s="1"/>
  <c r="AE24" i="3"/>
  <c r="AD18" i="3"/>
  <c r="AF18" i="3" s="1"/>
  <c r="AE18" i="3"/>
  <c r="AD12" i="3"/>
  <c r="AF12" i="3" s="1"/>
  <c r="AE12" i="3"/>
  <c r="AD50" i="3"/>
  <c r="AF50" i="3" s="1"/>
  <c r="AE50" i="3"/>
  <c r="AD14" i="3"/>
  <c r="AF14" i="3" s="1"/>
  <c r="AE14" i="3"/>
  <c r="AD53" i="3"/>
  <c r="AF53" i="3" s="1"/>
  <c r="AE53" i="3"/>
  <c r="AD47" i="3"/>
  <c r="AF47" i="3" s="1"/>
  <c r="AE47" i="3"/>
  <c r="AD41" i="3"/>
  <c r="AF41" i="3" s="1"/>
  <c r="AE41" i="3"/>
  <c r="AD35" i="3"/>
  <c r="AF35" i="3" s="1"/>
  <c r="AE35" i="3"/>
  <c r="AD29" i="3"/>
  <c r="AF29" i="3" s="1"/>
  <c r="AE29" i="3"/>
  <c r="AD23" i="3"/>
  <c r="AF23" i="3" s="1"/>
  <c r="AE23" i="3"/>
  <c r="AD17" i="3"/>
  <c r="AF17" i="3" s="1"/>
  <c r="AE17" i="3"/>
  <c r="AD11" i="3"/>
  <c r="AF11" i="3" s="1"/>
  <c r="AE11" i="3"/>
  <c r="AD20" i="3"/>
  <c r="AF20" i="3" s="1"/>
  <c r="AE20" i="3"/>
  <c r="AD52" i="3"/>
  <c r="AF52" i="3" s="1"/>
  <c r="AE52" i="3"/>
  <c r="AD46" i="3"/>
  <c r="AF46" i="3" s="1"/>
  <c r="AE46" i="3"/>
  <c r="AD40" i="3"/>
  <c r="AF40" i="3" s="1"/>
  <c r="AE40" i="3"/>
  <c r="AD34" i="3"/>
  <c r="AF34" i="3" s="1"/>
  <c r="AE34" i="3"/>
  <c r="AD28" i="3"/>
  <c r="AF28" i="3" s="1"/>
  <c r="AE28" i="3"/>
  <c r="AD22" i="3"/>
  <c r="AF22" i="3" s="1"/>
  <c r="AE22" i="3"/>
  <c r="AD16" i="3"/>
  <c r="AF16" i="3" s="1"/>
  <c r="AE16" i="3"/>
  <c r="AD10" i="3"/>
  <c r="AF10" i="3" s="1"/>
  <c r="AE10" i="3"/>
  <c r="AD26" i="3"/>
  <c r="AF26" i="3" s="1"/>
  <c r="AE26" i="3"/>
  <c r="AD57" i="3"/>
  <c r="AF57" i="3" s="1"/>
  <c r="L57" i="3"/>
  <c r="W57" i="3"/>
  <c r="AE57" i="3"/>
  <c r="AD51" i="3"/>
  <c r="AF51" i="3" s="1"/>
  <c r="AE51" i="3"/>
  <c r="AD45" i="3"/>
  <c r="AF45" i="3" s="1"/>
  <c r="AE45" i="3"/>
  <c r="AD39" i="3"/>
  <c r="AF39" i="3" s="1"/>
  <c r="AE39" i="3"/>
  <c r="AD33" i="3"/>
  <c r="AF33" i="3" s="1"/>
  <c r="AE33" i="3"/>
  <c r="AD27" i="3"/>
  <c r="AF27" i="3" s="1"/>
  <c r="AE27" i="3"/>
  <c r="AD21" i="3"/>
  <c r="AF21" i="3" s="1"/>
  <c r="AE21" i="3"/>
  <c r="AD15" i="3"/>
  <c r="AF15" i="3" s="1"/>
  <c r="AE15" i="3"/>
  <c r="AD9" i="3"/>
  <c r="AF9" i="3" s="1"/>
  <c r="AE9" i="3"/>
  <c r="W9" i="3"/>
  <c r="B49" i="6" l="1"/>
  <c r="AG39" i="3"/>
  <c r="BV81" i="16"/>
  <c r="BX81" i="16" s="1"/>
  <c r="AG35" i="3"/>
  <c r="BV77" i="16"/>
  <c r="BX77" i="16" s="1"/>
  <c r="AG50" i="3"/>
  <c r="BV92" i="16"/>
  <c r="BX92" i="16" s="1"/>
  <c r="AG46" i="3"/>
  <c r="BV88" i="16"/>
  <c r="BX88" i="16" s="1"/>
  <c r="AG37" i="3"/>
  <c r="BV79" i="16"/>
  <c r="BX79" i="16" s="1"/>
  <c r="AG45" i="3"/>
  <c r="BV87" i="16"/>
  <c r="BX87" i="16" s="1"/>
  <c r="AG47" i="3"/>
  <c r="BV89" i="16"/>
  <c r="BX89" i="16" s="1"/>
  <c r="AG57" i="3"/>
  <c r="BV99" i="16"/>
  <c r="BX99" i="16" s="1"/>
  <c r="AG33" i="3"/>
  <c r="BV75" i="16"/>
  <c r="BX75" i="16" s="1"/>
  <c r="AG53" i="3"/>
  <c r="BV95" i="16"/>
  <c r="BX95" i="16" s="1"/>
  <c r="AG48" i="3"/>
  <c r="BV90" i="16"/>
  <c r="BX90" i="16" s="1"/>
  <c r="AG55" i="3"/>
  <c r="BV97" i="16"/>
  <c r="BX97" i="16" s="1"/>
  <c r="AG40" i="3"/>
  <c r="BV82" i="16"/>
  <c r="BX82" i="16" s="1"/>
  <c r="AG42" i="3"/>
  <c r="BV84" i="16"/>
  <c r="BX84" i="16" s="1"/>
  <c r="AG49" i="3"/>
  <c r="BV91" i="16"/>
  <c r="BX91" i="16" s="1"/>
  <c r="AG44" i="3"/>
  <c r="BV86" i="16"/>
  <c r="BX86" i="16" s="1"/>
  <c r="BV83" i="16"/>
  <c r="BX83" i="16" s="1"/>
  <c r="AG34" i="3"/>
  <c r="BV76" i="16"/>
  <c r="BX76" i="16" s="1"/>
  <c r="AG52" i="3"/>
  <c r="BV94" i="16"/>
  <c r="BX94" i="16" s="1"/>
  <c r="AG36" i="3"/>
  <c r="BV78" i="16"/>
  <c r="BX78" i="16" s="1"/>
  <c r="BV96" i="16"/>
  <c r="BX96" i="16" s="1"/>
  <c r="AG43" i="3"/>
  <c r="BV85" i="16"/>
  <c r="BX85" i="16" s="1"/>
  <c r="AG38" i="3"/>
  <c r="BV80" i="16"/>
  <c r="BX80" i="16" s="1"/>
  <c r="AG51" i="3"/>
  <c r="BV93" i="16"/>
  <c r="BX93" i="16" s="1"/>
  <c r="AG56" i="3"/>
  <c r="BV98" i="16"/>
  <c r="BX98" i="16" s="1"/>
  <c r="AG14" i="3"/>
  <c r="BV56" i="16"/>
  <c r="BX56" i="16" s="1"/>
  <c r="AG9" i="3"/>
  <c r="BV51" i="16"/>
  <c r="BX51" i="16" s="1"/>
  <c r="AG27" i="3"/>
  <c r="BV69" i="16"/>
  <c r="BX69" i="16" s="1"/>
  <c r="AG11" i="3"/>
  <c r="BV53" i="16"/>
  <c r="BX53" i="16" s="1"/>
  <c r="AG29" i="3"/>
  <c r="BV71" i="16"/>
  <c r="BX71" i="16" s="1"/>
  <c r="AG13" i="3"/>
  <c r="BV55" i="16"/>
  <c r="BX55" i="16" s="1"/>
  <c r="AG31" i="3"/>
  <c r="BV73" i="16"/>
  <c r="BX73" i="16" s="1"/>
  <c r="AG16" i="3"/>
  <c r="BV58" i="16"/>
  <c r="BX58" i="16" s="1"/>
  <c r="AG18" i="3"/>
  <c r="BV60" i="16"/>
  <c r="BX60" i="16" s="1"/>
  <c r="AG12" i="3"/>
  <c r="BV54" i="16"/>
  <c r="BX54" i="16" s="1"/>
  <c r="AG15" i="3"/>
  <c r="BV57" i="16"/>
  <c r="BX57" i="16" s="1"/>
  <c r="AG17" i="3"/>
  <c r="BV59" i="16"/>
  <c r="BX59" i="16" s="1"/>
  <c r="AG19" i="3"/>
  <c r="BV61" i="16"/>
  <c r="BX61" i="16" s="1"/>
  <c r="AG10" i="3"/>
  <c r="BV52" i="16"/>
  <c r="BX52" i="16" s="1"/>
  <c r="AG30" i="3"/>
  <c r="BV72" i="16"/>
  <c r="BX72" i="16" s="1"/>
  <c r="AG26" i="3"/>
  <c r="BV68" i="16"/>
  <c r="BX68" i="16" s="1"/>
  <c r="AG22" i="3"/>
  <c r="BV64" i="16"/>
  <c r="BX64" i="16" s="1"/>
  <c r="AG24" i="3"/>
  <c r="BV66" i="16"/>
  <c r="BX66" i="16" s="1"/>
  <c r="AG28" i="3"/>
  <c r="BV70" i="16"/>
  <c r="BX70" i="16" s="1"/>
  <c r="AG21" i="3"/>
  <c r="BV63" i="16"/>
  <c r="BX63" i="16" s="1"/>
  <c r="AG20" i="3"/>
  <c r="BV62" i="16"/>
  <c r="BX62" i="16" s="1"/>
  <c r="AG23" i="3"/>
  <c r="BV65" i="16"/>
  <c r="BX65" i="16" s="1"/>
  <c r="AG32" i="3"/>
  <c r="BV74" i="16"/>
  <c r="BX74" i="16" s="1"/>
  <c r="BV67" i="16"/>
  <c r="BX67" i="16" s="1"/>
  <c r="X9" i="3"/>
  <c r="Y9" i="3" s="1"/>
  <c r="X57" i="3"/>
  <c r="Y57" i="3" s="1"/>
  <c r="B50" i="6" l="1"/>
  <c r="BD93" i="16"/>
  <c r="BG93" i="16"/>
  <c r="AV93" i="16"/>
  <c r="AT93" i="16"/>
  <c r="BM93" i="16"/>
  <c r="AS93" i="16"/>
  <c r="AU93" i="16"/>
  <c r="BO93" i="16"/>
  <c r="BP93" i="16"/>
  <c r="AY93" i="16"/>
  <c r="AW93" i="16"/>
  <c r="BA93" i="16"/>
  <c r="BC93" i="16"/>
  <c r="BI93" i="16"/>
  <c r="BE93" i="16"/>
  <c r="BJ93" i="16"/>
  <c r="BK93" i="16"/>
  <c r="AX93" i="16"/>
  <c r="BH93" i="16"/>
  <c r="AZ93" i="16"/>
  <c r="BF93" i="16"/>
  <c r="BL93" i="16"/>
  <c r="BN93" i="16"/>
  <c r="BB93" i="16"/>
  <c r="BQ93" i="16"/>
  <c r="BP96" i="16"/>
  <c r="BB96" i="16"/>
  <c r="AY96" i="16"/>
  <c r="AZ96" i="16"/>
  <c r="BG96" i="16"/>
  <c r="BD96" i="16"/>
  <c r="BK96" i="16"/>
  <c r="BE96" i="16"/>
  <c r="AS96" i="16"/>
  <c r="BQ96" i="16"/>
  <c r="AV96" i="16"/>
  <c r="BA96" i="16"/>
  <c r="AT96" i="16"/>
  <c r="BC96" i="16"/>
  <c r="AW96" i="16"/>
  <c r="BH96" i="16"/>
  <c r="BL96" i="16"/>
  <c r="BJ96" i="16"/>
  <c r="BO96" i="16"/>
  <c r="BF96" i="16"/>
  <c r="AX96" i="16"/>
  <c r="BN96" i="16"/>
  <c r="BI96" i="16"/>
  <c r="BM96" i="16"/>
  <c r="AU96" i="16"/>
  <c r="BO76" i="16"/>
  <c r="BD76" i="16"/>
  <c r="BG76" i="16"/>
  <c r="AZ76" i="16"/>
  <c r="BB76" i="16"/>
  <c r="BC76" i="16"/>
  <c r="BM76" i="16"/>
  <c r="BN76" i="16"/>
  <c r="AT76" i="16"/>
  <c r="BP76" i="16"/>
  <c r="AY76" i="16"/>
  <c r="AS76" i="16"/>
  <c r="BQ76" i="16"/>
  <c r="BJ76" i="16"/>
  <c r="BF76" i="16"/>
  <c r="BH76" i="16"/>
  <c r="AX76" i="16"/>
  <c r="AV76" i="16"/>
  <c r="BL76" i="16"/>
  <c r="BK76" i="16"/>
  <c r="BE76" i="16"/>
  <c r="BA76" i="16"/>
  <c r="BI76" i="16"/>
  <c r="AU76" i="16"/>
  <c r="AW76" i="16"/>
  <c r="BG91" i="16"/>
  <c r="AZ91" i="16"/>
  <c r="BQ91" i="16"/>
  <c r="AT91" i="16"/>
  <c r="BP91" i="16"/>
  <c r="AS91" i="16"/>
  <c r="AV91" i="16"/>
  <c r="AY91" i="16"/>
  <c r="BA91" i="16"/>
  <c r="BD91" i="16"/>
  <c r="BC91" i="16"/>
  <c r="BK91" i="16"/>
  <c r="BN91" i="16"/>
  <c r="AX91" i="16"/>
  <c r="BJ91" i="16"/>
  <c r="BB91" i="16"/>
  <c r="BF91" i="16"/>
  <c r="AW91" i="16"/>
  <c r="BL91" i="16"/>
  <c r="BE91" i="16"/>
  <c r="BH91" i="16"/>
  <c r="BM91" i="16"/>
  <c r="AU91" i="16"/>
  <c r="BI91" i="16"/>
  <c r="BO91" i="16"/>
  <c r="BK97" i="16"/>
  <c r="BQ97" i="16"/>
  <c r="BP97" i="16"/>
  <c r="AU97" i="16"/>
  <c r="BB97" i="16"/>
  <c r="BG97" i="16"/>
  <c r="BD97" i="16"/>
  <c r="AW97" i="16"/>
  <c r="BI97" i="16"/>
  <c r="AT97" i="16"/>
  <c r="BA97" i="16"/>
  <c r="BC97" i="16"/>
  <c r="BE97" i="16"/>
  <c r="BM97" i="16"/>
  <c r="BJ97" i="16"/>
  <c r="BH97" i="16"/>
  <c r="BO97" i="16"/>
  <c r="AY97" i="16"/>
  <c r="BF97" i="16"/>
  <c r="AV97" i="16"/>
  <c r="BL97" i="16"/>
  <c r="AZ97" i="16"/>
  <c r="AS97" i="16"/>
  <c r="AX97" i="16"/>
  <c r="BN97" i="16"/>
  <c r="BB75" i="16"/>
  <c r="BJ75" i="16"/>
  <c r="BK75" i="16"/>
  <c r="AZ75" i="16"/>
  <c r="BA75" i="16"/>
  <c r="AY75" i="16"/>
  <c r="BO75" i="16"/>
  <c r="BH75" i="16"/>
  <c r="BD75" i="16"/>
  <c r="AV75" i="16"/>
  <c r="BQ75" i="16"/>
  <c r="BG75" i="16"/>
  <c r="BN75" i="16"/>
  <c r="BE75" i="16"/>
  <c r="AW75" i="16"/>
  <c r="AS75" i="16"/>
  <c r="BI75" i="16"/>
  <c r="AU75" i="16"/>
  <c r="BL75" i="16"/>
  <c r="BP75" i="16"/>
  <c r="BC75" i="16"/>
  <c r="AT75" i="16"/>
  <c r="BF75" i="16"/>
  <c r="AX75" i="16"/>
  <c r="BM75" i="16"/>
  <c r="BQ87" i="16"/>
  <c r="BA87" i="16"/>
  <c r="AY87" i="16"/>
  <c r="BB87" i="16"/>
  <c r="BC87" i="16"/>
  <c r="BO87" i="16"/>
  <c r="BK87" i="16"/>
  <c r="BM87" i="16"/>
  <c r="BP87" i="16"/>
  <c r="BH87" i="16"/>
  <c r="BE87" i="16"/>
  <c r="BG87" i="16"/>
  <c r="AV87" i="16"/>
  <c r="BF87" i="16"/>
  <c r="AU87" i="16"/>
  <c r="AZ87" i="16"/>
  <c r="BD87" i="16"/>
  <c r="AW87" i="16"/>
  <c r="BN87" i="16"/>
  <c r="AT87" i="16"/>
  <c r="AS87" i="16"/>
  <c r="BJ87" i="16"/>
  <c r="AX87" i="16"/>
  <c r="BI87" i="16"/>
  <c r="BL87" i="16"/>
  <c r="BA92" i="16"/>
  <c r="BK92" i="16"/>
  <c r="BJ92" i="16"/>
  <c r="BL92" i="16"/>
  <c r="AX92" i="16"/>
  <c r="AS92" i="16"/>
  <c r="AV92" i="16"/>
  <c r="AZ92" i="16"/>
  <c r="BG92" i="16"/>
  <c r="AU92" i="16"/>
  <c r="AY92" i="16"/>
  <c r="BI92" i="16"/>
  <c r="BB92" i="16"/>
  <c r="AW92" i="16"/>
  <c r="BM92" i="16"/>
  <c r="BH92" i="16"/>
  <c r="BN92" i="16"/>
  <c r="BD92" i="16"/>
  <c r="AT92" i="16"/>
  <c r="BO92" i="16"/>
  <c r="BC92" i="16"/>
  <c r="BQ92" i="16"/>
  <c r="BP92" i="16"/>
  <c r="BF92" i="16"/>
  <c r="BE92" i="16"/>
  <c r="AG54" i="3"/>
  <c r="AX80" i="16"/>
  <c r="AZ80" i="16"/>
  <c r="BI80" i="16"/>
  <c r="BC80" i="16"/>
  <c r="BF80" i="16"/>
  <c r="BH80" i="16"/>
  <c r="BO80" i="16"/>
  <c r="BQ80" i="16"/>
  <c r="BN80" i="16"/>
  <c r="AW80" i="16"/>
  <c r="AY80" i="16"/>
  <c r="BP80" i="16"/>
  <c r="BG80" i="16"/>
  <c r="AT80" i="16"/>
  <c r="BJ80" i="16"/>
  <c r="AS80" i="16"/>
  <c r="BL80" i="16"/>
  <c r="BA80" i="16"/>
  <c r="BD80" i="16"/>
  <c r="AV80" i="16"/>
  <c r="BE80" i="16"/>
  <c r="BM80" i="16"/>
  <c r="BK80" i="16"/>
  <c r="BB80" i="16"/>
  <c r="AU80" i="16"/>
  <c r="BE78" i="16"/>
  <c r="AT78" i="16"/>
  <c r="BP78" i="16"/>
  <c r="BM78" i="16"/>
  <c r="AS78" i="16"/>
  <c r="BG78" i="16"/>
  <c r="AX78" i="16"/>
  <c r="BJ78" i="16"/>
  <c r="BQ78" i="16"/>
  <c r="BO78" i="16"/>
  <c r="BN78" i="16"/>
  <c r="AZ78" i="16"/>
  <c r="BK78" i="16"/>
  <c r="AW78" i="16"/>
  <c r="AV78" i="16"/>
  <c r="AY78" i="16"/>
  <c r="BI78" i="16"/>
  <c r="AU78" i="16"/>
  <c r="BB78" i="16"/>
  <c r="BL78" i="16"/>
  <c r="BA78" i="16"/>
  <c r="BD78" i="16"/>
  <c r="BF78" i="16"/>
  <c r="BH78" i="16"/>
  <c r="BC78" i="16"/>
  <c r="BD83" i="16"/>
  <c r="BK83" i="16"/>
  <c r="BF83" i="16"/>
  <c r="AS83" i="16"/>
  <c r="BQ83" i="16"/>
  <c r="AV83" i="16"/>
  <c r="BL83" i="16"/>
  <c r="BM83" i="16"/>
  <c r="BP83" i="16"/>
  <c r="BB83" i="16"/>
  <c r="AW83" i="16"/>
  <c r="BH83" i="16"/>
  <c r="BA83" i="16"/>
  <c r="BG83" i="16"/>
  <c r="BE83" i="16"/>
  <c r="BJ83" i="16"/>
  <c r="BO83" i="16"/>
  <c r="AX83" i="16"/>
  <c r="AT83" i="16"/>
  <c r="BN83" i="16"/>
  <c r="BI83" i="16"/>
  <c r="AZ83" i="16"/>
  <c r="AU83" i="16"/>
  <c r="AY83" i="16"/>
  <c r="BC83" i="16"/>
  <c r="BD84" i="16"/>
  <c r="BO84" i="16"/>
  <c r="AT84" i="16"/>
  <c r="BC84" i="16"/>
  <c r="BB84" i="16"/>
  <c r="BF84" i="16"/>
  <c r="AU84" i="16"/>
  <c r="BL84" i="16"/>
  <c r="BI84" i="16"/>
  <c r="BA84" i="16"/>
  <c r="BH84" i="16"/>
  <c r="AW84" i="16"/>
  <c r="AV84" i="16"/>
  <c r="BQ84" i="16"/>
  <c r="BP84" i="16"/>
  <c r="AS84" i="16"/>
  <c r="BE84" i="16"/>
  <c r="BG84" i="16"/>
  <c r="AX84" i="16"/>
  <c r="BK84" i="16"/>
  <c r="BN84" i="16"/>
  <c r="AY84" i="16"/>
  <c r="AZ84" i="16"/>
  <c r="BM84" i="16"/>
  <c r="BJ84" i="16"/>
  <c r="BM90" i="16"/>
  <c r="BA90" i="16"/>
  <c r="AT90" i="16"/>
  <c r="BP90" i="16"/>
  <c r="AV90" i="16"/>
  <c r="AW90" i="16"/>
  <c r="BD90" i="16"/>
  <c r="AZ90" i="16"/>
  <c r="BE90" i="16"/>
  <c r="AS90" i="16"/>
  <c r="AX90" i="16"/>
  <c r="AY90" i="16"/>
  <c r="BK90" i="16"/>
  <c r="BL90" i="16"/>
  <c r="BI90" i="16"/>
  <c r="BN90" i="16"/>
  <c r="BC90" i="16"/>
  <c r="BH90" i="16"/>
  <c r="BG90" i="16"/>
  <c r="BQ90" i="16"/>
  <c r="BO90" i="16"/>
  <c r="BF90" i="16"/>
  <c r="BB90" i="16"/>
  <c r="AU90" i="16"/>
  <c r="BJ90" i="16"/>
  <c r="BD99" i="16"/>
  <c r="BL99" i="16"/>
  <c r="BG99" i="16"/>
  <c r="BB99" i="16"/>
  <c r="AX99" i="16"/>
  <c r="BO99" i="16"/>
  <c r="AZ99" i="16"/>
  <c r="AW99" i="16"/>
  <c r="BQ99" i="16"/>
  <c r="BH99" i="16"/>
  <c r="AS99" i="16"/>
  <c r="AV99" i="16"/>
  <c r="BM99" i="16"/>
  <c r="BA99" i="16"/>
  <c r="BE99" i="16"/>
  <c r="BK99" i="16"/>
  <c r="BJ99" i="16"/>
  <c r="AY99" i="16"/>
  <c r="BN99" i="16"/>
  <c r="AU99" i="16"/>
  <c r="BF99" i="16"/>
  <c r="AT99" i="16"/>
  <c r="BI99" i="16"/>
  <c r="BC99" i="16"/>
  <c r="BP99" i="16"/>
  <c r="BO79" i="16"/>
  <c r="BD79" i="16"/>
  <c r="BG79" i="16"/>
  <c r="AT79" i="16"/>
  <c r="AZ79" i="16"/>
  <c r="BC79" i="16"/>
  <c r="BM79" i="16"/>
  <c r="BN79" i="16"/>
  <c r="AS79" i="16"/>
  <c r="BP79" i="16"/>
  <c r="AU79" i="16"/>
  <c r="AV79" i="16"/>
  <c r="BB79" i="16"/>
  <c r="AW79" i="16"/>
  <c r="BF79" i="16"/>
  <c r="BI79" i="16"/>
  <c r="BJ79" i="16"/>
  <c r="BL79" i="16"/>
  <c r="AX79" i="16"/>
  <c r="BK79" i="16"/>
  <c r="AY79" i="16"/>
  <c r="BE79" i="16"/>
  <c r="BH79" i="16"/>
  <c r="BQ79" i="16"/>
  <c r="BA79" i="16"/>
  <c r="BF77" i="16"/>
  <c r="BP77" i="16"/>
  <c r="AX77" i="16"/>
  <c r="BG77" i="16"/>
  <c r="AV77" i="16"/>
  <c r="AW77" i="16"/>
  <c r="BJ77" i="16"/>
  <c r="BQ77" i="16"/>
  <c r="AU77" i="16"/>
  <c r="BC77" i="16"/>
  <c r="BD77" i="16"/>
  <c r="BN77" i="16"/>
  <c r="BE77" i="16"/>
  <c r="BH77" i="16"/>
  <c r="BL77" i="16"/>
  <c r="AY77" i="16"/>
  <c r="BB77" i="16"/>
  <c r="AT77" i="16"/>
  <c r="BK77" i="16"/>
  <c r="AZ77" i="16"/>
  <c r="BA77" i="16"/>
  <c r="BO77" i="16"/>
  <c r="BI77" i="16"/>
  <c r="BM77" i="16"/>
  <c r="AS77" i="16"/>
  <c r="AG41" i="3"/>
  <c r="BC98" i="16"/>
  <c r="BI98" i="16"/>
  <c r="BE98" i="16"/>
  <c r="BN98" i="16"/>
  <c r="AW98" i="16"/>
  <c r="AZ98" i="16"/>
  <c r="BH98" i="16"/>
  <c r="BJ98" i="16"/>
  <c r="AU98" i="16"/>
  <c r="BP98" i="16"/>
  <c r="BM98" i="16"/>
  <c r="AS98" i="16"/>
  <c r="BK98" i="16"/>
  <c r="BB98" i="16"/>
  <c r="BO98" i="16"/>
  <c r="BQ98" i="16"/>
  <c r="BL98" i="16"/>
  <c r="BG98" i="16"/>
  <c r="BD98" i="16"/>
  <c r="BF98" i="16"/>
  <c r="AY98" i="16"/>
  <c r="BA98" i="16"/>
  <c r="AT98" i="16"/>
  <c r="AV98" i="16"/>
  <c r="AX98" i="16"/>
  <c r="BK85" i="16"/>
  <c r="BQ85" i="16"/>
  <c r="BB85" i="16"/>
  <c r="BL85" i="16"/>
  <c r="BA85" i="16"/>
  <c r="BE85" i="16"/>
  <c r="BC85" i="16"/>
  <c r="AZ85" i="16"/>
  <c r="BM85" i="16"/>
  <c r="BJ85" i="16"/>
  <c r="BD85" i="16"/>
  <c r="AY85" i="16"/>
  <c r="BF85" i="16"/>
  <c r="AT85" i="16"/>
  <c r="BN85" i="16"/>
  <c r="BO85" i="16"/>
  <c r="AW85" i="16"/>
  <c r="BP85" i="16"/>
  <c r="AX85" i="16"/>
  <c r="AS85" i="16"/>
  <c r="BI85" i="16"/>
  <c r="AV85" i="16"/>
  <c r="BH85" i="16"/>
  <c r="AU85" i="16"/>
  <c r="BG85" i="16"/>
  <c r="BK94" i="16"/>
  <c r="BG94" i="16"/>
  <c r="BH94" i="16"/>
  <c r="AT94" i="16"/>
  <c r="BE94" i="16"/>
  <c r="BD94" i="16"/>
  <c r="AV94" i="16"/>
  <c r="BJ94" i="16"/>
  <c r="BM94" i="16"/>
  <c r="AX94" i="16"/>
  <c r="AW94" i="16"/>
  <c r="BN94" i="16"/>
  <c r="BC94" i="16"/>
  <c r="AY94" i="16"/>
  <c r="BF94" i="16"/>
  <c r="BI94" i="16"/>
  <c r="AS94" i="16"/>
  <c r="BQ94" i="16"/>
  <c r="BL94" i="16"/>
  <c r="BB94" i="16"/>
  <c r="AZ94" i="16"/>
  <c r="BP94" i="16"/>
  <c r="BA94" i="16"/>
  <c r="AU94" i="16"/>
  <c r="BO94" i="16"/>
  <c r="BO86" i="16"/>
  <c r="AW86" i="16"/>
  <c r="BK86" i="16"/>
  <c r="BB86" i="16"/>
  <c r="BP86" i="16"/>
  <c r="BA86" i="16"/>
  <c r="BG86" i="16"/>
  <c r="BE86" i="16"/>
  <c r="BI86" i="16"/>
  <c r="BD86" i="16"/>
  <c r="BN86" i="16"/>
  <c r="BL86" i="16"/>
  <c r="BC86" i="16"/>
  <c r="BJ86" i="16"/>
  <c r="AY86" i="16"/>
  <c r="AX86" i="16"/>
  <c r="AZ86" i="16"/>
  <c r="BH86" i="16"/>
  <c r="AV86" i="16"/>
  <c r="BQ86" i="16"/>
  <c r="AT86" i="16"/>
  <c r="AS86" i="16"/>
  <c r="BF86" i="16"/>
  <c r="BM86" i="16"/>
  <c r="AU86" i="16"/>
  <c r="AX82" i="16"/>
  <c r="BE82" i="16"/>
  <c r="BN82" i="16"/>
  <c r="BA82" i="16"/>
  <c r="AT82" i="16"/>
  <c r="BJ82" i="16"/>
  <c r="BG82" i="16"/>
  <c r="AW82" i="16"/>
  <c r="BI82" i="16"/>
  <c r="AV82" i="16"/>
  <c r="BD82" i="16"/>
  <c r="BB82" i="16"/>
  <c r="AY82" i="16"/>
  <c r="BH82" i="16"/>
  <c r="AS82" i="16"/>
  <c r="BM82" i="16"/>
  <c r="BF82" i="16"/>
  <c r="BC82" i="16"/>
  <c r="BP82" i="16"/>
  <c r="BL82" i="16"/>
  <c r="AZ82" i="16"/>
  <c r="AU82" i="16"/>
  <c r="BQ82" i="16"/>
  <c r="BO82" i="16"/>
  <c r="BK82" i="16"/>
  <c r="BE95" i="16"/>
  <c r="BO95" i="16"/>
  <c r="BG95" i="16"/>
  <c r="BL95" i="16"/>
  <c r="BB95" i="16"/>
  <c r="BM95" i="16"/>
  <c r="BN95" i="16"/>
  <c r="BD95" i="16"/>
  <c r="AY95" i="16"/>
  <c r="AT95" i="16"/>
  <c r="BJ95" i="16"/>
  <c r="AW95" i="16"/>
  <c r="BK95" i="16"/>
  <c r="BI95" i="16"/>
  <c r="AV95" i="16"/>
  <c r="AZ95" i="16"/>
  <c r="AU95" i="16"/>
  <c r="BQ95" i="16"/>
  <c r="AX95" i="16"/>
  <c r="BP95" i="16"/>
  <c r="AS95" i="16"/>
  <c r="BC95" i="16"/>
  <c r="BH95" i="16"/>
  <c r="BF95" i="16"/>
  <c r="BA95" i="16"/>
  <c r="BE89" i="16"/>
  <c r="BB89" i="16"/>
  <c r="BO89" i="16"/>
  <c r="BF89" i="16"/>
  <c r="BJ89" i="16"/>
  <c r="BI89" i="16"/>
  <c r="BH89" i="16"/>
  <c r="BN89" i="16"/>
  <c r="AX89" i="16"/>
  <c r="AS89" i="16"/>
  <c r="BG89" i="16"/>
  <c r="BM89" i="16"/>
  <c r="BA89" i="16"/>
  <c r="AZ89" i="16"/>
  <c r="BK89" i="16"/>
  <c r="AY89" i="16"/>
  <c r="BP89" i="16"/>
  <c r="AT89" i="16"/>
  <c r="BQ89" i="16"/>
  <c r="BC89" i="16"/>
  <c r="BD89" i="16"/>
  <c r="AV89" i="16"/>
  <c r="BL89" i="16"/>
  <c r="AU89" i="16"/>
  <c r="AW89" i="16"/>
  <c r="BK88" i="16"/>
  <c r="BP88" i="16"/>
  <c r="BA88" i="16"/>
  <c r="BC88" i="16"/>
  <c r="BL88" i="16"/>
  <c r="AW88" i="16"/>
  <c r="AY88" i="16"/>
  <c r="AU88" i="16"/>
  <c r="AV88" i="16"/>
  <c r="AZ88" i="16"/>
  <c r="BG88" i="16"/>
  <c r="BB88" i="16"/>
  <c r="AS88" i="16"/>
  <c r="BF88" i="16"/>
  <c r="BN88" i="16"/>
  <c r="AT88" i="16"/>
  <c r="BM88" i="16"/>
  <c r="BD88" i="16"/>
  <c r="BI88" i="16"/>
  <c r="BJ88" i="16"/>
  <c r="BO88" i="16"/>
  <c r="BE88" i="16"/>
  <c r="AX88" i="16"/>
  <c r="BQ88" i="16"/>
  <c r="BH88" i="16"/>
  <c r="BH81" i="16"/>
  <c r="AT81" i="16"/>
  <c r="BD81" i="16"/>
  <c r="BL81" i="16"/>
  <c r="AV81" i="16"/>
  <c r="BJ81" i="16"/>
  <c r="AW81" i="16"/>
  <c r="BG81" i="16"/>
  <c r="BI81" i="16"/>
  <c r="AU81" i="16"/>
  <c r="BE81" i="16"/>
  <c r="AY81" i="16"/>
  <c r="BC81" i="16"/>
  <c r="AZ81" i="16"/>
  <c r="BN81" i="16"/>
  <c r="BM81" i="16"/>
  <c r="AX81" i="16"/>
  <c r="BB81" i="16"/>
  <c r="BF81" i="16"/>
  <c r="BK81" i="16"/>
  <c r="BP81" i="16"/>
  <c r="BO81" i="16"/>
  <c r="BA81" i="16"/>
  <c r="AS81" i="16"/>
  <c r="BQ81" i="16"/>
  <c r="BM59" i="16"/>
  <c r="AW59" i="16"/>
  <c r="AU59" i="16"/>
  <c r="BL59" i="16"/>
  <c r="BE59" i="16"/>
  <c r="BI59" i="16"/>
  <c r="BO59" i="16"/>
  <c r="AV59" i="16"/>
  <c r="AY59" i="16"/>
  <c r="AT59" i="16"/>
  <c r="BD59" i="16"/>
  <c r="BN59" i="16"/>
  <c r="BB59" i="16"/>
  <c r="BG59" i="16"/>
  <c r="BQ59" i="16"/>
  <c r="AZ59" i="16"/>
  <c r="BH59" i="16"/>
  <c r="BC59" i="16"/>
  <c r="BP59" i="16"/>
  <c r="AX59" i="16"/>
  <c r="BJ59" i="16"/>
  <c r="BK59" i="16"/>
  <c r="BA59" i="16"/>
  <c r="BF59" i="16"/>
  <c r="AS59" i="16"/>
  <c r="AG25" i="3"/>
  <c r="BN62" i="16"/>
  <c r="BD62" i="16"/>
  <c r="AT62" i="16"/>
  <c r="BG62" i="16"/>
  <c r="BO62" i="16"/>
  <c r="BE62" i="16"/>
  <c r="BJ62" i="16"/>
  <c r="BL62" i="16"/>
  <c r="BP62" i="16"/>
  <c r="AY62" i="16"/>
  <c r="BC62" i="16"/>
  <c r="AU62" i="16"/>
  <c r="AZ62" i="16"/>
  <c r="BB62" i="16"/>
  <c r="AS62" i="16"/>
  <c r="AV62" i="16"/>
  <c r="BM62" i="16"/>
  <c r="BQ62" i="16"/>
  <c r="BF62" i="16"/>
  <c r="BK62" i="16"/>
  <c r="AW62" i="16"/>
  <c r="AX62" i="16"/>
  <c r="BH62" i="16"/>
  <c r="BI62" i="16"/>
  <c r="BA62" i="16"/>
  <c r="BK55" i="16"/>
  <c r="BO55" i="16"/>
  <c r="AY55" i="16"/>
  <c r="BP55" i="16"/>
  <c r="BD55" i="16"/>
  <c r="AZ55" i="16"/>
  <c r="BL55" i="16"/>
  <c r="AT55" i="16"/>
  <c r="BM55" i="16"/>
  <c r="AW55" i="16"/>
  <c r="BI55" i="16"/>
  <c r="BE55" i="16"/>
  <c r="BH55" i="16"/>
  <c r="BG55" i="16"/>
  <c r="BJ55" i="16"/>
  <c r="AS55" i="16"/>
  <c r="AX55" i="16"/>
  <c r="BA55" i="16"/>
  <c r="AV55" i="16"/>
  <c r="BN55" i="16"/>
  <c r="BQ55" i="16"/>
  <c r="BC55" i="16"/>
  <c r="AU55" i="16"/>
  <c r="BB55" i="16"/>
  <c r="BF55" i="16"/>
  <c r="BJ74" i="16"/>
  <c r="AX74" i="16"/>
  <c r="AY74" i="16"/>
  <c r="BP74" i="16"/>
  <c r="BQ74" i="16"/>
  <c r="BF74" i="16"/>
  <c r="AU74" i="16"/>
  <c r="BC74" i="16"/>
  <c r="BD74" i="16"/>
  <c r="BL74" i="16"/>
  <c r="BN74" i="16"/>
  <c r="AS74" i="16"/>
  <c r="AT74" i="16"/>
  <c r="BI74" i="16"/>
  <c r="BH74" i="16"/>
  <c r="BO74" i="16"/>
  <c r="BA74" i="16"/>
  <c r="BM74" i="16"/>
  <c r="BB74" i="16"/>
  <c r="BE74" i="16"/>
  <c r="AZ74" i="16"/>
  <c r="BG74" i="16"/>
  <c r="AV74" i="16"/>
  <c r="AW74" i="16"/>
  <c r="BK74" i="16"/>
  <c r="BQ63" i="16"/>
  <c r="BG63" i="16"/>
  <c r="AS63" i="16"/>
  <c r="BD63" i="16"/>
  <c r="BO63" i="16"/>
  <c r="BP63" i="16"/>
  <c r="AY63" i="16"/>
  <c r="BB63" i="16"/>
  <c r="BI63" i="16"/>
  <c r="BH63" i="16"/>
  <c r="AX63" i="16"/>
  <c r="BJ63" i="16"/>
  <c r="BC63" i="16"/>
  <c r="BA63" i="16"/>
  <c r="AV63" i="16"/>
  <c r="AZ63" i="16"/>
  <c r="AU63" i="16"/>
  <c r="BN63" i="16"/>
  <c r="BL63" i="16"/>
  <c r="AW63" i="16"/>
  <c r="BE63" i="16"/>
  <c r="AT63" i="16"/>
  <c r="BM63" i="16"/>
  <c r="BF63" i="16"/>
  <c r="BK63" i="16"/>
  <c r="BN64" i="16"/>
  <c r="AS64" i="16"/>
  <c r="BP64" i="16"/>
  <c r="BL64" i="16"/>
  <c r="BD64" i="16"/>
  <c r="BC64" i="16"/>
  <c r="AX64" i="16"/>
  <c r="AV64" i="16"/>
  <c r="BB64" i="16"/>
  <c r="BH64" i="16"/>
  <c r="BK64" i="16"/>
  <c r="BQ64" i="16"/>
  <c r="BO64" i="16"/>
  <c r="AT64" i="16"/>
  <c r="BI64" i="16"/>
  <c r="BE64" i="16"/>
  <c r="AY64" i="16"/>
  <c r="BF64" i="16"/>
  <c r="BJ64" i="16"/>
  <c r="AZ64" i="16"/>
  <c r="BM64" i="16"/>
  <c r="AW64" i="16"/>
  <c r="BG64" i="16"/>
  <c r="BA64" i="16"/>
  <c r="AU64" i="16"/>
  <c r="BM52" i="16"/>
  <c r="AZ52" i="16"/>
  <c r="BK52" i="16"/>
  <c r="BP52" i="16"/>
  <c r="BD52" i="16"/>
  <c r="BG52" i="16"/>
  <c r="AS52" i="16"/>
  <c r="AW52" i="16"/>
  <c r="BI52" i="16"/>
  <c r="BA52" i="16"/>
  <c r="BN52" i="16"/>
  <c r="BQ52" i="16"/>
  <c r="BB52" i="16"/>
  <c r="BF52" i="16"/>
  <c r="AY52" i="16"/>
  <c r="AX52" i="16"/>
  <c r="BE52" i="16"/>
  <c r="AU52" i="16"/>
  <c r="BJ52" i="16"/>
  <c r="BO52" i="16"/>
  <c r="BC52" i="16"/>
  <c r="BH52" i="16"/>
  <c r="AV52" i="16"/>
  <c r="BL52" i="16"/>
  <c r="AT52" i="16"/>
  <c r="BO57" i="16"/>
  <c r="AZ57" i="16"/>
  <c r="BF57" i="16"/>
  <c r="BB57" i="16"/>
  <c r="BE57" i="16"/>
  <c r="BI57" i="16"/>
  <c r="AS57" i="16"/>
  <c r="BL57" i="16"/>
  <c r="AU57" i="16"/>
  <c r="BC57" i="16"/>
  <c r="BM57" i="16"/>
  <c r="AX57" i="16"/>
  <c r="BP57" i="16"/>
  <c r="AW57" i="16"/>
  <c r="AY57" i="16"/>
  <c r="AV57" i="16"/>
  <c r="BH57" i="16"/>
  <c r="BN57" i="16"/>
  <c r="BK57" i="16"/>
  <c r="BQ57" i="16"/>
  <c r="BA57" i="16"/>
  <c r="BG57" i="16"/>
  <c r="BD57" i="16"/>
  <c r="BJ57" i="16"/>
  <c r="AT57" i="16"/>
  <c r="BA58" i="16"/>
  <c r="BD58" i="16"/>
  <c r="AX58" i="16"/>
  <c r="BJ58" i="16"/>
  <c r="BM58" i="16"/>
  <c r="BB58" i="16"/>
  <c r="AZ58" i="16"/>
  <c r="AT58" i="16"/>
  <c r="BE58" i="16"/>
  <c r="BL58" i="16"/>
  <c r="AV58" i="16"/>
  <c r="BC58" i="16"/>
  <c r="AY58" i="16"/>
  <c r="BO58" i="16"/>
  <c r="BQ58" i="16"/>
  <c r="BP58" i="16"/>
  <c r="BN58" i="16"/>
  <c r="BF58" i="16"/>
  <c r="AU58" i="16"/>
  <c r="AW58" i="16"/>
  <c r="BH58" i="16"/>
  <c r="AS58" i="16"/>
  <c r="BI58" i="16"/>
  <c r="BG58" i="16"/>
  <c r="BK58" i="16"/>
  <c r="BI71" i="16"/>
  <c r="AU71" i="16"/>
  <c r="BC71" i="16"/>
  <c r="BP71" i="16"/>
  <c r="AV71" i="16"/>
  <c r="BB71" i="16"/>
  <c r="AZ71" i="16"/>
  <c r="BO71" i="16"/>
  <c r="BE71" i="16"/>
  <c r="AT71" i="16"/>
  <c r="BL71" i="16"/>
  <c r="BQ71" i="16"/>
  <c r="BM71" i="16"/>
  <c r="BJ71" i="16"/>
  <c r="BA71" i="16"/>
  <c r="BK71" i="16"/>
  <c r="BG71" i="16"/>
  <c r="AS71" i="16"/>
  <c r="AY71" i="16"/>
  <c r="BN71" i="16"/>
  <c r="BH71" i="16"/>
  <c r="BF71" i="16"/>
  <c r="BD71" i="16"/>
  <c r="AW71" i="16"/>
  <c r="AX71" i="16"/>
  <c r="BI51" i="16"/>
  <c r="AS51" i="16"/>
  <c r="AV51" i="16"/>
  <c r="BB51" i="16"/>
  <c r="BC51" i="16"/>
  <c r="BM51" i="16"/>
  <c r="AX51" i="16"/>
  <c r="AU51" i="16"/>
  <c r="AW51" i="16"/>
  <c r="BF51" i="16"/>
  <c r="BD51" i="16"/>
  <c r="BP51" i="16"/>
  <c r="AY51" i="16"/>
  <c r="BA51" i="16"/>
  <c r="BO51" i="16"/>
  <c r="BE51" i="16"/>
  <c r="AT51" i="16"/>
  <c r="BN51" i="16"/>
  <c r="BK51" i="16"/>
  <c r="BG51" i="16"/>
  <c r="BQ51" i="16"/>
  <c r="AZ51" i="16"/>
  <c r="BJ51" i="16"/>
  <c r="BH51" i="16"/>
  <c r="BL51" i="16"/>
  <c r="BK67" i="16"/>
  <c r="AW67" i="16"/>
  <c r="BO67" i="16"/>
  <c r="BM67" i="16"/>
  <c r="BB67" i="16"/>
  <c r="BD67" i="16"/>
  <c r="BG67" i="16"/>
  <c r="AV67" i="16"/>
  <c r="AT67" i="16"/>
  <c r="BA67" i="16"/>
  <c r="BQ67" i="16"/>
  <c r="BJ67" i="16"/>
  <c r="BE67" i="16"/>
  <c r="BF67" i="16"/>
  <c r="AS67" i="16"/>
  <c r="AU67" i="16"/>
  <c r="BI67" i="16"/>
  <c r="AZ67" i="16"/>
  <c r="BN67" i="16"/>
  <c r="AY67" i="16"/>
  <c r="BL67" i="16"/>
  <c r="AX67" i="16"/>
  <c r="BP67" i="16"/>
  <c r="BC67" i="16"/>
  <c r="BH67" i="16"/>
  <c r="BE72" i="16"/>
  <c r="AT72" i="16"/>
  <c r="AX72" i="16"/>
  <c r="AV72" i="16"/>
  <c r="AY72" i="16"/>
  <c r="BO72" i="16"/>
  <c r="BN72" i="16"/>
  <c r="BI72" i="16"/>
  <c r="BH72" i="16"/>
  <c r="AS72" i="16"/>
  <c r="BG72" i="16"/>
  <c r="BB72" i="16"/>
  <c r="AU72" i="16"/>
  <c r="BJ72" i="16"/>
  <c r="BL72" i="16"/>
  <c r="AW72" i="16"/>
  <c r="BM72" i="16"/>
  <c r="BD72" i="16"/>
  <c r="BK72" i="16"/>
  <c r="BQ72" i="16"/>
  <c r="BF72" i="16"/>
  <c r="BP72" i="16"/>
  <c r="BA72" i="16"/>
  <c r="BC72" i="16"/>
  <c r="AZ72" i="16"/>
  <c r="BO60" i="16"/>
  <c r="BB60" i="16"/>
  <c r="BE60" i="16"/>
  <c r="BH60" i="16"/>
  <c r="AV60" i="16"/>
  <c r="BI60" i="16"/>
  <c r="AU60" i="16"/>
  <c r="AT60" i="16"/>
  <c r="AZ60" i="16"/>
  <c r="BC60" i="16"/>
  <c r="BN60" i="16"/>
  <c r="BL60" i="16"/>
  <c r="BP60" i="16"/>
  <c r="AW60" i="16"/>
  <c r="BF60" i="16"/>
  <c r="BK60" i="16"/>
  <c r="BG60" i="16"/>
  <c r="BQ60" i="16"/>
  <c r="AX60" i="16"/>
  <c r="BA60" i="16"/>
  <c r="AY60" i="16"/>
  <c r="BD60" i="16"/>
  <c r="AS60" i="16"/>
  <c r="BM60" i="16"/>
  <c r="BJ60" i="16"/>
  <c r="AY65" i="16"/>
  <c r="BN65" i="16"/>
  <c r="BO65" i="16"/>
  <c r="BH65" i="16"/>
  <c r="AU65" i="16"/>
  <c r="AV65" i="16"/>
  <c r="AS65" i="16"/>
  <c r="BG65" i="16"/>
  <c r="BA65" i="16"/>
  <c r="AT65" i="16"/>
  <c r="BP65" i="16"/>
  <c r="AZ65" i="16"/>
  <c r="BL65" i="16"/>
  <c r="BD65" i="16"/>
  <c r="AX65" i="16"/>
  <c r="BQ65" i="16"/>
  <c r="BI65" i="16"/>
  <c r="BM65" i="16"/>
  <c r="AW65" i="16"/>
  <c r="BC65" i="16"/>
  <c r="BK65" i="16"/>
  <c r="BB65" i="16"/>
  <c r="BF65" i="16"/>
  <c r="BJ65" i="16"/>
  <c r="BE65" i="16"/>
  <c r="BO70" i="16"/>
  <c r="BA70" i="16"/>
  <c r="BD70" i="16"/>
  <c r="BE70" i="16"/>
  <c r="BK70" i="16"/>
  <c r="BL70" i="16"/>
  <c r="BI70" i="16"/>
  <c r="AT70" i="16"/>
  <c r="BG70" i="16"/>
  <c r="AS70" i="16"/>
  <c r="BH70" i="16"/>
  <c r="BC70" i="16"/>
  <c r="BQ70" i="16"/>
  <c r="AX70" i="16"/>
  <c r="BM70" i="16"/>
  <c r="BN70" i="16"/>
  <c r="AW70" i="16"/>
  <c r="BJ70" i="16"/>
  <c r="BF70" i="16"/>
  <c r="AZ70" i="16"/>
  <c r="AU70" i="16"/>
  <c r="BP70" i="16"/>
  <c r="BB70" i="16"/>
  <c r="AV70" i="16"/>
  <c r="AY70" i="16"/>
  <c r="BO68" i="16"/>
  <c r="BD68" i="16"/>
  <c r="AZ68" i="16"/>
  <c r="AT68" i="16"/>
  <c r="BJ68" i="16"/>
  <c r="BP68" i="16"/>
  <c r="AW68" i="16"/>
  <c r="BM68" i="16"/>
  <c r="AX68" i="16"/>
  <c r="BI68" i="16"/>
  <c r="BL68" i="16"/>
  <c r="AV68" i="16"/>
  <c r="BE68" i="16"/>
  <c r="BH68" i="16"/>
  <c r="AS68" i="16"/>
  <c r="BN68" i="16"/>
  <c r="BQ68" i="16"/>
  <c r="BC68" i="16"/>
  <c r="BG68" i="16"/>
  <c r="BF68" i="16"/>
  <c r="BB68" i="16"/>
  <c r="BA68" i="16"/>
  <c r="AY68" i="16"/>
  <c r="BK68" i="16"/>
  <c r="AU68" i="16"/>
  <c r="BQ61" i="16"/>
  <c r="BH61" i="16"/>
  <c r="AW61" i="16"/>
  <c r="AS61" i="16"/>
  <c r="BJ61" i="16"/>
  <c r="AX61" i="16"/>
  <c r="BL61" i="16"/>
  <c r="BP61" i="16"/>
  <c r="BM61" i="16"/>
  <c r="BC61" i="16"/>
  <c r="BO61" i="16"/>
  <c r="BD61" i="16"/>
  <c r="AY61" i="16"/>
  <c r="BG61" i="16"/>
  <c r="AV61" i="16"/>
  <c r="BF61" i="16"/>
  <c r="AT61" i="16"/>
  <c r="BA61" i="16"/>
  <c r="BI61" i="16"/>
  <c r="BN61" i="16"/>
  <c r="BK61" i="16"/>
  <c r="AU61" i="16"/>
  <c r="AZ61" i="16"/>
  <c r="BE61" i="16"/>
  <c r="BB61" i="16"/>
  <c r="AS54" i="16"/>
  <c r="BD54" i="16"/>
  <c r="AV54" i="16"/>
  <c r="AY54" i="16"/>
  <c r="AU54" i="16"/>
  <c r="AZ54" i="16"/>
  <c r="BF54" i="16"/>
  <c r="AW54" i="16"/>
  <c r="BH54" i="16"/>
  <c r="BB54" i="16"/>
  <c r="BK54" i="16"/>
  <c r="BN54" i="16"/>
  <c r="BI54" i="16"/>
  <c r="BM54" i="16"/>
  <c r="BQ54" i="16"/>
  <c r="BL54" i="16"/>
  <c r="BG54" i="16"/>
  <c r="BP54" i="16"/>
  <c r="BO54" i="16"/>
  <c r="AX54" i="16"/>
  <c r="AT54" i="16"/>
  <c r="BA54" i="16"/>
  <c r="BJ54" i="16"/>
  <c r="BE54" i="16"/>
  <c r="BC54" i="16"/>
  <c r="BP73" i="16"/>
  <c r="AU73" i="16"/>
  <c r="AV73" i="16"/>
  <c r="AT73" i="16"/>
  <c r="BI73" i="16"/>
  <c r="BL73" i="16"/>
  <c r="BJ73" i="16"/>
  <c r="BQ73" i="16"/>
  <c r="BH73" i="16"/>
  <c r="BK73" i="16"/>
  <c r="AY73" i="16"/>
  <c r="BE73" i="16"/>
  <c r="BO73" i="16"/>
  <c r="BD73" i="16"/>
  <c r="BG73" i="16"/>
  <c r="BB73" i="16"/>
  <c r="AS73" i="16"/>
  <c r="AX73" i="16"/>
  <c r="BA73" i="16"/>
  <c r="AW73" i="16"/>
  <c r="BC73" i="16"/>
  <c r="BM73" i="16"/>
  <c r="BN73" i="16"/>
  <c r="AZ73" i="16"/>
  <c r="BF73" i="16"/>
  <c r="AY53" i="16"/>
  <c r="BG53" i="16"/>
  <c r="BF53" i="16"/>
  <c r="BB53" i="16"/>
  <c r="AS53" i="16"/>
  <c r="BD53" i="16"/>
  <c r="BJ53" i="16"/>
  <c r="AU53" i="16"/>
  <c r="BO53" i="16"/>
  <c r="AZ53" i="16"/>
  <c r="BC53" i="16"/>
  <c r="BN53" i="16"/>
  <c r="BQ53" i="16"/>
  <c r="BK53" i="16"/>
  <c r="BA53" i="16"/>
  <c r="AX53" i="16"/>
  <c r="BP53" i="16"/>
  <c r="AV53" i="16"/>
  <c r="BE53" i="16"/>
  <c r="BI53" i="16"/>
  <c r="BH53" i="16"/>
  <c r="AW53" i="16"/>
  <c r="AT53" i="16"/>
  <c r="BM53" i="16"/>
  <c r="BL53" i="16"/>
  <c r="BN56" i="16"/>
  <c r="BB56" i="16"/>
  <c r="BJ56" i="16"/>
  <c r="BK56" i="16"/>
  <c r="AU56" i="16"/>
  <c r="BP56" i="16"/>
  <c r="BL56" i="16"/>
  <c r="BE56" i="16"/>
  <c r="AY56" i="16"/>
  <c r="BI56" i="16"/>
  <c r="AX56" i="16"/>
  <c r="BF56" i="16"/>
  <c r="AZ56" i="16"/>
  <c r="BM56" i="16"/>
  <c r="AS56" i="16"/>
  <c r="AT56" i="16"/>
  <c r="BO56" i="16"/>
  <c r="BG56" i="16"/>
  <c r="BH56" i="16"/>
  <c r="BQ56" i="16"/>
  <c r="BC56" i="16"/>
  <c r="AV56" i="16"/>
  <c r="AW56" i="16"/>
  <c r="BD56" i="16"/>
  <c r="BA56" i="16"/>
  <c r="BJ66" i="16"/>
  <c r="AV66" i="16"/>
  <c r="BH66" i="16"/>
  <c r="BM66" i="16"/>
  <c r="AY66" i="16"/>
  <c r="BO66" i="16"/>
  <c r="BD66" i="16"/>
  <c r="BL66" i="16"/>
  <c r="BG66" i="16"/>
  <c r="AU66" i="16"/>
  <c r="BP66" i="16"/>
  <c r="BI66" i="16"/>
  <c r="AX66" i="16"/>
  <c r="BB66" i="16"/>
  <c r="BE66" i="16"/>
  <c r="BA66" i="16"/>
  <c r="BC66" i="16"/>
  <c r="AS66" i="16"/>
  <c r="AT66" i="16"/>
  <c r="AZ66" i="16"/>
  <c r="AW66" i="16"/>
  <c r="BN66" i="16"/>
  <c r="BK66" i="16"/>
  <c r="BQ66" i="16"/>
  <c r="BF66" i="16"/>
  <c r="AT69" i="16"/>
  <c r="BO69" i="16"/>
  <c r="BC69" i="16"/>
  <c r="AU69" i="16"/>
  <c r="BE69" i="16"/>
  <c r="BN69" i="16"/>
  <c r="BA69" i="16"/>
  <c r="AY69" i="16"/>
  <c r="BG69" i="16"/>
  <c r="BI69" i="16"/>
  <c r="AS69" i="16"/>
  <c r="AZ69" i="16"/>
  <c r="AW69" i="16"/>
  <c r="BD69" i="16"/>
  <c r="BQ69" i="16"/>
  <c r="BB69" i="16"/>
  <c r="BP69" i="16"/>
  <c r="BL69" i="16"/>
  <c r="BK69" i="16"/>
  <c r="BJ69" i="16"/>
  <c r="BM69" i="16"/>
  <c r="BH69" i="16"/>
  <c r="BF69" i="16"/>
  <c r="AV69" i="16"/>
  <c r="AX69" i="16"/>
  <c r="B51" i="6" l="1"/>
  <c r="E27" i="16"/>
  <c r="E30" i="16"/>
  <c r="D30" i="16"/>
  <c r="H27" i="16"/>
  <c r="G31" i="16"/>
  <c r="D28" i="16"/>
  <c r="E31" i="16"/>
  <c r="H31" i="16"/>
  <c r="D27" i="16"/>
  <c r="F30" i="16"/>
  <c r="F31" i="16"/>
  <c r="H29" i="16"/>
  <c r="G30" i="16"/>
  <c r="F28" i="16"/>
  <c r="D31" i="16"/>
  <c r="E28" i="16"/>
  <c r="F29" i="16"/>
  <c r="H28" i="16"/>
  <c r="H30" i="16"/>
  <c r="E29" i="16"/>
  <c r="G27" i="16"/>
  <c r="G29" i="16"/>
  <c r="F27" i="16"/>
  <c r="G28" i="16"/>
  <c r="D29" i="16"/>
  <c r="B52" i="6" l="1"/>
  <c r="B53" i="6" l="1"/>
  <c r="B54" i="6" l="1"/>
  <c r="B55" i="6" l="1"/>
  <c r="B56" i="6" l="1"/>
  <c r="B57" i="6" l="1"/>
  <c r="B58" i="6" l="1"/>
  <c r="B59" i="6" l="1"/>
  <c r="B60" i="6" l="1"/>
  <c r="B61" i="6" l="1"/>
  <c r="B62" i="6" l="1"/>
  <c r="B63" i="6" l="1"/>
  <c r="C15" i="6" s="1"/>
  <c r="N15" i="6" s="1"/>
  <c r="I16" i="6" l="1"/>
  <c r="G14" i="6"/>
  <c r="F18" i="6"/>
  <c r="H23" i="6"/>
  <c r="G18" i="6"/>
  <c r="J23" i="6"/>
  <c r="E23" i="6"/>
  <c r="J25" i="6"/>
  <c r="E25" i="6"/>
  <c r="C24" i="6"/>
  <c r="N24" i="6" s="1"/>
  <c r="H17" i="6"/>
  <c r="G17" i="6"/>
  <c r="L26" i="6"/>
  <c r="F19" i="6"/>
  <c r="F25" i="6"/>
  <c r="L15" i="6"/>
  <c r="F16" i="6"/>
  <c r="C18" i="6"/>
  <c r="N18" i="6" s="1"/>
  <c r="F23" i="6"/>
  <c r="I22" i="6"/>
  <c r="E22" i="6"/>
  <c r="D26" i="6"/>
  <c r="C19" i="6"/>
  <c r="N19" i="6" s="1"/>
  <c r="I24" i="6"/>
  <c r="L21" i="6"/>
  <c r="D25" i="6"/>
  <c r="K17" i="6"/>
  <c r="C14" i="6"/>
  <c r="N14" i="6" s="1"/>
  <c r="L18" i="6"/>
  <c r="F20" i="6"/>
  <c r="E14" i="6"/>
  <c r="J17" i="6"/>
  <c r="J20" i="6"/>
  <c r="I18" i="6"/>
  <c r="J26" i="6"/>
  <c r="G24" i="6"/>
  <c r="D19" i="6"/>
  <c r="J18" i="6"/>
  <c r="E16" i="6"/>
  <c r="K25" i="6"/>
  <c r="F24" i="6"/>
  <c r="I25" i="6"/>
  <c r="K22" i="6"/>
  <c r="I15" i="6"/>
  <c r="I21" i="6"/>
  <c r="G19" i="6"/>
  <c r="I26" i="6"/>
  <c r="L22" i="6"/>
  <c r="G26" i="6"/>
  <c r="H15" i="6"/>
  <c r="K21" i="6"/>
  <c r="C25" i="6"/>
  <c r="N25" i="6" s="1"/>
  <c r="E21" i="6"/>
  <c r="G22" i="6"/>
  <c r="E26" i="6"/>
  <c r="I17" i="6"/>
  <c r="D23" i="6"/>
  <c r="K26" i="6"/>
  <c r="D18" i="6"/>
  <c r="L14" i="6"/>
  <c r="L25" i="6"/>
  <c r="J19" i="6"/>
  <c r="D14" i="6"/>
  <c r="E20" i="6"/>
  <c r="C22" i="6"/>
  <c r="N22" i="6" s="1"/>
  <c r="I14" i="6"/>
  <c r="E15" i="6"/>
  <c r="F22" i="6"/>
  <c r="H25" i="6"/>
  <c r="I19" i="6"/>
  <c r="E18" i="6"/>
  <c r="D24" i="6"/>
  <c r="L20" i="6"/>
  <c r="C20" i="6"/>
  <c r="N20" i="6" s="1"/>
  <c r="E24" i="6"/>
  <c r="L17" i="6"/>
  <c r="J14" i="6"/>
  <c r="K19" i="6"/>
  <c r="J16" i="6"/>
  <c r="L19" i="6"/>
  <c r="H22" i="6"/>
  <c r="E17" i="6"/>
  <c r="K16" i="6"/>
  <c r="H19" i="6"/>
  <c r="C16" i="6"/>
  <c r="N16" i="6" s="1"/>
  <c r="K23" i="6"/>
  <c r="D16" i="6"/>
  <c r="D15" i="6"/>
  <c r="D22" i="6"/>
  <c r="G23" i="6"/>
  <c r="I23" i="6"/>
  <c r="D21" i="6"/>
  <c r="C21" i="6"/>
  <c r="N21" i="6" s="1"/>
  <c r="F14" i="6"/>
  <c r="D20" i="6"/>
  <c r="K15" i="6"/>
  <c r="L16" i="6"/>
  <c r="F15" i="6"/>
  <c r="J24" i="6"/>
  <c r="H21" i="6"/>
  <c r="H20" i="6"/>
  <c r="J22" i="6"/>
  <c r="L23" i="6"/>
  <c r="D17" i="6"/>
  <c r="H16" i="6"/>
  <c r="I20" i="6"/>
  <c r="K14" i="6"/>
  <c r="H24" i="6"/>
  <c r="G15" i="6"/>
  <c r="H26" i="6"/>
  <c r="C23" i="6"/>
  <c r="N23" i="6" s="1"/>
  <c r="K18" i="6"/>
  <c r="C26" i="6"/>
  <c r="N26" i="6" s="1"/>
  <c r="G20" i="6"/>
  <c r="H14" i="6"/>
  <c r="J21" i="6"/>
  <c r="L24" i="6"/>
  <c r="G16" i="6"/>
  <c r="E19" i="6"/>
  <c r="F21" i="6"/>
  <c r="J15" i="6"/>
  <c r="K24" i="6"/>
  <c r="G25" i="6"/>
  <c r="C17" i="6"/>
  <c r="N17" i="6" s="1"/>
  <c r="H18" i="6"/>
  <c r="F17" i="6"/>
  <c r="F26" i="6"/>
  <c r="G21" i="6"/>
  <c r="K20" i="6"/>
  <c r="K62" i="6"/>
  <c r="J27" i="6"/>
  <c r="F27" i="6"/>
  <c r="H27" i="6"/>
  <c r="G27" i="6"/>
  <c r="E27" i="6"/>
  <c r="C27" i="6"/>
  <c r="N27" i="6" s="1"/>
  <c r="K27" i="6"/>
  <c r="L27" i="6"/>
  <c r="I27" i="6"/>
  <c r="D27" i="6"/>
  <c r="E62" i="6"/>
  <c r="F62" i="6"/>
  <c r="G63" i="6"/>
  <c r="C63" i="6"/>
  <c r="N63" i="6" s="1"/>
  <c r="K63" i="6"/>
  <c r="F63" i="6"/>
  <c r="L63" i="6"/>
  <c r="D63" i="6"/>
  <c r="J63" i="6"/>
  <c r="E63" i="6"/>
  <c r="I63" i="6"/>
  <c r="H63" i="6"/>
  <c r="K42" i="6"/>
  <c r="L44" i="6"/>
  <c r="L42" i="6"/>
  <c r="L40" i="6"/>
  <c r="K41" i="6"/>
  <c r="L32" i="6"/>
  <c r="H42" i="6"/>
  <c r="L57" i="6"/>
  <c r="I50" i="6"/>
  <c r="C43" i="6"/>
  <c r="N43" i="6" s="1"/>
  <c r="G50" i="6"/>
  <c r="I45" i="6"/>
  <c r="K49" i="6"/>
  <c r="L43" i="6"/>
  <c r="F41" i="6"/>
  <c r="E50" i="6"/>
  <c r="F33" i="6"/>
  <c r="I35" i="6"/>
  <c r="K53" i="6"/>
  <c r="H52" i="6"/>
  <c r="D42" i="6"/>
  <c r="I46" i="6"/>
  <c r="K44" i="6"/>
  <c r="G45" i="6"/>
  <c r="F47" i="6"/>
  <c r="C32" i="6"/>
  <c r="N32" i="6" s="1"/>
  <c r="C44" i="6"/>
  <c r="N44" i="6" s="1"/>
  <c r="H53" i="6"/>
  <c r="F34" i="6"/>
  <c r="H37" i="6"/>
  <c r="D47" i="6"/>
  <c r="C30" i="6"/>
  <c r="N30" i="6" s="1"/>
  <c r="I54" i="6"/>
  <c r="G47" i="6"/>
  <c r="D45" i="6"/>
  <c r="G37" i="6"/>
  <c r="J50" i="6"/>
  <c r="L47" i="6"/>
  <c r="J45" i="6"/>
  <c r="G51" i="6"/>
  <c r="I41" i="6"/>
  <c r="F39" i="6"/>
  <c r="I55" i="6"/>
  <c r="F54" i="6"/>
  <c r="C55" i="6"/>
  <c r="N55" i="6" s="1"/>
  <c r="F61" i="6"/>
  <c r="E61" i="6"/>
  <c r="K58" i="6"/>
  <c r="I57" i="6"/>
  <c r="K54" i="6"/>
  <c r="K59" i="6"/>
  <c r="D59" i="6"/>
  <c r="G59" i="6"/>
  <c r="H57" i="6"/>
  <c r="E57" i="6"/>
  <c r="I56" i="6"/>
  <c r="E53" i="6"/>
  <c r="L53" i="6"/>
  <c r="E47" i="6"/>
  <c r="C49" i="6"/>
  <c r="N49" i="6" s="1"/>
  <c r="F31" i="6"/>
  <c r="C29" i="6"/>
  <c r="N29" i="6" s="1"/>
  <c r="E35" i="6"/>
  <c r="E31" i="6"/>
  <c r="D54" i="6"/>
  <c r="L52" i="6"/>
  <c r="C33" i="6"/>
  <c r="N33" i="6" s="1"/>
  <c r="K33" i="6"/>
  <c r="C47" i="6"/>
  <c r="N47" i="6" s="1"/>
  <c r="J44" i="6"/>
  <c r="H41" i="6"/>
  <c r="J47" i="6"/>
  <c r="L51" i="6"/>
  <c r="L56" i="6"/>
  <c r="H58" i="6"/>
  <c r="J36" i="6"/>
  <c r="H51" i="6"/>
  <c r="J34" i="6"/>
  <c r="E39" i="6"/>
  <c r="C50" i="6"/>
  <c r="N50" i="6" s="1"/>
  <c r="K30" i="6"/>
  <c r="L37" i="6"/>
  <c r="C41" i="6"/>
  <c r="N41" i="6" s="1"/>
  <c r="I33" i="6"/>
  <c r="C35" i="6"/>
  <c r="N35" i="6" s="1"/>
  <c r="D56" i="6"/>
  <c r="I43" i="6"/>
  <c r="D50" i="6"/>
  <c r="H29" i="6"/>
  <c r="D28" i="6"/>
  <c r="F50" i="6"/>
  <c r="L46" i="6"/>
  <c r="L41" i="6"/>
  <c r="D38" i="6"/>
  <c r="H54" i="6"/>
  <c r="F48" i="6"/>
  <c r="G40" i="6"/>
  <c r="C38" i="6"/>
  <c r="N38" i="6" s="1"/>
  <c r="J40" i="6"/>
  <c r="D33" i="6"/>
  <c r="C56" i="6"/>
  <c r="N56" i="6" s="1"/>
  <c r="F58" i="6"/>
  <c r="D57" i="6"/>
  <c r="I61" i="6"/>
  <c r="H61" i="6"/>
  <c r="I59" i="6"/>
  <c r="J53" i="6"/>
  <c r="H55" i="6"/>
  <c r="H36" i="6"/>
  <c r="K48" i="6"/>
  <c r="I42" i="6"/>
  <c r="J46" i="6"/>
  <c r="H40" i="6"/>
  <c r="K35" i="6"/>
  <c r="D44" i="6"/>
  <c r="F60" i="6"/>
  <c r="H38" i="6"/>
  <c r="G36" i="6"/>
  <c r="K36" i="6"/>
  <c r="C34" i="6"/>
  <c r="N34" i="6" s="1"/>
  <c r="D41" i="6"/>
  <c r="I32" i="6"/>
  <c r="D39" i="6"/>
  <c r="K32" i="6"/>
  <c r="I51" i="6"/>
  <c r="J38" i="6"/>
  <c r="D53" i="6"/>
  <c r="G58" i="6"/>
  <c r="C42" i="6"/>
  <c r="N42" i="6" s="1"/>
  <c r="F28" i="6"/>
  <c r="G44" i="6"/>
  <c r="E45" i="6"/>
  <c r="H34" i="6"/>
  <c r="E38" i="6"/>
  <c r="J30" i="6"/>
  <c r="F51" i="6"/>
  <c r="F36" i="6"/>
  <c r="C53" i="6"/>
  <c r="N53" i="6" s="1"/>
  <c r="D31" i="6"/>
  <c r="G43" i="6"/>
  <c r="K39" i="6"/>
  <c r="L45" i="6"/>
  <c r="C45" i="6"/>
  <c r="N45" i="6" s="1"/>
  <c r="D51" i="6"/>
  <c r="D48" i="6"/>
  <c r="F37" i="6"/>
  <c r="L29" i="6"/>
  <c r="G32" i="6"/>
  <c r="E36" i="6"/>
  <c r="J33" i="6"/>
  <c r="H47" i="6"/>
  <c r="G33" i="6"/>
  <c r="G48" i="6"/>
  <c r="H46" i="6"/>
  <c r="F55" i="6"/>
  <c r="F52" i="6"/>
  <c r="J57" i="6"/>
  <c r="D52" i="6"/>
  <c r="K56" i="6"/>
  <c r="I58" i="6"/>
  <c r="J60" i="6"/>
  <c r="C61" i="6"/>
  <c r="N61" i="6" s="1"/>
  <c r="L61" i="6"/>
  <c r="L54" i="6"/>
  <c r="L55" i="6"/>
  <c r="I53" i="6"/>
  <c r="F59" i="6"/>
  <c r="C58" i="6"/>
  <c r="N58" i="6" s="1"/>
  <c r="I31" i="6"/>
  <c r="C60" i="6"/>
  <c r="N60" i="6" s="1"/>
  <c r="J61" i="6"/>
  <c r="G57" i="6"/>
  <c r="I60" i="6"/>
  <c r="E59" i="6"/>
  <c r="H35" i="6"/>
  <c r="K55" i="6"/>
  <c r="K34" i="6"/>
  <c r="F35" i="6"/>
  <c r="H43" i="6"/>
  <c r="C28" i="6"/>
  <c r="N28" i="6" s="1"/>
  <c r="H45" i="6"/>
  <c r="K29" i="6"/>
  <c r="D43" i="6"/>
  <c r="J54" i="6"/>
  <c r="G53" i="6"/>
  <c r="L33" i="6"/>
  <c r="J37" i="6"/>
  <c r="E49" i="6"/>
  <c r="H44" i="6"/>
  <c r="K51" i="6"/>
  <c r="L36" i="6"/>
  <c r="E34" i="6"/>
  <c r="J35" i="6"/>
  <c r="K45" i="6"/>
  <c r="F57" i="6"/>
  <c r="C54" i="6"/>
  <c r="N54" i="6" s="1"/>
  <c r="F49" i="6"/>
  <c r="F43" i="6"/>
  <c r="J31" i="6"/>
  <c r="F29" i="6"/>
  <c r="H30" i="6"/>
  <c r="C48" i="6"/>
  <c r="N48" i="6" s="1"/>
  <c r="D29" i="6"/>
  <c r="E30" i="6"/>
  <c r="D34" i="6"/>
  <c r="E51" i="6"/>
  <c r="L35" i="6"/>
  <c r="I28" i="6"/>
  <c r="I48" i="6"/>
  <c r="L38" i="6"/>
  <c r="G35" i="6"/>
  <c r="I52" i="6"/>
  <c r="I39" i="6"/>
  <c r="L30" i="6"/>
  <c r="E32" i="6"/>
  <c r="E43" i="6"/>
  <c r="J43" i="6"/>
  <c r="G46" i="6"/>
  <c r="C39" i="6"/>
  <c r="N39" i="6" s="1"/>
  <c r="J29" i="6"/>
  <c r="L28" i="6"/>
  <c r="L49" i="6"/>
  <c r="G54" i="6"/>
  <c r="G60" i="6"/>
  <c r="J58" i="6"/>
  <c r="L58" i="6"/>
  <c r="F56" i="6"/>
  <c r="H31" i="6"/>
  <c r="E28" i="6"/>
  <c r="H48" i="6"/>
  <c r="F40" i="6"/>
  <c r="H39" i="6"/>
  <c r="E42" i="6"/>
  <c r="I44" i="6"/>
  <c r="D32" i="6"/>
  <c r="L34" i="6"/>
  <c r="E56" i="6"/>
  <c r="G56" i="6"/>
  <c r="I47" i="6"/>
  <c r="C37" i="6"/>
  <c r="N37" i="6" s="1"/>
  <c r="L39" i="6"/>
  <c r="G34" i="6"/>
  <c r="H32" i="6"/>
  <c r="I30" i="6"/>
  <c r="K28" i="6"/>
  <c r="H59" i="6"/>
  <c r="J52" i="6"/>
  <c r="K38" i="6"/>
  <c r="C46" i="6"/>
  <c r="N46" i="6" s="1"/>
  <c r="C51" i="6"/>
  <c r="N51" i="6" s="1"/>
  <c r="E44" i="6"/>
  <c r="E41" i="6"/>
  <c r="G38" i="6"/>
  <c r="E33" i="6"/>
  <c r="G52" i="6"/>
  <c r="C31" i="6"/>
  <c r="N31" i="6" s="1"/>
  <c r="E48" i="6"/>
  <c r="J51" i="6"/>
  <c r="H49" i="6"/>
  <c r="K43" i="6"/>
  <c r="I34" i="6"/>
  <c r="D35" i="6"/>
  <c r="G39" i="6"/>
  <c r="E37" i="6"/>
  <c r="H28" i="6"/>
  <c r="G41" i="6"/>
  <c r="H50" i="6"/>
  <c r="F32" i="6"/>
  <c r="D36" i="6"/>
  <c r="G31" i="6"/>
  <c r="F30" i="6"/>
  <c r="I29" i="6"/>
  <c r="C52" i="6"/>
  <c r="N52" i="6" s="1"/>
  <c r="E60" i="6"/>
  <c r="J56" i="6"/>
  <c r="L60" i="6"/>
  <c r="E54" i="6"/>
  <c r="D61" i="6"/>
  <c r="C59" i="6"/>
  <c r="N59" i="6" s="1"/>
  <c r="L59" i="6"/>
  <c r="J48" i="6"/>
  <c r="K40" i="6"/>
  <c r="I38" i="6"/>
  <c r="C36" i="6"/>
  <c r="N36" i="6" s="1"/>
  <c r="K31" i="6"/>
  <c r="C40" i="6"/>
  <c r="N40" i="6" s="1"/>
  <c r="J49" i="6"/>
  <c r="K52" i="6"/>
  <c r="J28" i="6"/>
  <c r="E29" i="6"/>
  <c r="C57" i="6"/>
  <c r="N57" i="6" s="1"/>
  <c r="F46" i="6"/>
  <c r="I36" i="6"/>
  <c r="D46" i="6"/>
  <c r="G30" i="6"/>
  <c r="L50" i="6"/>
  <c r="K60" i="6"/>
  <c r="I49" i="6"/>
  <c r="E52" i="6"/>
  <c r="D49" i="6"/>
  <c r="H33" i="6"/>
  <c r="J42" i="6"/>
  <c r="G28" i="6"/>
  <c r="D40" i="6"/>
  <c r="G29" i="6"/>
  <c r="F45" i="6"/>
  <c r="K37" i="6"/>
  <c r="H56" i="6"/>
  <c r="K50" i="6"/>
  <c r="D37" i="6"/>
  <c r="G42" i="6"/>
  <c r="L48" i="6"/>
  <c r="J41" i="6"/>
  <c r="F38" i="6"/>
  <c r="E46" i="6"/>
  <c r="J39" i="6"/>
  <c r="I40" i="6"/>
  <c r="K47" i="6"/>
  <c r="D30" i="6"/>
  <c r="K46" i="6"/>
  <c r="I37" i="6"/>
  <c r="F44" i="6"/>
  <c r="J32" i="6"/>
  <c r="E40" i="6"/>
  <c r="F42" i="6"/>
  <c r="L31" i="6"/>
  <c r="D60" i="6"/>
  <c r="H60" i="6"/>
  <c r="K57" i="6"/>
  <c r="G61" i="6"/>
  <c r="K61" i="6"/>
  <c r="J55" i="6"/>
  <c r="F53" i="6"/>
  <c r="D55" i="6"/>
  <c r="E58" i="6"/>
  <c r="G55" i="6"/>
  <c r="J59" i="6"/>
  <c r="D58" i="6"/>
  <c r="E55" i="6"/>
  <c r="D62" i="6"/>
  <c r="I62" i="6"/>
  <c r="G49" i="6"/>
  <c r="C62" i="6"/>
  <c r="N62" i="6" s="1"/>
  <c r="J62" i="6"/>
  <c r="H62" i="6"/>
  <c r="L62" i="6"/>
  <c r="G6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Kênia Régia  Anasenko Marcelino</author>
  </authors>
  <commentList>
    <comment ref="A13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Art. 21, inciso I do RILC - Descrição da necessidade da contratação, considerando o problema a ser resolvido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Unidade responsável pela formalização da demanda (RILC)</t>
        </r>
      </text>
    </comment>
    <comment ref="A16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Unidade responsável pela contratação e fiscalização (RILC)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Jean Wellington Ramos da Silva</author>
  </authors>
  <commentList>
    <comment ref="AH7" authorId="0" shapeId="0" xr:uid="{00000000-0006-0000-0200-000001000000}">
      <text>
        <r>
          <rPr>
            <b/>
            <sz val="12"/>
            <color indexed="81"/>
            <rFont val="Calibri"/>
            <family val="2"/>
            <scheme val="minor"/>
          </rPr>
          <t>O Apetite ao Risco da Codevasf na Disciplina "Contratações" é moderado, conforme definido na Metodologia de Gerenciamento de Riscos da Codevasf - MGR. Nesse sentido, todos os Riscos Residuais (coluna AG do Mapeamento de Riscos) definicos como "Risco Alto" ou "Risco Exremo", serão obrigatoriamente tratados. No caso dos Riscos Residuais "Risco Moderado" e/ou "Risco Baixo", podem  ser aceitos e monitorados ao longo do tempo.</t>
        </r>
        <r>
          <rPr>
            <sz val="12"/>
            <color indexed="81"/>
            <rFont val="Calibri"/>
            <family val="2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<sst xmlns="http://schemas.openxmlformats.org/spreadsheetml/2006/main" count="849" uniqueCount="446">
  <si>
    <t>Baixa</t>
  </si>
  <si>
    <t>Média</t>
  </si>
  <si>
    <t>Peso</t>
  </si>
  <si>
    <t>Definição</t>
  </si>
  <si>
    <t>Tipo</t>
  </si>
  <si>
    <t>Critérios/Definições</t>
  </si>
  <si>
    <t>Risco/Incerteza (Poderá ocorrer)</t>
  </si>
  <si>
    <t>Poderá ocorrer inconsistências nas análises processuais</t>
  </si>
  <si>
    <t>Poderá ocorrer inconsistência na interpretação de dados e informações</t>
  </si>
  <si>
    <t>Poderá ocorrer imprevisibilidade nos pagamentos</t>
  </si>
  <si>
    <t>Poderá ocorrer perda de dados</t>
  </si>
  <si>
    <t>Poderá ocorrer descumprimento de instrumentos contratuais</t>
  </si>
  <si>
    <t>Poderá ocorrer inconsistência na análise de dados e informações</t>
  </si>
  <si>
    <t>Poderá ocorrer perda oportunidade na obtenção de créditos/receitas</t>
  </si>
  <si>
    <t>Poderá ocorrer ineficiência nas atividades operacionais</t>
  </si>
  <si>
    <t>Poderá ocorrer ineficiência no atendimento de demandas</t>
  </si>
  <si>
    <t>Poderá ocorrer clientelismo, nepotismo ou favorecimento indevido</t>
  </si>
  <si>
    <t>Poderá ocorrer inconsistência na elaboração/cumprimento de planos, políticas e programas</t>
  </si>
  <si>
    <t>Poderá ocorrer adoecimento de funcionários e/ou acidente de trabalho</t>
  </si>
  <si>
    <t>Poderá ocorrer insatisfação dos demandantes</t>
  </si>
  <si>
    <t>Poderá ocorrer ineficiência na execução de ações e projetos</t>
  </si>
  <si>
    <t>Poderá ocorrer fragilidade na conformidade e no acompanhamento de instrumentos e/ou normativos</t>
  </si>
  <si>
    <t>Poderá ocorrer acréscimo dos custos operacionais</t>
  </si>
  <si>
    <t xml:space="preserve">Poderá ocorrer perda de créditos orçamentários alocados </t>
  </si>
  <si>
    <t>Poderá ocorrer direcionamento de recursos para demandas não prioritárias</t>
  </si>
  <si>
    <t>Poderá ocorrer ineficiência das ações e projetos</t>
  </si>
  <si>
    <t>Poderá ocorrer descontinuidade dos serviços prestados e/ou bens entregues</t>
  </si>
  <si>
    <t>Poderá ocorrer ineficiência no monitoramento de políticas públicas</t>
  </si>
  <si>
    <t>Poderá ocorrer acesso indevido ao sistema</t>
  </si>
  <si>
    <t>Poderá ocorrer manipulação indevida das informações</t>
  </si>
  <si>
    <t>Poderá ocorrer dificuldade na regularização fundiária</t>
  </si>
  <si>
    <t>Poderá ocorrer dificuldade de desenvolvimento de ações e iniciativas</t>
  </si>
  <si>
    <t>Poderá ocorrer dificuldade na obtenção de autorizações e licenças</t>
  </si>
  <si>
    <t>Poderá ocorrer depreciação/deterioração/roubo/furto de bens</t>
  </si>
  <si>
    <t xml:space="preserve">Poderá ocorrer perda de oportunidade de divulgação de ações e de defesa da imagem institucional </t>
  </si>
  <si>
    <t>Poderá ocorrer perda de oportunidade de manifestação/defesa</t>
  </si>
  <si>
    <t>Poderá ocorrer inconsistências nas análises jurídicas</t>
  </si>
  <si>
    <t>Fator de Risco/Causa 
(devido a)</t>
  </si>
  <si>
    <t>Consequência (Ocasionando)</t>
  </si>
  <si>
    <t>Probabilidade</t>
  </si>
  <si>
    <t>Código</t>
  </si>
  <si>
    <t>Manutenção dos Projetos, Processos e/ou Ações (MP)</t>
  </si>
  <si>
    <t>Regulação e Controle (RC)</t>
  </si>
  <si>
    <t>Imagem da Codevasf (IMG)</t>
  </si>
  <si>
    <t>Missão Institucional (MI)</t>
  </si>
  <si>
    <t>Intervenção de Gestão para Atenuação do Impacto (IG)</t>
  </si>
  <si>
    <t>Orçamentário/ Financeiro (OF)</t>
  </si>
  <si>
    <t>Pequeno</t>
  </si>
  <si>
    <t>Insignificante</t>
  </si>
  <si>
    <t>Moderado</t>
  </si>
  <si>
    <t>Inexistente</t>
  </si>
  <si>
    <t>Peso arred</t>
  </si>
  <si>
    <t>Tratamento</t>
  </si>
  <si>
    <t>Impacto</t>
  </si>
  <si>
    <t>Grande</t>
  </si>
  <si>
    <t>Muito Baixa</t>
  </si>
  <si>
    <t>Alta</t>
  </si>
  <si>
    <t>Muito Alta</t>
  </si>
  <si>
    <t>Poderá ocorrer ineficiência na governança e/ou gestão corporativa</t>
  </si>
  <si>
    <t xml:space="preserve">Poderá ocorrer perda de oportunidade de aperfeiçoamento e desenvolvimento pessoal e institucional </t>
  </si>
  <si>
    <t>Poderá ocorrer vulnerabilidades em ativos de TI</t>
  </si>
  <si>
    <t>Poderá ocorrer inconsistências na coleta de dados e informações</t>
  </si>
  <si>
    <t>Poderá ocorrer morosidade no processo e/ou atividade</t>
  </si>
  <si>
    <t>Poderá ocorrer desvio de finalidade no uso do recurso público</t>
  </si>
  <si>
    <t>Poderá ocorrer inconsistências na governança da Codevasf</t>
  </si>
  <si>
    <t>Poderá ocorrer limitação na transparência das informações</t>
  </si>
  <si>
    <t>Risco Residual</t>
  </si>
  <si>
    <t>Companhia de Desenvolvimento dos Vales do São Francisco e do Parnaíba</t>
  </si>
  <si>
    <t>Tipo de Risco</t>
  </si>
  <si>
    <t>Risco Institucional</t>
  </si>
  <si>
    <t>Pessoas</t>
  </si>
  <si>
    <t>PROCESSO:</t>
  </si>
  <si>
    <t>1. DADOS GERAIS DO OBJETO DA CONTRATAÇÃO</t>
  </si>
  <si>
    <t>LOCAL DE EXECUÇÃO:</t>
  </si>
  <si>
    <t>Avaliação do Controle</t>
  </si>
  <si>
    <t>Classificação do Risco Inerente</t>
  </si>
  <si>
    <t>Classificação do Risco Residual</t>
  </si>
  <si>
    <t>Controles Existentes</t>
  </si>
  <si>
    <t>Controle Preventivo</t>
  </si>
  <si>
    <t>Etapa da Contratação</t>
  </si>
  <si>
    <t>Impacto Total</t>
  </si>
  <si>
    <t>Controle Atenuante</t>
  </si>
  <si>
    <t>Como implantar o tratamento?</t>
  </si>
  <si>
    <t>Responsável</t>
  </si>
  <si>
    <t>Investimento (R$)</t>
  </si>
  <si>
    <t>Início Previsto</t>
  </si>
  <si>
    <t>Término previsto</t>
  </si>
  <si>
    <t>Perda Esperada (R$)</t>
  </si>
  <si>
    <t>Memória de Cálculo da Perda Esperada</t>
  </si>
  <si>
    <t>Contratante</t>
  </si>
  <si>
    <t>Muito Grande</t>
  </si>
  <si>
    <t>Aceitar</t>
  </si>
  <si>
    <t>Tipo de Tratamento</t>
  </si>
  <si>
    <t>Risco Inerente valor</t>
  </si>
  <si>
    <t>Risco Inerente Ref.</t>
  </si>
  <si>
    <t>PROB</t>
  </si>
  <si>
    <t>PROB PESO</t>
  </si>
  <si>
    <t>peso contrl</t>
  </si>
  <si>
    <t>ÁREA/UNIDADE DEMANDANTE:</t>
  </si>
  <si>
    <t>Imagem da  Codevasf (IMG)</t>
  </si>
  <si>
    <t>Missão Institucional 
(MI)</t>
  </si>
  <si>
    <t>Orçamentário/
Financeiro (OF)</t>
  </si>
  <si>
    <t>Potencial dano à imagem da empresa e à sua reputação.</t>
  </si>
  <si>
    <t>Potencial prejuízo à missão institucional da Codevasf</t>
  </si>
  <si>
    <t>Impacto orçamentários-financeiro resultante da materialização do risco.</t>
  </si>
  <si>
    <t>Impacto ref.</t>
  </si>
  <si>
    <t>Evento adverso cujas consequências podem ser absorvidas internamente pela equipe</t>
  </si>
  <si>
    <t>Evento significativo, mas que necessita ser gerenciado pela tomada de decisão do gestor</t>
  </si>
  <si>
    <t>Determina ações de caráter orientativo</t>
  </si>
  <si>
    <t>Determina ações de caráter compensatório</t>
  </si>
  <si>
    <t>Determina ações de caráter corretivo, incluindo multas e sanções</t>
  </si>
  <si>
    <t>Limita-se às partes envolvidas</t>
  </si>
  <si>
    <t>Destaque negativo na mídia Estadual ou Distrital</t>
  </si>
  <si>
    <t>Destaque negativo na mídia Nacional</t>
  </si>
  <si>
    <t>Destaque negativo na mídia Internacional</t>
  </si>
  <si>
    <t>Pode ser dirimido pelo funcionamento normal das atividades da unidade orgânica</t>
  </si>
  <si>
    <t>Documento desenvolvido com base na Metodologia de Gerenciamento de Riscos e Controles da Codevasf, aprovada por meio da Resolução  nº 192, de 7 de fevereiro de 2024 e Deliberação nº 09, de 26 de fevereiro de 2024.</t>
  </si>
  <si>
    <t>ÁREA/UNIDADE SUPRIDORA:</t>
  </si>
  <si>
    <t>Nível de intervenção da gestão para resolução do problema em caso de materialização do risco.</t>
  </si>
  <si>
    <t>Etapa de Contratação</t>
  </si>
  <si>
    <t>FORMULÁRIO PARA MAPEAMENTO/GERENCIAMENTO DOS RISCOS DA CONTRATAÇÃO</t>
  </si>
  <si>
    <t>MAPEAMENTO/GERENCIAMENTO DOS RISCOS DA CONTRATAÇÃO</t>
  </si>
  <si>
    <t>Tratamento Preventivo</t>
  </si>
  <si>
    <t>Tratamento Atenuante</t>
  </si>
  <si>
    <t>Planilha Documentadora de Riscos de Contratação
Dicionário das Informações</t>
  </si>
  <si>
    <t>Código Geral</t>
  </si>
  <si>
    <t>Sequência numérica</t>
  </si>
  <si>
    <t>Campo de Fórmula (não editável)</t>
  </si>
  <si>
    <t>Etapas da Contratação para Mapeamento dos Riscos de Contratação</t>
  </si>
  <si>
    <t>Risco do Contrato</t>
  </si>
  <si>
    <t>Risco Específico</t>
  </si>
  <si>
    <t>Origem/fonte que precede uma causa ou fator de risco e gera possível incerteza, podendo ser pessoas, processos, infraestrutura, tecnologia e sistemas e fatores externos.</t>
  </si>
  <si>
    <t>Externos</t>
  </si>
  <si>
    <t>Eventos ambientais, climáticos, econômicos, políticos, sazonais, sociais.</t>
  </si>
  <si>
    <t>Infraestrutura</t>
  </si>
  <si>
    <t>Inadequada, inacessível, ineficiente, precária, insuficiente</t>
  </si>
  <si>
    <t>Baixa capacitação e motivação ao trabalho; perfil negligente; desvios de conduta e equipes mal dimensionadas.</t>
  </si>
  <si>
    <t>Processos</t>
  </si>
  <si>
    <t>Ineficiente, mal estruturado, redundante, imaturo, sem métricas, desalinhado de propósitos.</t>
  </si>
  <si>
    <t>Tecnologia/Sistemas</t>
  </si>
  <si>
    <t>Obsoleto, incompatível, não documentado, sem segurança, de alto custo, desalinhado dos requisitos do negócio.</t>
  </si>
  <si>
    <t>Fator de Risco/Causa (Devido a)</t>
  </si>
  <si>
    <t>Fatores internos ou externos que podem originar os eventos de risco na forma de uma vulnerabilidade ou ameaça.</t>
  </si>
  <si>
    <t>Campos livre para edição de texto</t>
  </si>
  <si>
    <t>Texto corrido de acordo com as regras ortográficas brasileiras (letra inicial maiúscula, acentos gráficos, ponto final, etc.).</t>
  </si>
  <si>
    <t>Possibilidade de ocorrer um evento que venha a ter impacto no cumprimento dos objetivos, sendo medido em termos de impacto e de probabilidade / Incapacidade de saber com antecedência a real probabilidade ou impacto de eventos futuros.</t>
  </si>
  <si>
    <t>Classificação dos tipos de riscos definidos pela Codevasf que podem afetar o alcance de seus objetivos estratégicos, observadas as características de sua área de atuação e as particularidades do setor público.</t>
  </si>
  <si>
    <t>Estratégico</t>
  </si>
  <si>
    <t>Eventos que afetam de forma direta o cumprimento de metas estabelecidas para as iniciativas desdobradas dos objetivos estratégicos planejados.</t>
  </si>
  <si>
    <t>Imagem</t>
  </si>
  <si>
    <t>Eventos que possam comprometer a imagem institucional da Empresa junto a partes interessadas e a sociedade como um todo, repercutindo na mídia televisada, falada e escrita segundo diferentes graus.</t>
  </si>
  <si>
    <t>Integridade</t>
  </si>
  <si>
    <t>Eventos vinculados ao tema da Integridade e seus desdobramentos.</t>
  </si>
  <si>
    <t>Legal</t>
  </si>
  <si>
    <t>Eventos associados à conformidade em cumprir normas aplicáveis ao arcabouço legal e regulatório aplicável.</t>
  </si>
  <si>
    <t>Operacional</t>
  </si>
  <si>
    <t>Eventos de origem processual na execução de operações.</t>
  </si>
  <si>
    <t>Orçamentário/Financeiro</t>
  </si>
  <si>
    <t>Eventos que envolvam riscos de cunho orçamentário e/ou financeiro.</t>
  </si>
  <si>
    <t>Resultado de um evento que afeta positiva ou negativamente os objetivos da Empresa.</t>
  </si>
  <si>
    <t xml:space="preserve">Responsável pelo risco </t>
  </si>
  <si>
    <t>Responsável pelo risco dentro da relação contratual</t>
  </si>
  <si>
    <t xml:space="preserve">Contratada </t>
  </si>
  <si>
    <t>Possibilidade de ocorrência de um evento.</t>
  </si>
  <si>
    <t>Avaliação - 1 a 5</t>
  </si>
  <si>
    <t>Potencial impacto em caso de materialização dos riscos na contratação, considerando a dificuldade de normalização.</t>
  </si>
  <si>
    <t>Evento cujo impacto pode ser absorvido por meio de atividades normais ou rotineiras do analista</t>
  </si>
  <si>
    <t>Evento crítico, que necessita da intervenção da Alta Gestão, para ser contornado ou resolvido</t>
  </si>
  <si>
    <t>Evento incontornável com potencial para levar o negócio ou serviço ao colapso</t>
  </si>
  <si>
    <t>Potencial impacto da interferência de Órgãos de Regulação ou de Controle Interno e/ou Externo na contratação da Codevasf ou empresa contratada.</t>
  </si>
  <si>
    <t>Pouco ou nenhum impacto regulatório de controle</t>
  </si>
  <si>
    <t>Determina a suspensão/ interrupção de atividades</t>
  </si>
  <si>
    <t>Impacto limitado apenas à ambiência interna</t>
  </si>
  <si>
    <t>Pouco ou nenhum impacto nas metas operacionais estabelecidas</t>
  </si>
  <si>
    <t>Prejudica o alcance das metas operacionais estabelecidas</t>
  </si>
  <si>
    <t>Prejudica o alcance dos objetivos do Plano Anual de Negócios - PAN</t>
  </si>
  <si>
    <t>Prejudica o alcance dos Objetivos Estratégicos da Codevasf - PEI</t>
  </si>
  <si>
    <t>Exigiria a intervenção de Gerência Setorial ou chefia</t>
  </si>
  <si>
    <t>Exigiria a intervenção do Diretor/Gerente Executivo de Área ou de  Superintendente</t>
  </si>
  <si>
    <t>Exige a intervenção da Assembleia ou de Partes Relacionadas externas à Empresa.</t>
  </si>
  <si>
    <t>Consequências com impacto de cunho orçamentário e/ou financeiro.</t>
  </si>
  <si>
    <t>Prejuízo orçamentário/financeiro inexistente ou irrisório</t>
  </si>
  <si>
    <t>Prejuízo orçamentário/financeiro pequeno frente ao valor investido na iniciativa</t>
  </si>
  <si>
    <t>Prejuízo orçamentário/financeiro moderado frente ao valor investido na iniciativa</t>
  </si>
  <si>
    <t>Prejuízo orçamentário/financeiro significativo frente ao valor investido na iniciativa</t>
  </si>
  <si>
    <t>Classificação da materialização do risco, segundo critérios de avaliação.</t>
  </si>
  <si>
    <t>A classificação do Impacto é atribuída de forma automática, conforme a nota do Nível de Impacto calculada anteriormente.</t>
  </si>
  <si>
    <t>Muito grande</t>
  </si>
  <si>
    <t>Risco Inerente</t>
  </si>
  <si>
    <t>Risco a que uma organização está exposta sem considerar quaisquer ações gerenciais que possam reduzir a probabilidade de sua ocorrência ou o seu impacto.</t>
  </si>
  <si>
    <t>Cálculo automático resultante da nota de avaliação da Probabilidade (P) pela avaliação do Impacto (I)</t>
  </si>
  <si>
    <t>Pontuação (P x I)</t>
  </si>
  <si>
    <t>Avaliações</t>
  </si>
  <si>
    <t>Resultado (nota)</t>
  </si>
  <si>
    <t>P = Média (3)</t>
  </si>
  <si>
    <t>I = Moderado (3)</t>
  </si>
  <si>
    <t>Avaliação dos Controles Existentes</t>
  </si>
  <si>
    <t xml:space="preserve">Fator de Atuação </t>
  </si>
  <si>
    <t>Os controles são inexistentes ou sem efetividade para o propósito segundo o qual foram desenhados.</t>
  </si>
  <si>
    <t>Fraco</t>
  </si>
  <si>
    <t>Os controles não cumprem com seu propósito na forma idealizada ou são empregados segundo critérios individuais sem qualquer padronização de procedimentos.</t>
  </si>
  <si>
    <t>Mediano</t>
  </si>
  <si>
    <t>Os controles implementados mitigam parcialmente o nível de risco, face a deficiência em seu desenho, escopo de atuação limitado ou emprego de técnicas e ferramentas inadequadas.</t>
  </si>
  <si>
    <t>Satisfatório</t>
  </si>
  <si>
    <t>Os controles implementados são satisfatórios em mitigar o nível de risco, mas oferecem oportunidades de aperfeiçoamento nas ferramentas empregadas, nos procedimentos adotados ou no envolvimento de atores.</t>
  </si>
  <si>
    <t>Forte</t>
  </si>
  <si>
    <t>Os controles implementados podem ser considerados bastante eficientes em mitigar o nível de risco, empregando ferramentas e procedimentos corretos e envolvendo os atores requeridos.</t>
  </si>
  <si>
    <t>Resultado qualitativo do Nível de Risco Residual, após avaliação dos controles existentes.</t>
  </si>
  <si>
    <t>Risco Extremo</t>
  </si>
  <si>
    <t>O Risco Residual é classificado de forma automática considerando o resultado obtido (nota) do Nível de Impacto, Probabilidade e Controles existentes, conforme as faixas de avaliação do risco.</t>
  </si>
  <si>
    <t>Risco Alto</t>
  </si>
  <si>
    <t>Risco Moderado</t>
  </si>
  <si>
    <t>Risco Baixo</t>
  </si>
  <si>
    <t>Mitigar</t>
  </si>
  <si>
    <t>Compartilhar</t>
  </si>
  <si>
    <t>Transferir</t>
  </si>
  <si>
    <t>Repassar o risco a terceiros de forma a não sofrer os prejuízos resultantes da materialização do evento de risco</t>
  </si>
  <si>
    <t>Detalhamento de como será realizado o plano de ação ou ação corretiva elencada.</t>
  </si>
  <si>
    <t>Responsável pela condução do Plano de Tratamento.</t>
  </si>
  <si>
    <t>Custo estimado para implementação do plano de ação</t>
  </si>
  <si>
    <t>Custo estimado no caso de materialização do risco.</t>
  </si>
  <si>
    <t>Data de início prevista para implementação do plano de ação, considerando a aprovação pelo gestor responsável.</t>
  </si>
  <si>
    <t>Término Previsto</t>
  </si>
  <si>
    <t>Data de término prevista para implementação do plano de ação, considerando a aprovação pelo gestor responsável.</t>
  </si>
  <si>
    <t>Campo selecionável mas não editável</t>
  </si>
  <si>
    <t>Níveis de risco que influenciam diretamente o resultado do contrato ou o risco que ele está sujeito</t>
  </si>
  <si>
    <t>São os riscos referentes àquele contrato específico que está sendo trabalhado, visto que cada contrato tem a sua especificidade.</t>
  </si>
  <si>
    <t>Macrofatores de risco</t>
  </si>
  <si>
    <t>Categoria 
do Risco</t>
  </si>
  <si>
    <t xml:space="preserve">Categoria do Risco </t>
  </si>
  <si>
    <t>Órgão ou entidade da administração pública direta e indireta da União que pactua a execução de programa, projeto, atividade ou evento, por intermédio de instituição financeira federal (mandatária), mediante a celebração de contrato de repasse. (CODEVASF)</t>
  </si>
  <si>
    <t xml:space="preserve">           Classificação do Impacto</t>
  </si>
  <si>
    <t xml:space="preserve">        Nota Nível de Impacto </t>
  </si>
  <si>
    <t>Responsável pelo risco (Alocação)</t>
  </si>
  <si>
    <t>Nível de Risco (Residual)</t>
  </si>
  <si>
    <t>Nível de Risco
Classificação do Risco Residual</t>
  </si>
  <si>
    <t>Poderá ocorrer impossibilidade de recebimento dos bens</t>
  </si>
  <si>
    <t>ocultar</t>
  </si>
  <si>
    <r>
      <t>Código geral de identificação do risco da unidade</t>
    </r>
    <r>
      <rPr>
        <sz val="11"/>
        <color rgb="FFFF0000"/>
        <rFont val="Calibri"/>
        <family val="2"/>
        <scheme val="minor"/>
      </rPr>
      <t xml:space="preserve"> </t>
    </r>
  </si>
  <si>
    <t>Texto livre</t>
  </si>
  <si>
    <t>Compartilhada</t>
  </si>
  <si>
    <t>Compartilhar o risco entre a contratante e a contratada</t>
  </si>
  <si>
    <r>
      <t xml:space="preserve">Evento </t>
    </r>
    <r>
      <rPr>
        <b/>
        <u/>
        <sz val="11"/>
        <rFont val="Calibri"/>
        <family val="2"/>
        <scheme val="minor"/>
      </rPr>
      <t>pode</t>
    </r>
    <r>
      <rPr>
        <sz val="11"/>
        <rFont val="Calibri"/>
        <family val="2"/>
        <scheme val="minor"/>
      </rPr>
      <t xml:space="preserve"> ocorrer apenas em circunstâncias excepcionais </t>
    </r>
  </si>
  <si>
    <r>
      <t xml:space="preserve">Evento </t>
    </r>
    <r>
      <rPr>
        <b/>
        <u/>
        <sz val="11"/>
        <rFont val="Calibri"/>
        <family val="2"/>
        <scheme val="minor"/>
      </rPr>
      <t>pode</t>
    </r>
    <r>
      <rPr>
        <sz val="11"/>
        <rFont val="Calibri"/>
        <family val="2"/>
        <scheme val="minor"/>
      </rPr>
      <t xml:space="preserve"> ocorrer em algum momento</t>
    </r>
  </si>
  <si>
    <r>
      <t xml:space="preserve">Evento </t>
    </r>
    <r>
      <rPr>
        <b/>
        <u/>
        <sz val="11"/>
        <rFont val="Calibri"/>
        <family val="2"/>
        <scheme val="minor"/>
      </rPr>
      <t>deve</t>
    </r>
    <r>
      <rPr>
        <sz val="11"/>
        <rFont val="Calibri"/>
        <family val="2"/>
        <scheme val="minor"/>
      </rPr>
      <t xml:space="preserve"> ocorrer em algum momento</t>
    </r>
  </si>
  <si>
    <r>
      <t xml:space="preserve">Evento </t>
    </r>
    <r>
      <rPr>
        <b/>
        <u/>
        <sz val="11"/>
        <rFont val="Calibri"/>
        <family val="2"/>
        <scheme val="minor"/>
      </rPr>
      <t>provavelmente</t>
    </r>
    <r>
      <rPr>
        <sz val="11"/>
        <rFont val="Calibri"/>
        <family val="2"/>
        <scheme val="minor"/>
      </rPr>
      <t xml:space="preserve"> ocorra </t>
    </r>
    <r>
      <rPr>
        <b/>
        <u/>
        <sz val="11"/>
        <rFont val="Calibri"/>
        <family val="2"/>
        <scheme val="minor"/>
      </rPr>
      <t>na maioria</t>
    </r>
    <r>
      <rPr>
        <sz val="11"/>
        <rFont val="Calibri"/>
        <family val="2"/>
        <scheme val="minor"/>
      </rPr>
      <t xml:space="preserve"> das circunstâncias</t>
    </r>
  </si>
  <si>
    <r>
      <t xml:space="preserve">Evento </t>
    </r>
    <r>
      <rPr>
        <b/>
        <u/>
        <sz val="11"/>
        <rFont val="Calibri"/>
        <family val="2"/>
        <scheme val="minor"/>
      </rPr>
      <t>esperado</t>
    </r>
    <r>
      <rPr>
        <sz val="11"/>
        <rFont val="Calibri"/>
        <family val="2"/>
        <scheme val="minor"/>
      </rPr>
      <t xml:space="preserve"> que ocorra </t>
    </r>
    <r>
      <rPr>
        <b/>
        <u/>
        <sz val="11"/>
        <rFont val="Calibri"/>
        <family val="2"/>
        <scheme val="minor"/>
      </rPr>
      <t>na maioria</t>
    </r>
    <r>
      <rPr>
        <sz val="11"/>
        <rFont val="Calibri"/>
        <family val="2"/>
        <scheme val="minor"/>
      </rPr>
      <t xml:space="preserve"> das circunstâncias</t>
    </r>
  </si>
  <si>
    <r>
      <t>Potencial impacto em caso de materialização dos riscos n</t>
    </r>
    <r>
      <rPr>
        <b/>
        <sz val="11"/>
        <color theme="1"/>
        <rFont val="Calibri"/>
        <family val="2"/>
        <scheme val="minor"/>
      </rPr>
      <t>a contratação</t>
    </r>
    <r>
      <rPr>
        <sz val="11"/>
        <color theme="1"/>
        <rFont val="Calibri"/>
        <family val="2"/>
        <scheme val="minor"/>
      </rPr>
      <t>, considerando a dificuldade de normalização.</t>
    </r>
  </si>
  <si>
    <r>
      <t xml:space="preserve">Potencial impacto da interferência de Órgãos de Regulação ou de Controle Interno e/ou Externo </t>
    </r>
    <r>
      <rPr>
        <b/>
        <sz val="11"/>
        <color theme="1"/>
        <rFont val="Calibri"/>
        <family val="2"/>
        <scheme val="minor"/>
      </rPr>
      <t>na contratação</t>
    </r>
    <r>
      <rPr>
        <sz val="11"/>
        <color theme="1"/>
        <rFont val="Calibri"/>
        <family val="2"/>
        <scheme val="minor"/>
      </rPr>
      <t xml:space="preserve"> da Codevasf ou empresa contratada.</t>
    </r>
  </si>
  <si>
    <t>Paralisação de Projeto Estruturante ou Serviço Essencial ou alto prejuízo orçamentário/financeiro</t>
  </si>
  <si>
    <r>
      <t>Classificação do Impacto</t>
    </r>
    <r>
      <rPr>
        <b/>
        <sz val="11"/>
        <color rgb="FFFF0000"/>
        <rFont val="Calibri"/>
        <family val="2"/>
        <scheme val="minor"/>
      </rPr>
      <t xml:space="preserve"> </t>
    </r>
  </si>
  <si>
    <r>
      <t xml:space="preserve">Controles </t>
    </r>
    <r>
      <rPr>
        <b/>
        <sz val="11"/>
        <rFont val="Calibri"/>
        <family val="2"/>
        <scheme val="minor"/>
      </rPr>
      <t>existentes</t>
    </r>
    <r>
      <rPr>
        <sz val="11"/>
        <rFont val="Calibri"/>
        <family val="2"/>
        <scheme val="minor"/>
      </rPr>
      <t xml:space="preserve"> que atuam a priori e sobre a probabilidade de ocorrência de um evento de risco.</t>
    </r>
  </si>
  <si>
    <r>
      <t>Controles</t>
    </r>
    <r>
      <rPr>
        <b/>
        <sz val="11"/>
        <rFont val="Calibri"/>
        <family val="2"/>
        <scheme val="minor"/>
      </rPr>
      <t xml:space="preserve"> existentes </t>
    </r>
    <r>
      <rPr>
        <sz val="11"/>
        <rFont val="Calibri"/>
        <family val="2"/>
        <scheme val="minor"/>
      </rPr>
      <t>que atuam a posteriori e sobre o impacto em caso de materialização do evento de risco.</t>
    </r>
  </si>
  <si>
    <t>LOCAL/DATA:</t>
  </si>
  <si>
    <t>Ministério da Integração e do Desenvolvimento Regional</t>
  </si>
  <si>
    <t>1.1. IDENTIFICAÇÃO DO OBJETO DA CONTRATAÇÃO</t>
  </si>
  <si>
    <t>1.2. IDENTIFICAÇÃO DOS RESPONSÁVEIS</t>
  </si>
  <si>
    <t>Nome:</t>
  </si>
  <si>
    <t>Lotação:</t>
  </si>
  <si>
    <t>= (P+5)/2*I</t>
  </si>
  <si>
    <t>= (3+5 )/2*3 = 12</t>
  </si>
  <si>
    <t>O Risco Inerente é calculado por meio da relação da nota de avaliação da Probabilidade (P), considerando a inexistência de controle nessa avaliação - peso de 5, e o Nível de Impacto (I), conforme exemplo abaixo:</t>
  </si>
  <si>
    <t>A parte que executará o serviço (empresa contratada)</t>
  </si>
  <si>
    <t>Responsável - Tratamento Preventivo</t>
  </si>
  <si>
    <t>Responsável - Tratamento Atenuante</t>
  </si>
  <si>
    <t>Fator de Risco/Causa (devido a...)</t>
  </si>
  <si>
    <t>OBJETO DA CONTRATAÇÃO:</t>
  </si>
  <si>
    <t>OBJETIVO DA CONTRATAÇÃO:</t>
  </si>
  <si>
    <t>Evento de Risco/Incerteza (poderá ocorrer...)</t>
  </si>
  <si>
    <t>COORDENADOR DO PROJETO OBJETO DA CONTRATAÇÃO - DEMANDANTE</t>
  </si>
  <si>
    <t>ANALISTAS RESPONSÁVEIS PELO MAPEAMENTO DOS RISCOS DA CONTRATAÇÃO - DEMANDANTE</t>
  </si>
  <si>
    <t>Responsável pelo Risco (Alocação)</t>
  </si>
  <si>
    <t>Resposta - Tipo de Tratamento</t>
  </si>
  <si>
    <t>Plano de Tratamento</t>
  </si>
  <si>
    <t>Cód*</t>
  </si>
  <si>
    <t>Potencial prejuízo à missão institucional da Codevasf.</t>
  </si>
  <si>
    <t>Prejudica o alcance da missão da Codevasf</t>
  </si>
  <si>
    <t>Tratamento empregado no evento de risco levantado, considerando o "Apetite ao Risco" estabelecido na Metodologia de Gerenciamento de Riscos da Codevasf.</t>
  </si>
  <si>
    <t>1.1. IDENTIFICAÇÃO DO OBJETO DA CONTRATAÇÃO:</t>
  </si>
  <si>
    <t>GRAFICO DE CALOR DA MATRIZ DE RISCO - INERENTE</t>
  </si>
  <si>
    <t>IMPACTO</t>
  </si>
  <si>
    <t>&lt; 10%</t>
  </si>
  <si>
    <t>&gt;=10% &lt;= 30%</t>
  </si>
  <si>
    <t>&gt;=30% &lt;= 50%</t>
  </si>
  <si>
    <t>&gt;=50% &lt;= 90%</t>
  </si>
  <si>
    <t>&gt;90%</t>
  </si>
  <si>
    <t>PROBABILIDADE</t>
  </si>
  <si>
    <t>PLANILHA DE CÁLCULO DO GRÁFICO - RISCO RESIDUAL</t>
  </si>
  <si>
    <t>MATRIZ DE RISCO</t>
  </si>
  <si>
    <t>CÓD</t>
  </si>
  <si>
    <t>impacto</t>
  </si>
  <si>
    <t>prob</t>
  </si>
  <si>
    <t>Controle</t>
  </si>
  <si>
    <t>Criticidade</t>
  </si>
  <si>
    <t>nivel prob</t>
  </si>
  <si>
    <t>Nível de Probabilidade</t>
  </si>
  <si>
    <t>P = Probabilidade</t>
  </si>
  <si>
    <t>I = Impacto</t>
  </si>
  <si>
    <t>C = Controle</t>
  </si>
  <si>
    <t>Definições</t>
  </si>
  <si>
    <t>NP = (P+C)/2</t>
  </si>
  <si>
    <t>Poderá ocorrer atraso na execução do serviço</t>
  </si>
  <si>
    <t>R Residual = NP*I</t>
  </si>
  <si>
    <t>Exige a intervenção dos órgãos colegiados - Diretoria Executiva (DEX) e/ou Conselho de Administração (Consad).</t>
  </si>
  <si>
    <t>Evitar</t>
  </si>
  <si>
    <t>Não iniciar ou descontinuar a atividade que gera o evento de risco</t>
  </si>
  <si>
    <t>RC001</t>
  </si>
  <si>
    <t>RC002</t>
  </si>
  <si>
    <t>RC003</t>
  </si>
  <si>
    <t>RC004</t>
  </si>
  <si>
    <t>RC005</t>
  </si>
  <si>
    <t>RC006</t>
  </si>
  <si>
    <t>RC007</t>
  </si>
  <si>
    <t>RC008</t>
  </si>
  <si>
    <t>RC009</t>
  </si>
  <si>
    <t>RC010</t>
  </si>
  <si>
    <t>RC011</t>
  </si>
  <si>
    <t>RC012</t>
  </si>
  <si>
    <t>RC013</t>
  </si>
  <si>
    <t>RC014</t>
  </si>
  <si>
    <t>RC015</t>
  </si>
  <si>
    <t>RC016</t>
  </si>
  <si>
    <t>RC017</t>
  </si>
  <si>
    <t>RC018</t>
  </si>
  <si>
    <t>RC019</t>
  </si>
  <si>
    <t>RC020</t>
  </si>
  <si>
    <t>RC021</t>
  </si>
  <si>
    <t>RC022</t>
  </si>
  <si>
    <t>RC023</t>
  </si>
  <si>
    <t>RC024</t>
  </si>
  <si>
    <t>RC025</t>
  </si>
  <si>
    <t>RC026</t>
  </si>
  <si>
    <t>RC027</t>
  </si>
  <si>
    <t>RC028</t>
  </si>
  <si>
    <t>RC029</t>
  </si>
  <si>
    <t>RC030</t>
  </si>
  <si>
    <t>RC031</t>
  </si>
  <si>
    <t>RC032</t>
  </si>
  <si>
    <t>RC033</t>
  </si>
  <si>
    <t>RC034</t>
  </si>
  <si>
    <t>RC035</t>
  </si>
  <si>
    <t>RC036</t>
  </si>
  <si>
    <t>RC037</t>
  </si>
  <si>
    <t>RC038</t>
  </si>
  <si>
    <t>RC039</t>
  </si>
  <si>
    <t>RC040</t>
  </si>
  <si>
    <t>RC041</t>
  </si>
  <si>
    <t>RC042</t>
  </si>
  <si>
    <t>RC043</t>
  </si>
  <si>
    <t>RC044</t>
  </si>
  <si>
    <t>RC045</t>
  </si>
  <si>
    <t>RC046</t>
  </si>
  <si>
    <t>RC047</t>
  </si>
  <si>
    <t>RC048</t>
  </si>
  <si>
    <t>RC049</t>
  </si>
  <si>
    <t>RC050</t>
  </si>
  <si>
    <t>MATRIZ DE IMPACTO X PROBABILIDADE DOS RISCOS - RESIDUAL (Com análise dos controles existentes)</t>
  </si>
  <si>
    <t>São os riscos inerentes às contratações realizadas pela Codevasf ou seja, podem afetar os contratos, caso o risco se materialize.</t>
  </si>
  <si>
    <t xml:space="preserve">São riscos relacionados ao tipo de contrato a ser executado e podem afetar à qualquer contrato daquele mesmo tipo (aquisição de bens, obras ou serviços). </t>
  </si>
  <si>
    <t>Inserir novo Risco ao final da lista</t>
  </si>
  <si>
    <t>Inserir novo Risco no final da lista:</t>
  </si>
  <si>
    <t>Nível de Risco</t>
  </si>
  <si>
    <t>RE - Risco Extremo</t>
  </si>
  <si>
    <t>RA - Risco Alto</t>
  </si>
  <si>
    <t>RM - Risco Moderado</t>
  </si>
  <si>
    <t>RB - Risco Baixo</t>
  </si>
  <si>
    <t>Planejamento da Contratação</t>
  </si>
  <si>
    <t>MATRIZ DE RISCOS</t>
  </si>
  <si>
    <t>Poderá ocorrer atraso na execução do serviço e aumento de custos</t>
  </si>
  <si>
    <t>* Ocultar as linhas que não forem utilizadas e formatar a altura das linhas.</t>
  </si>
  <si>
    <t>Poderá ocorrer acidente ou quebra de equipamento/máquina ou veículos</t>
  </si>
  <si>
    <t>Poderá ocorrer aumento de riscos na segurança da operação de mergulho</t>
  </si>
  <si>
    <t xml:space="preserve">Poderá ocorrer atraso na mobilização de equipamentos </t>
  </si>
  <si>
    <t>Poderá ocorrer inconscistências na execução contratual</t>
  </si>
  <si>
    <t>Poderá ocorrer adoção de procedimentos sem observância dos quesitos legais, publicidade e transparência</t>
  </si>
  <si>
    <t>Poderá ocorrer impugnação do edital</t>
  </si>
  <si>
    <t>Gestão contratual</t>
  </si>
  <si>
    <t>Formalização da demanda</t>
  </si>
  <si>
    <t>Seleção de Fornecedor</t>
  </si>
  <si>
    <t xml:space="preserve">Compartilhar os riscos com terceiros de forma a minimizar prejuízos
</t>
  </si>
  <si>
    <t>Aperfeiçoar controles existentes e/ou implantar novos para mitigar riscos
Serão tomadas medidas para aperfeiçoar controles existentes e ainda desenhar e implantar novos para manter o nível de risco dentro do apetite ao risco definido</t>
  </si>
  <si>
    <t>Nada a fazer
Os riscos serão aceitos e nada será feito, uma vez que eles estão dentro do apetite ao risco definido</t>
  </si>
  <si>
    <t>Possíveis Respostas ao Risco</t>
  </si>
  <si>
    <r>
      <rPr>
        <b/>
        <sz val="11"/>
        <rFont val="Calibri"/>
        <family val="2"/>
        <scheme val="minor"/>
      </rPr>
      <t>Evitar</t>
    </r>
    <r>
      <rPr>
        <sz val="11"/>
        <rFont val="Calibri"/>
        <family val="2"/>
        <scheme val="minor"/>
      </rPr>
      <t xml:space="preserve">: Não iniciar, ou descontinuar as atividades que geram o risco. Ex. Suspender um produto em uma determinada região, não executar um determinado projeto etc. Excepcionalmente podem ser empregados controles para mitigar o risco à faixa de apetite ao risco de forma justificada e quando o custo/benefício assim o permitir. 
</t>
    </r>
    <r>
      <rPr>
        <b/>
        <sz val="11"/>
        <rFont val="Calibri"/>
        <family val="2"/>
        <scheme val="minor"/>
      </rPr>
      <t>Transferir/Compartilhar/Mitigar:</t>
    </r>
    <r>
      <rPr>
        <sz val="11"/>
        <rFont val="Calibri"/>
        <family val="2"/>
        <scheme val="minor"/>
      </rPr>
      <t xml:space="preserve"> Transferir ou compartilhar todo ou parte do risco, reduzindo a probabilidade e/ou seu impacto ou adotar medidas para reduzir a probabilidade e/ou impacto dos riscos mediante aperfeiçoamento de controles preventivos e de atenuação existentes e/ou adoção de novos controles.</t>
    </r>
  </si>
  <si>
    <r>
      <rPr>
        <b/>
        <sz val="11"/>
        <color theme="1"/>
        <rFont val="Calibri"/>
        <family val="2"/>
        <scheme val="minor"/>
      </rPr>
      <t>Transferir/Compartilhar/Mitigar:</t>
    </r>
    <r>
      <rPr>
        <sz val="11"/>
        <color theme="1"/>
        <rFont val="Calibri"/>
        <family val="2"/>
        <scheme val="minor"/>
      </rPr>
      <t xml:space="preserve"> Transferir ou compartilhar todo ou parte do risco, reduzindo a probabilidade e/ou seu impacto ou adotar medidas para reduzir a probabilidade e/ou impacto dos riscos mediante aperfeiçoamento de controles preventivos e de atenuação existentes e/ou adoção de novos controles.</t>
    </r>
  </si>
  <si>
    <r>
      <rPr>
        <b/>
        <sz val="11"/>
        <color theme="1"/>
        <rFont val="Calibri"/>
        <family val="2"/>
        <scheme val="minor"/>
      </rPr>
      <t>Aceitar:</t>
    </r>
    <r>
      <rPr>
        <sz val="11"/>
        <color theme="1"/>
        <rFont val="Calibri"/>
        <family val="2"/>
        <scheme val="minor"/>
      </rPr>
      <t xml:space="preserve"> Conviver com o evento de risco mantendo práticas, procedimentos e controles existentes, ou ainda avaliando a possibilidade de retirar controles mantendo o apetite ao risco.</t>
    </r>
  </si>
  <si>
    <t>Apetite ao Risco da Codevasf</t>
  </si>
  <si>
    <t>O Apetite ao Risco da Codevasf na Disciplina "Contratações" é moderado, conforme definido na Metodologia de Gerenciamento de Riscos da Codevasf - MGR. Nesse sentido, todos os Riscos Residuais (coluna AG do Mapeamento de Riscos) definicos como "Risco Alto" ou "Risco Exremo", serão obrigatoriamente tratados. No caso dos Riscos Residuais "Risco Moderado" e/ou "Risco Baixo", podem  ser aceitos e monitorados ao longo do tempo.</t>
  </si>
  <si>
    <t>IMPORTANTE!</t>
  </si>
  <si>
    <t>Nível do Risco Residual</t>
  </si>
  <si>
    <t>Impacto: Avaliar o impacto da materialização do risco identificado conforme a realidade das condições do objeto a ser contratado.</t>
  </si>
  <si>
    <t>Controles Atenuativos Existentes na Codevasf ou na Unidade Orgânica</t>
  </si>
  <si>
    <t>Controles Preventivos Existentes na Codevasf  ou na Unidade Orgânica</t>
  </si>
  <si>
    <t>Avaliação da eficiência dos Controles existentes, conforme percepção e experiência da Gestão.</t>
  </si>
  <si>
    <t>Esse é o Risco após a análise e identificação dos controles existentes na Codevasf ou na Unidade Orgânica e que ensejerá na definição do tipo de tratamento a ser implementado.</t>
  </si>
  <si>
    <t>Determina o nível de risco que a Codevasf está disposta a aceitar.</t>
  </si>
  <si>
    <t>- Os riscos que irão compor a "Matriz de Risco" são apenas os definidos na Etapa de Contratação (Coluna B do Mapeamento de Riscos) como "Gestão Contratual", tendo em vista que poderão impactar no reequilíbrio econômico-financeiro da contratação.
- A "Matriz de Risco", já está programada para levar apenas os dados referente à "Gestão Contratual".</t>
  </si>
  <si>
    <t>Versão 5.0</t>
  </si>
  <si>
    <t>Poderá ocorrer baixa confiabilidade da integridade dos dados disponibilizados e da segurança das informações</t>
  </si>
  <si>
    <t>Poderá ocorrer indisponibilidade do ambiente/serviço</t>
  </si>
  <si>
    <t>Poderá ocorrer ineficiência no monitoramento dos objetivos e metas</t>
  </si>
  <si>
    <t>Poderá ocorrer imprevisibilidade na aquisição e/ou entrega de bens e serviços</t>
  </si>
  <si>
    <t>Poderá ocorrer dificultação da titulação (escritura e registro) das unidades parcelares</t>
  </si>
  <si>
    <t>Poderá ocorrer dificuldade de transferência ou cessão de projetos</t>
  </si>
  <si>
    <t>Poderá ocorrer baixa integridade dos dados e de segurança da informação</t>
  </si>
  <si>
    <t>Poderá ocorrer contingenciamento das operações</t>
  </si>
  <si>
    <t>Poderá ocorrer estagnação tecnológica</t>
  </si>
  <si>
    <t>Poderá ocorrer expansão da Empresa desalinhada com capacidade institucional</t>
  </si>
  <si>
    <t>Poderá ocorrer ineficiência na implementação das Políticas Públicas e da sustentabilidade de projetos e ações</t>
  </si>
  <si>
    <t>Poderá ocorrer ineficiência da Governança e Gestão</t>
  </si>
  <si>
    <t>Poderá ocorrer ineficiência na promoção da redução das desigualdades regionais</t>
  </si>
  <si>
    <t>Poderá ocorrer insegurança orçamentária e financeira</t>
  </si>
  <si>
    <t>Poderá ocorrer insuficiência de recursos orçamentários para projetos estruturantes</t>
  </si>
  <si>
    <t>Poderá ocorrer perda de créditos orçamentários ou alocação ineficiente</t>
  </si>
  <si>
    <t xml:space="preserve">Poderá ocorrer perda de oportunidades em gestão estratégica de pessoas </t>
  </si>
  <si>
    <t>Poderá ocorrer comprometimento imagem institucional</t>
  </si>
  <si>
    <t>Poderá ocorrer a inexecução total do objeto do contrato</t>
  </si>
  <si>
    <t>Poderá ocorrer acidente ocasionado por ataque de animais</t>
  </si>
  <si>
    <t>Poderá ocorrer ocorrência de licitação deserta ou fracassada</t>
  </si>
  <si>
    <t>Fatores externos</t>
  </si>
  <si>
    <t>Comprometimento do cronograma fisico financeiro.</t>
  </si>
  <si>
    <t>Contratada</t>
  </si>
  <si>
    <t>2- Baixa</t>
  </si>
  <si>
    <t>1- Muito baixa</t>
  </si>
  <si>
    <t>Não definir corretamento a quantidade, a dimensão, as características operacionais dos equipamentos a serem empregados, a metodologia e os procedimentos para a execução do objeto, obedecendo as premissas deste Termo de Referência.</t>
  </si>
  <si>
    <t>Perda de produtividade e/ou atraso no cumprimento dos cronogramas previstos ou de outros prazos estabelecidos entre as partes ao longo da vigência do Contrato, exceto nos casos previstos
expressamente para o CONTRATANTE.</t>
  </si>
  <si>
    <t>Descumprimento, pela CONTRATANTE, de suas obrigações contratuais ou regulamentares, incluindo, mas não se limitando, ao descumprimento de prazos aplicáveis previstos neste Contrato e/ou
na legislação vigente.</t>
  </si>
  <si>
    <t>Orçamentário/financeiro</t>
  </si>
  <si>
    <t>Comprometimento das condições orçamentárias necessárias ao bom desenvolvimento da obra</t>
  </si>
  <si>
    <t>Responsabilização no que concerne ao escorpo da legislação trabalhista relativa a atividade laboral da obra. Pagamento de multas.</t>
  </si>
  <si>
    <t>3- Média</t>
  </si>
  <si>
    <t>5ª SR</t>
  </si>
  <si>
    <t>Apresentação do plano de trabalho da contratada.</t>
  </si>
  <si>
    <t>Plano de gestão administrativa financeira do empreendimento.</t>
  </si>
  <si>
    <t>Apresentação de documentação de natureza comtábil.</t>
  </si>
  <si>
    <t>Ações de fiscalização e coordenação.</t>
  </si>
  <si>
    <t>Penedo - AL</t>
  </si>
  <si>
    <t>5ª GRD</t>
  </si>
  <si>
    <t>CONTRATAÇÃO DE SERVIÇO DE ELABORAÇÃO DE PROJETO BÁSICO, PARA A CONSTRUÇÃO DE UMA PONTE E DAS ESTRADAS DE LIGAÇÃO, NO MUNICÍPIO DE OURO BRANCO, NO ESTADO DE ALAGOAS.</t>
  </si>
  <si>
    <t>Dayane Carvalho da Costa</t>
  </si>
  <si>
    <t>Obtenção de licenças, desapropriações, permissões e autorizações relativas à execução do contrato e o cumprimento das condicionantes da licença ambiental e/ou dos requisitos técnicos dos órgãos envolvidos (Prefeitura, órgão ambiental, DNIT, IPHAN, DER, etc.)</t>
  </si>
  <si>
    <t>Verificar a obtenção prévia do licenciamento necessário antes da OS.</t>
  </si>
  <si>
    <t>Custos associados à ações trabalhistas ou previdenciárias de profissionais contratados ou subcontratados.</t>
  </si>
  <si>
    <t>5ªSR</t>
  </si>
  <si>
    <t>Processo 59550.001057/2024-28-e</t>
  </si>
  <si>
    <t>Tem como expectativa avançar no desenvolvimento da cidade de Ouro Branco, melhorando o ambiente urbano, melhorando as condições das familias atendidas, amainando a demanda reprimida por esse tipo de obra de infraestrutura, que traz dignidade e melhora a qualidade de vidas das famílias atendidas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</si>
</sst>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0_ ;\-#,##0.00\ "/>
    <numFmt numFmtId="167" formatCode="#,##0_ ;\-#,##0\ "/>
    <numFmt numFmtId="168" formatCode="&quot;R$&quot;\ #,##0.00"/>
  </numFmts>
  <fonts count="7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theme="0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color rgb="FFFF0000"/>
      <name val="Times New Roman"/>
      <family val="1"/>
    </font>
    <font>
      <b/>
      <sz val="10"/>
      <color theme="0"/>
      <name val="Times New Roman"/>
      <family val="1"/>
    </font>
    <font>
      <sz val="10"/>
      <color theme="1" tint="0.34998626667073579"/>
      <name val="Times New Roman"/>
      <family val="1"/>
    </font>
    <font>
      <sz val="10"/>
      <color theme="0"/>
      <name val="Times New Roman"/>
      <family val="1"/>
    </font>
    <font>
      <b/>
      <sz val="10"/>
      <name val="Times New Roman"/>
      <family val="1"/>
    </font>
    <font>
      <b/>
      <sz val="10"/>
      <color rgb="FFC00000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u/>
      <sz val="11"/>
      <color theme="3" tint="-0.499984740745262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color indexed="81"/>
      <name val="Segoe U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sz val="14"/>
      <color rgb="FF1F2125"/>
      <name val="Calibri"/>
      <family val="2"/>
      <scheme val="minor"/>
    </font>
    <font>
      <b/>
      <sz val="14"/>
      <name val="Calibri"/>
      <family val="2"/>
      <scheme val="minor"/>
    </font>
    <font>
      <b/>
      <sz val="17"/>
      <name val="Calibri"/>
      <family val="2"/>
      <scheme val="minor"/>
    </font>
    <font>
      <b/>
      <sz val="16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2" tint="-0.749992370372631"/>
      <name val="Arial"/>
      <family val="2"/>
    </font>
    <font>
      <b/>
      <sz val="10"/>
      <name val="Arial"/>
      <family val="2"/>
    </font>
    <font>
      <b/>
      <sz val="9"/>
      <color theme="3" tint="-0.249977111117893"/>
      <name val="Arial"/>
      <family val="2"/>
    </font>
    <font>
      <b/>
      <sz val="10"/>
      <color rgb="FFFF3300"/>
      <name val="Arial"/>
      <family val="2"/>
    </font>
    <font>
      <b/>
      <sz val="12"/>
      <color theme="3" tint="-0.249977111117893"/>
      <name val="Arial"/>
      <family val="2"/>
    </font>
    <font>
      <sz val="10"/>
      <color theme="2" tint="-0.749992370372631"/>
      <name val="Arial"/>
      <family val="2"/>
    </font>
    <font>
      <b/>
      <sz val="16"/>
      <name val="Arial"/>
      <family val="2"/>
    </font>
    <font>
      <b/>
      <sz val="20"/>
      <color rgb="FFFF0000"/>
      <name val="Arial"/>
      <family val="2"/>
    </font>
    <font>
      <b/>
      <sz val="20"/>
      <color rgb="FFFF3300"/>
      <name val="Arial"/>
      <family val="2"/>
    </font>
    <font>
      <b/>
      <sz val="12"/>
      <name val="Arial"/>
      <family val="2"/>
    </font>
    <font>
      <b/>
      <sz val="14"/>
      <color theme="1"/>
      <name val="Arial"/>
      <family val="2"/>
    </font>
    <font>
      <b/>
      <sz val="2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rgb="FFFF0000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28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2"/>
      <color indexed="81"/>
      <name val="Calibri"/>
      <family val="2"/>
      <scheme val="minor"/>
    </font>
    <font>
      <b/>
      <sz val="12"/>
      <color indexed="8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Times New Roman"/>
      <family val="1"/>
    </font>
    <font>
      <sz val="8.5"/>
      <color theme="1"/>
      <name val="Arial"/>
      <family val="2"/>
    </font>
    <font>
      <sz val="8.5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rgb="FFE7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3300"/>
        <bgColor indexed="64"/>
      </patternFill>
    </fill>
    <fill>
      <gradientFill degree="45">
        <stop position="0">
          <color theme="0" tint="-5.0965910824915313E-2"/>
        </stop>
        <stop position="1">
          <color theme="0" tint="-0.1490218817712943"/>
        </stop>
      </gradientFill>
    </fill>
  </fills>
  <borders count="1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3"/>
      </left>
      <right/>
      <top style="thin">
        <color theme="3"/>
      </top>
      <bottom style="hair">
        <color theme="3"/>
      </bottom>
      <diagonal/>
    </border>
    <border>
      <left/>
      <right/>
      <top style="thin">
        <color theme="3"/>
      </top>
      <bottom style="hair">
        <color theme="3"/>
      </bottom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 style="hair">
        <color theme="3"/>
      </left>
      <right/>
      <top style="hair">
        <color theme="3"/>
      </top>
      <bottom/>
      <diagonal/>
    </border>
    <border>
      <left/>
      <right/>
      <top style="hair">
        <color theme="3"/>
      </top>
      <bottom/>
      <diagonal/>
    </border>
    <border>
      <left style="hair">
        <color theme="3"/>
      </left>
      <right/>
      <top/>
      <bottom/>
      <diagonal/>
    </border>
    <border>
      <left style="hair">
        <color theme="3"/>
      </left>
      <right/>
      <top/>
      <bottom style="hair">
        <color theme="3"/>
      </bottom>
      <diagonal/>
    </border>
    <border>
      <left/>
      <right/>
      <top/>
      <bottom style="hair">
        <color theme="3"/>
      </bottom>
      <diagonal/>
    </border>
    <border>
      <left style="hair">
        <color theme="3"/>
      </left>
      <right/>
      <top style="hair">
        <color theme="3"/>
      </top>
      <bottom style="medium">
        <color indexed="64"/>
      </bottom>
      <diagonal/>
    </border>
    <border>
      <left/>
      <right/>
      <top style="hair">
        <color theme="3"/>
      </top>
      <bottom style="medium">
        <color indexed="64"/>
      </bottom>
      <diagonal/>
    </border>
    <border>
      <left style="hair">
        <color theme="3"/>
      </left>
      <right/>
      <top style="medium">
        <color indexed="64"/>
      </top>
      <bottom style="hair">
        <color theme="3"/>
      </bottom>
      <diagonal/>
    </border>
    <border>
      <left/>
      <right/>
      <top style="medium">
        <color indexed="64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hair">
        <color theme="3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theme="3"/>
      </right>
      <top style="thin">
        <color theme="3"/>
      </top>
      <bottom style="hair">
        <color theme="3"/>
      </bottom>
      <diagonal/>
    </border>
    <border>
      <left/>
      <right style="thin">
        <color indexed="64"/>
      </right>
      <top style="thin">
        <color theme="3"/>
      </top>
      <bottom style="hair">
        <color theme="3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 style="hair">
        <color theme="3"/>
      </bottom>
      <diagonal/>
    </border>
    <border>
      <left/>
      <right style="thin">
        <color indexed="64"/>
      </right>
      <top style="hair">
        <color theme="3"/>
      </top>
      <bottom style="hair">
        <color theme="3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/>
      <diagonal/>
    </border>
    <border>
      <left/>
      <right style="thin">
        <color indexed="64"/>
      </right>
      <top style="hair">
        <color theme="3"/>
      </top>
      <bottom/>
      <diagonal/>
    </border>
    <border>
      <left style="thin">
        <color indexed="64"/>
      </left>
      <right style="hair">
        <color theme="3"/>
      </right>
      <top/>
      <bottom/>
      <diagonal/>
    </border>
    <border>
      <left style="thin">
        <color indexed="64"/>
      </left>
      <right style="hair">
        <color theme="3"/>
      </right>
      <top/>
      <bottom style="thin">
        <color indexed="64"/>
      </bottom>
      <diagonal/>
    </border>
    <border>
      <left style="hair">
        <color theme="3"/>
      </left>
      <right/>
      <top/>
      <bottom style="thin">
        <color indexed="64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 style="thin">
        <color indexed="64"/>
      </bottom>
      <diagonal/>
    </border>
    <border>
      <left style="hair">
        <color theme="3"/>
      </left>
      <right/>
      <top style="hair">
        <color theme="3"/>
      </top>
      <bottom style="thin">
        <color indexed="64"/>
      </bottom>
      <diagonal/>
    </border>
    <border>
      <left/>
      <right/>
      <top style="hair">
        <color theme="3"/>
      </top>
      <bottom style="thin">
        <color indexed="64"/>
      </bottom>
      <diagonal/>
    </border>
    <border>
      <left/>
      <right style="thin">
        <color indexed="64"/>
      </right>
      <top style="hair">
        <color theme="3"/>
      </top>
      <bottom style="thin">
        <color indexed="64"/>
      </bottom>
      <diagonal/>
    </border>
    <border>
      <left style="thin">
        <color indexed="64"/>
      </left>
      <right style="hair">
        <color theme="3"/>
      </right>
      <top style="thin">
        <color theme="3"/>
      </top>
      <bottom style="thin">
        <color indexed="64"/>
      </bottom>
      <diagonal/>
    </border>
    <border>
      <left style="hair">
        <color theme="3"/>
      </left>
      <right/>
      <top style="thin">
        <color theme="3"/>
      </top>
      <bottom style="thin">
        <color indexed="64"/>
      </bottom>
      <diagonal/>
    </border>
    <border>
      <left/>
      <right/>
      <top style="thin">
        <color theme="3"/>
      </top>
      <bottom style="thin">
        <color indexed="64"/>
      </bottom>
      <diagonal/>
    </border>
    <border>
      <left/>
      <right style="thin">
        <color indexed="64"/>
      </right>
      <top style="thin">
        <color theme="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3"/>
      </left>
      <right style="hair">
        <color theme="3"/>
      </right>
      <top style="hair">
        <color theme="3"/>
      </top>
      <bottom style="thin">
        <color indexed="64"/>
      </bottom>
      <diagonal/>
    </border>
    <border>
      <left/>
      <right style="thin">
        <color indexed="64"/>
      </right>
      <top style="hair">
        <color theme="3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theme="3"/>
      </bottom>
      <diagonal/>
    </border>
    <border>
      <left/>
      <right style="thin">
        <color indexed="64"/>
      </right>
      <top/>
      <bottom style="hair">
        <color theme="3"/>
      </bottom>
      <diagonal/>
    </border>
    <border>
      <left style="hair">
        <color theme="3"/>
      </left>
      <right style="thin">
        <color indexed="64"/>
      </right>
      <top/>
      <bottom/>
      <diagonal/>
    </border>
    <border>
      <left style="hair">
        <color theme="3"/>
      </left>
      <right style="hair">
        <color theme="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double">
        <color theme="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theme="0"/>
      </right>
      <top style="medium">
        <color indexed="64"/>
      </top>
      <bottom/>
      <diagonal/>
    </border>
    <border>
      <left style="double">
        <color theme="0"/>
      </left>
      <right style="double">
        <color theme="0"/>
      </right>
      <top style="medium">
        <color indexed="64"/>
      </top>
      <bottom/>
      <diagonal/>
    </border>
    <border>
      <left style="double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theme="0"/>
      </left>
      <right style="dashed">
        <color theme="0"/>
      </right>
      <top style="double">
        <color theme="0"/>
      </top>
      <bottom/>
      <diagonal/>
    </border>
    <border>
      <left style="dashed">
        <color theme="0"/>
      </left>
      <right style="dashed">
        <color theme="0"/>
      </right>
      <top/>
      <bottom/>
      <diagonal/>
    </border>
    <border>
      <left style="dashed">
        <color theme="0"/>
      </left>
      <right style="medium">
        <color indexed="64"/>
      </right>
      <top style="double">
        <color theme="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theme="3"/>
      </top>
      <bottom/>
      <diagonal/>
    </border>
    <border>
      <left style="thin">
        <color indexed="64"/>
      </left>
      <right/>
      <top/>
      <bottom style="hair">
        <color theme="3"/>
      </bottom>
      <diagonal/>
    </border>
    <border>
      <left style="thin">
        <color indexed="64"/>
      </left>
      <right style="hair">
        <color indexed="64"/>
      </right>
      <top style="hair">
        <color theme="3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theme="3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theme="3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theme="0"/>
      </right>
      <top style="medium">
        <color indexed="64"/>
      </top>
      <bottom style="thin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thin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theme="3"/>
      </right>
      <top style="thin">
        <color indexed="64"/>
      </top>
      <bottom style="thin">
        <color indexed="64"/>
      </bottom>
      <diagonal/>
    </border>
    <border>
      <left style="hair">
        <color theme="3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/>
      </bottom>
      <diagonal/>
    </border>
    <border>
      <left/>
      <right style="thin">
        <color indexed="64"/>
      </right>
      <top style="thin">
        <color indexed="64"/>
      </top>
      <bottom style="thin">
        <color theme="3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97">
    <xf numFmtId="0" fontId="0" fillId="0" borderId="0" xfId="0"/>
    <xf numFmtId="0" fontId="0" fillId="0" borderId="1" xfId="0" applyBorder="1"/>
    <xf numFmtId="0" fontId="7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1" fillId="0" borderId="0" xfId="0" applyFont="1"/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7" fillId="0" borderId="0" xfId="0" applyFont="1" applyAlignment="1">
      <alignment horizontal="left" vertical="center" wrapText="1" indent="1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5" fillId="0" borderId="0" xfId="0" applyFont="1" applyAlignment="1">
      <alignment horizontal="left" vertical="center" wrapText="1" indent="1"/>
    </xf>
    <xf numFmtId="0" fontId="21" fillId="0" borderId="0" xfId="0" applyFont="1" applyAlignment="1">
      <alignment horizontal="center" vertical="center"/>
    </xf>
    <xf numFmtId="0" fontId="6" fillId="0" borderId="0" xfId="0" applyFont="1"/>
    <xf numFmtId="0" fontId="22" fillId="0" borderId="0" xfId="0" applyFont="1" applyAlignment="1">
      <alignment horizontal="left" vertical="center"/>
    </xf>
    <xf numFmtId="0" fontId="19" fillId="0" borderId="0" xfId="0" applyFont="1" applyAlignment="1">
      <alignment vertical="top"/>
    </xf>
    <xf numFmtId="0" fontId="23" fillId="18" borderId="1" xfId="0" applyFont="1" applyFill="1" applyBorder="1" applyAlignment="1">
      <alignment horizontal="justify" vertical="center" wrapText="1"/>
    </xf>
    <xf numFmtId="0" fontId="23" fillId="18" borderId="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justify" wrapText="1" indent="1"/>
    </xf>
    <xf numFmtId="0" fontId="4" fillId="2" borderId="13" xfId="0" applyFont="1" applyFill="1" applyBorder="1" applyAlignment="1">
      <alignment horizontal="left" vertical="justify" indent="1"/>
    </xf>
    <xf numFmtId="0" fontId="4" fillId="2" borderId="14" xfId="0" applyFont="1" applyFill="1" applyBorder="1" applyAlignment="1">
      <alignment horizontal="left" vertical="justify" indent="1"/>
    </xf>
    <xf numFmtId="0" fontId="14" fillId="0" borderId="0" xfId="0" applyFont="1" applyAlignment="1">
      <alignment horizontal="left" vertical="center" wrapText="1" indent="1"/>
    </xf>
    <xf numFmtId="0" fontId="14" fillId="0" borderId="0" xfId="0" applyFont="1" applyAlignment="1">
      <alignment horizontal="left" vertical="center" indent="1"/>
    </xf>
    <xf numFmtId="0" fontId="25" fillId="0" borderId="0" xfId="0" applyFont="1"/>
    <xf numFmtId="0" fontId="24" fillId="0" borderId="0" xfId="0" applyFont="1" applyAlignment="1">
      <alignment horizontal="left" vertical="center" wrapText="1"/>
    </xf>
    <xf numFmtId="0" fontId="1" fillId="1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/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9" fillId="0" borderId="29" xfId="0" applyFont="1" applyBorder="1" applyAlignment="1">
      <alignment horizontal="left" vertical="center" indent="2"/>
    </xf>
    <xf numFmtId="0" fontId="29" fillId="0" borderId="29" xfId="0" applyFont="1" applyBorder="1" applyAlignment="1">
      <alignment horizontal="center" vertical="center"/>
    </xf>
    <xf numFmtId="9" fontId="8" fillId="0" borderId="29" xfId="0" applyNumberFormat="1" applyFont="1" applyBorder="1" applyAlignment="1">
      <alignment horizontal="left" indent="2"/>
    </xf>
    <xf numFmtId="0" fontId="28" fillId="0" borderId="29" xfId="0" quotePrefix="1" applyFont="1" applyBorder="1" applyAlignment="1">
      <alignment horizontal="left" vertical="center" wrapText="1" indent="4"/>
    </xf>
    <xf numFmtId="0" fontId="30" fillId="0" borderId="29" xfId="0" applyFont="1" applyBorder="1" applyAlignment="1">
      <alignment horizontal="center" wrapText="1"/>
    </xf>
    <xf numFmtId="0" fontId="1" fillId="12" borderId="2" xfId="0" applyFont="1" applyFill="1" applyBorder="1" applyAlignment="1">
      <alignment horizontal="center" vertical="center" wrapText="1"/>
    </xf>
    <xf numFmtId="167" fontId="8" fillId="0" borderId="2" xfId="4" applyNumberFormat="1" applyFont="1" applyFill="1" applyBorder="1" applyAlignment="1">
      <alignment horizontal="center" vertical="center"/>
    </xf>
    <xf numFmtId="0" fontId="33" fillId="14" borderId="1" xfId="0" applyFont="1" applyFill="1" applyBorder="1" applyAlignment="1">
      <alignment horizontal="center" vertical="center" wrapText="1"/>
    </xf>
    <xf numFmtId="0" fontId="23" fillId="13" borderId="0" xfId="0" applyFont="1" applyFill="1" applyAlignment="1">
      <alignment horizontal="left" vertical="top" wrapText="1"/>
    </xf>
    <xf numFmtId="0" fontId="23" fillId="13" borderId="7" xfId="0" applyFont="1" applyFill="1" applyBorder="1" applyAlignment="1" applyProtection="1">
      <alignment horizontal="left" vertical="top" wrapText="1"/>
      <protection locked="0"/>
    </xf>
    <xf numFmtId="0" fontId="28" fillId="0" borderId="21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2" fillId="0" borderId="5" xfId="0" applyFont="1" applyBorder="1" applyAlignment="1">
      <alignment vertical="center"/>
    </xf>
    <xf numFmtId="0" fontId="32" fillId="0" borderId="6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4" fillId="16" borderId="9" xfId="0" applyFont="1" applyFill="1" applyBorder="1" applyAlignment="1">
      <alignment horizontal="left" vertical="center" indent="1"/>
    </xf>
    <xf numFmtId="0" fontId="24" fillId="16" borderId="10" xfId="0" applyFont="1" applyFill="1" applyBorder="1" applyAlignment="1">
      <alignment horizontal="center" vertical="center"/>
    </xf>
    <xf numFmtId="0" fontId="24" fillId="16" borderId="11" xfId="0" applyFont="1" applyFill="1" applyBorder="1" applyAlignment="1">
      <alignment horizontal="center" vertical="center"/>
    </xf>
    <xf numFmtId="0" fontId="1" fillId="12" borderId="31" xfId="0" applyFont="1" applyFill="1" applyBorder="1" applyAlignment="1">
      <alignment horizontal="center" vertical="center"/>
    </xf>
    <xf numFmtId="0" fontId="1" fillId="12" borderId="33" xfId="0" applyFont="1" applyFill="1" applyBorder="1" applyAlignment="1">
      <alignment horizontal="center" vertical="center"/>
    </xf>
    <xf numFmtId="9" fontId="0" fillId="0" borderId="35" xfId="1" applyFont="1" applyFill="1" applyBorder="1" applyAlignment="1">
      <alignment horizontal="center" vertical="center"/>
    </xf>
    <xf numFmtId="9" fontId="0" fillId="0" borderId="37" xfId="1" applyFont="1" applyFill="1" applyBorder="1" applyAlignment="1">
      <alignment horizontal="center" vertical="center"/>
    </xf>
    <xf numFmtId="9" fontId="0" fillId="0" borderId="38" xfId="1" applyFont="1" applyFill="1" applyBorder="1" applyAlignment="1">
      <alignment horizontal="left" vertical="center" indent="1"/>
    </xf>
    <xf numFmtId="9" fontId="8" fillId="0" borderId="33" xfId="1" applyFont="1" applyFill="1" applyBorder="1" applyAlignment="1">
      <alignment horizontal="left" vertical="center" wrapText="1" indent="1"/>
    </xf>
    <xf numFmtId="9" fontId="8" fillId="0" borderId="33" xfId="1" applyFont="1" applyFill="1" applyBorder="1" applyAlignment="1">
      <alignment horizontal="left" vertical="center" indent="1"/>
    </xf>
    <xf numFmtId="0" fontId="0" fillId="0" borderId="30" xfId="0" applyBorder="1" applyAlignment="1">
      <alignment horizontal="center" vertical="top" wrapText="1"/>
    </xf>
    <xf numFmtId="9" fontId="8" fillId="0" borderId="40" xfId="1" applyFont="1" applyFill="1" applyBorder="1" applyAlignment="1">
      <alignment horizontal="left" vertical="center" indent="1"/>
    </xf>
    <xf numFmtId="0" fontId="1" fillId="12" borderId="44" xfId="0" applyFont="1" applyFill="1" applyBorder="1" applyAlignment="1">
      <alignment horizontal="center" vertical="center"/>
    </xf>
    <xf numFmtId="0" fontId="25" fillId="0" borderId="48" xfId="0" applyFont="1" applyBorder="1"/>
    <xf numFmtId="0" fontId="25" fillId="0" borderId="30" xfId="0" applyFont="1" applyBorder="1" applyAlignment="1">
      <alignment horizontal="center" wrapText="1"/>
    </xf>
    <xf numFmtId="0" fontId="25" fillId="0" borderId="48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 wrapText="1" indent="1"/>
    </xf>
    <xf numFmtId="0" fontId="8" fillId="0" borderId="40" xfId="0" applyFont="1" applyBorder="1" applyAlignment="1">
      <alignment horizontal="left" vertical="center" wrapText="1" indent="1"/>
    </xf>
    <xf numFmtId="0" fontId="25" fillId="17" borderId="49" xfId="0" applyFont="1" applyFill="1" applyBorder="1" applyAlignment="1">
      <alignment horizontal="center" vertical="center" wrapText="1"/>
    </xf>
    <xf numFmtId="0" fontId="4" fillId="16" borderId="10" xfId="0" applyFont="1" applyFill="1" applyBorder="1" applyAlignment="1">
      <alignment horizontal="left" vertical="center" indent="1"/>
    </xf>
    <xf numFmtId="0" fontId="4" fillId="16" borderId="11" xfId="0" applyFont="1" applyFill="1" applyBorder="1" applyAlignment="1">
      <alignment horizontal="left" vertical="center" indent="1"/>
    </xf>
    <xf numFmtId="0" fontId="8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 wrapText="1"/>
    </xf>
    <xf numFmtId="0" fontId="29" fillId="0" borderId="53" xfId="0" applyFont="1" applyBorder="1" applyAlignment="1">
      <alignment horizontal="center" vertical="center"/>
    </xf>
    <xf numFmtId="0" fontId="28" fillId="0" borderId="53" xfId="0" quotePrefix="1" applyFont="1" applyBorder="1" applyAlignment="1">
      <alignment horizontal="center" vertical="center" wrapText="1"/>
    </xf>
    <xf numFmtId="2" fontId="8" fillId="0" borderId="53" xfId="0" quotePrefix="1" applyNumberFormat="1" applyFont="1" applyBorder="1" applyAlignment="1">
      <alignment horizontal="center" vertical="center" wrapText="1"/>
    </xf>
    <xf numFmtId="167" fontId="8" fillId="0" borderId="49" xfId="4" applyNumberFormat="1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5" fillId="1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>
      <alignment horizontal="left" vertical="center"/>
    </xf>
    <xf numFmtId="0" fontId="35" fillId="0" borderId="6" xfId="0" applyFont="1" applyBorder="1" applyAlignment="1">
      <alignment horizontal="right" vertical="center" wrapText="1"/>
    </xf>
    <xf numFmtId="0" fontId="36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5" fillId="1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27" fillId="1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1" fillId="0" borderId="1" xfId="0" applyFont="1" applyBorder="1" applyAlignment="1">
      <alignment horizontal="left" vertical="center" indent="1"/>
    </xf>
    <xf numFmtId="0" fontId="36" fillId="0" borderId="1" xfId="0" applyFont="1" applyBorder="1" applyAlignment="1" applyProtection="1">
      <alignment horizontal="left" vertical="center" wrapText="1" indent="1"/>
      <protection locked="0"/>
    </xf>
    <xf numFmtId="14" fontId="31" fillId="0" borderId="4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44" fillId="12" borderId="0" xfId="0" applyFont="1" applyFill="1" applyAlignment="1">
      <alignment horizontal="center" wrapText="1"/>
    </xf>
    <xf numFmtId="0" fontId="11" fillId="0" borderId="0" xfId="0" applyFont="1" applyAlignment="1">
      <alignment horizontal="left" indent="1"/>
    </xf>
    <xf numFmtId="0" fontId="45" fillId="4" borderId="0" xfId="0" applyFont="1" applyFill="1" applyAlignment="1">
      <alignment horizontal="left" indent="1"/>
    </xf>
    <xf numFmtId="0" fontId="46" fillId="4" borderId="0" xfId="0" applyFont="1" applyFill="1" applyAlignment="1">
      <alignment vertical="center"/>
    </xf>
    <xf numFmtId="0" fontId="48" fillId="5" borderId="62" xfId="0" applyFont="1" applyFill="1" applyBorder="1" applyAlignment="1">
      <alignment horizontal="center" vertical="center"/>
    </xf>
    <xf numFmtId="0" fontId="49" fillId="4" borderId="0" xfId="0" applyFont="1" applyFill="1" applyAlignment="1">
      <alignment horizontal="center" vertical="center"/>
    </xf>
    <xf numFmtId="0" fontId="50" fillId="6" borderId="0" xfId="0" applyFont="1" applyFill="1" applyAlignment="1">
      <alignment horizontal="left" vertical="center" wrapText="1"/>
    </xf>
    <xf numFmtId="0" fontId="49" fillId="7" borderId="0" xfId="0" applyFont="1" applyFill="1" applyAlignment="1">
      <alignment horizontal="left" vertical="center" wrapText="1"/>
    </xf>
    <xf numFmtId="0" fontId="50" fillId="5" borderId="0" xfId="0" applyFont="1" applyFill="1" applyAlignment="1">
      <alignment horizontal="left" vertical="center" wrapText="1"/>
    </xf>
    <xf numFmtId="0" fontId="49" fillId="7" borderId="64" xfId="0" applyFont="1" applyFill="1" applyBorder="1" applyAlignment="1">
      <alignment horizontal="center" vertical="center"/>
    </xf>
    <xf numFmtId="0" fontId="50" fillId="8" borderId="0" xfId="0" applyFont="1" applyFill="1" applyAlignment="1">
      <alignment horizontal="left" vertical="center" wrapText="1"/>
    </xf>
    <xf numFmtId="0" fontId="49" fillId="6" borderId="64" xfId="0" applyFont="1" applyFill="1" applyBorder="1" applyAlignment="1">
      <alignment horizontal="center" vertical="center"/>
    </xf>
    <xf numFmtId="0" fontId="49" fillId="9" borderId="64" xfId="0" applyFont="1" applyFill="1" applyBorder="1" applyAlignment="1">
      <alignment horizontal="center" vertical="center"/>
    </xf>
    <xf numFmtId="0" fontId="48" fillId="8" borderId="66" xfId="0" applyFont="1" applyFill="1" applyBorder="1" applyAlignment="1">
      <alignment horizontal="center" vertical="center"/>
    </xf>
    <xf numFmtId="0" fontId="46" fillId="4" borderId="3" xfId="0" applyFont="1" applyFill="1" applyBorder="1" applyAlignment="1">
      <alignment vertical="center"/>
    </xf>
    <xf numFmtId="0" fontId="51" fillId="4" borderId="0" xfId="0" applyFont="1" applyFill="1" applyAlignment="1">
      <alignment horizontal="center" vertical="top"/>
    </xf>
    <xf numFmtId="0" fontId="51" fillId="4" borderId="67" xfId="0" applyFont="1" applyFill="1" applyBorder="1" applyAlignment="1">
      <alignment horizontal="center" vertical="top"/>
    </xf>
    <xf numFmtId="0" fontId="48" fillId="8" borderId="68" xfId="0" applyFont="1" applyFill="1" applyBorder="1" applyAlignment="1">
      <alignment horizontal="center" vertical="center"/>
    </xf>
    <xf numFmtId="0" fontId="49" fillId="10" borderId="69" xfId="0" applyFont="1" applyFill="1" applyBorder="1" applyAlignment="1">
      <alignment horizontal="center" vertical="center"/>
    </xf>
    <xf numFmtId="0" fontId="49" fillId="11" borderId="69" xfId="0" applyFont="1" applyFill="1" applyBorder="1" applyAlignment="1">
      <alignment horizontal="center" vertical="center"/>
    </xf>
    <xf numFmtId="0" fontId="49" fillId="7" borderId="69" xfId="0" applyFont="1" applyFill="1" applyBorder="1" applyAlignment="1">
      <alignment horizontal="center" vertical="center"/>
    </xf>
    <xf numFmtId="0" fontId="48" fillId="20" borderId="70" xfId="0" applyFont="1" applyFill="1" applyBorder="1" applyAlignment="1">
      <alignment horizontal="center" vertical="center"/>
    </xf>
    <xf numFmtId="0" fontId="52" fillId="12" borderId="71" xfId="0" applyFont="1" applyFill="1" applyBorder="1" applyAlignment="1">
      <alignment horizontal="center" vertical="center"/>
    </xf>
    <xf numFmtId="0" fontId="52" fillId="12" borderId="72" xfId="0" applyFont="1" applyFill="1" applyBorder="1" applyAlignment="1">
      <alignment horizontal="center" vertical="center"/>
    </xf>
    <xf numFmtId="0" fontId="52" fillId="12" borderId="73" xfId="0" applyFont="1" applyFill="1" applyBorder="1" applyAlignment="1">
      <alignment horizontal="center" vertical="center"/>
    </xf>
    <xf numFmtId="0" fontId="46" fillId="4" borderId="71" xfId="0" applyFont="1" applyFill="1" applyBorder="1" applyAlignment="1">
      <alignment vertical="center"/>
    </xf>
    <xf numFmtId="0" fontId="46" fillId="4" borderId="72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43" fontId="54" fillId="0" borderId="0" xfId="3" applyFont="1" applyFill="1" applyBorder="1" applyAlignment="1" applyProtection="1">
      <alignment vertical="center"/>
    </xf>
    <xf numFmtId="43" fontId="44" fillId="0" borderId="0" xfId="3" applyFont="1" applyFill="1" applyBorder="1" applyAlignment="1" applyProtection="1">
      <alignment horizontal="center" vertical="center"/>
    </xf>
    <xf numFmtId="0" fontId="55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vertical="center" wrapText="1"/>
    </xf>
    <xf numFmtId="0" fontId="51" fillId="0" borderId="0" xfId="0" applyFont="1" applyAlignment="1">
      <alignment horizontal="center" vertical="top"/>
    </xf>
    <xf numFmtId="0" fontId="48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0" fillId="0" borderId="74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6" xfId="0" applyBorder="1" applyAlignment="1">
      <alignment horizontal="center"/>
    </xf>
    <xf numFmtId="0" fontId="55" fillId="8" borderId="80" xfId="0" applyFont="1" applyFill="1" applyBorder="1" applyAlignment="1">
      <alignment horizontal="center" vertical="center"/>
    </xf>
    <xf numFmtId="0" fontId="55" fillId="6" borderId="81" xfId="0" applyFont="1" applyFill="1" applyBorder="1" applyAlignment="1">
      <alignment horizontal="center" vertical="center"/>
    </xf>
    <xf numFmtId="0" fontId="49" fillId="7" borderId="80" xfId="0" applyFont="1" applyFill="1" applyBorder="1" applyAlignment="1">
      <alignment horizontal="center" vertical="center"/>
    </xf>
    <xf numFmtId="0" fontId="55" fillId="5" borderId="82" xfId="0" applyFont="1" applyFill="1" applyBorder="1" applyAlignment="1">
      <alignment horizontal="center" vertical="center"/>
    </xf>
    <xf numFmtId="0" fontId="7" fillId="3" borderId="83" xfId="0" applyFont="1" applyFill="1" applyBorder="1" applyAlignment="1">
      <alignment horizontal="center" vertical="center" wrapText="1"/>
    </xf>
    <xf numFmtId="0" fontId="7" fillId="3" borderId="76" xfId="0" applyFont="1" applyFill="1" applyBorder="1" applyAlignment="1">
      <alignment horizontal="center" vertical="center" wrapText="1"/>
    </xf>
    <xf numFmtId="0" fontId="0" fillId="0" borderId="76" xfId="0" applyBorder="1"/>
    <xf numFmtId="0" fontId="4" fillId="0" borderId="83" xfId="0" applyFont="1" applyBorder="1" applyAlignment="1">
      <alignment horizontal="center" vertical="center"/>
    </xf>
    <xf numFmtId="1" fontId="8" fillId="10" borderId="1" xfId="0" applyNumberFormat="1" applyFont="1" applyFill="1" applyBorder="1" applyAlignment="1">
      <alignment horizontal="center" vertical="center" wrapText="1"/>
    </xf>
    <xf numFmtId="1" fontId="8" fillId="0" borderId="76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0" fillId="0" borderId="6" xfId="0" applyBorder="1"/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28" fillId="0" borderId="0" xfId="0" applyFont="1" applyAlignment="1">
      <alignment vertical="center" wrapText="1"/>
    </xf>
    <xf numFmtId="0" fontId="1" fillId="12" borderId="89" xfId="0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 indent="2"/>
    </xf>
    <xf numFmtId="0" fontId="29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left" indent="2"/>
    </xf>
    <xf numFmtId="0" fontId="28" fillId="0" borderId="0" xfId="0" quotePrefix="1" applyFont="1" applyAlignment="1">
      <alignment horizontal="left" vertical="center" wrapText="1" indent="4"/>
    </xf>
    <xf numFmtId="0" fontId="29" fillId="0" borderId="30" xfId="0" applyFont="1" applyBorder="1" applyAlignment="1">
      <alignment horizontal="center" vertical="center"/>
    </xf>
    <xf numFmtId="0" fontId="28" fillId="0" borderId="30" xfId="0" quotePrefix="1" applyFont="1" applyBorder="1" applyAlignment="1">
      <alignment horizontal="center" vertical="center" wrapText="1"/>
    </xf>
    <xf numFmtId="9" fontId="8" fillId="0" borderId="13" xfId="0" applyNumberFormat="1" applyFont="1" applyBorder="1" applyAlignment="1">
      <alignment horizontal="left" indent="2"/>
    </xf>
    <xf numFmtId="0" fontId="12" fillId="0" borderId="30" xfId="0" applyFont="1" applyBorder="1"/>
    <xf numFmtId="0" fontId="46" fillId="4" borderId="67" xfId="0" applyFont="1" applyFill="1" applyBorder="1" applyAlignment="1">
      <alignment vertical="center"/>
    </xf>
    <xf numFmtId="0" fontId="59" fillId="4" borderId="0" xfId="0" applyFont="1" applyFill="1" applyAlignment="1">
      <alignment horizontal="center" vertical="center"/>
    </xf>
    <xf numFmtId="0" fontId="54" fillId="7" borderId="64" xfId="0" applyFont="1" applyFill="1" applyBorder="1" applyAlignment="1">
      <alignment horizontal="center" vertical="center"/>
    </xf>
    <xf numFmtId="0" fontId="54" fillId="6" borderId="64" xfId="0" applyFont="1" applyFill="1" applyBorder="1" applyAlignment="1">
      <alignment horizontal="center" vertical="center"/>
    </xf>
    <xf numFmtId="0" fontId="54" fillId="9" borderId="64" xfId="0" applyFont="1" applyFill="1" applyBorder="1" applyAlignment="1">
      <alignment horizontal="center" vertical="center"/>
    </xf>
    <xf numFmtId="0" fontId="7" fillId="8" borderId="66" xfId="0" applyFont="1" applyFill="1" applyBorder="1" applyAlignment="1">
      <alignment horizontal="center" vertical="center"/>
    </xf>
    <xf numFmtId="0" fontId="7" fillId="8" borderId="95" xfId="0" applyFont="1" applyFill="1" applyBorder="1" applyAlignment="1">
      <alignment horizontal="center" vertical="center"/>
    </xf>
    <xf numFmtId="0" fontId="54" fillId="10" borderId="96" xfId="0" applyFont="1" applyFill="1" applyBorder="1" applyAlignment="1">
      <alignment horizontal="center" vertical="center"/>
    </xf>
    <xf numFmtId="0" fontId="54" fillId="11" borderId="96" xfId="0" applyFont="1" applyFill="1" applyBorder="1" applyAlignment="1">
      <alignment horizontal="center" vertical="center"/>
    </xf>
    <xf numFmtId="0" fontId="54" fillId="7" borderId="96" xfId="0" applyFont="1" applyFill="1" applyBorder="1" applyAlignment="1">
      <alignment horizontal="center" vertical="center"/>
    </xf>
    <xf numFmtId="0" fontId="7" fillId="20" borderId="97" xfId="0" applyFont="1" applyFill="1" applyBorder="1" applyAlignment="1">
      <alignment horizontal="center" vertical="center"/>
    </xf>
    <xf numFmtId="0" fontId="7" fillId="5" borderId="98" xfId="0" applyFont="1" applyFill="1" applyBorder="1" applyAlignment="1">
      <alignment horizontal="center" vertical="center"/>
    </xf>
    <xf numFmtId="0" fontId="59" fillId="4" borderId="59" xfId="0" applyFont="1" applyFill="1" applyBorder="1" applyAlignment="1">
      <alignment horizontal="center" vertical="center"/>
    </xf>
    <xf numFmtId="0" fontId="59" fillId="4" borderId="72" xfId="0" applyFont="1" applyFill="1" applyBorder="1" applyAlignment="1">
      <alignment horizontal="center" vertical="center"/>
    </xf>
    <xf numFmtId="0" fontId="59" fillId="4" borderId="56" xfId="0" applyFont="1" applyFill="1" applyBorder="1" applyAlignment="1">
      <alignment horizontal="center" vertical="center"/>
    </xf>
    <xf numFmtId="0" fontId="59" fillId="4" borderId="57" xfId="0" applyFont="1" applyFill="1" applyBorder="1" applyAlignment="1">
      <alignment horizontal="center" vertical="center"/>
    </xf>
    <xf numFmtId="0" fontId="59" fillId="4" borderId="58" xfId="0" applyFont="1" applyFill="1" applyBorder="1" applyAlignment="1">
      <alignment horizontal="center" vertical="center"/>
    </xf>
    <xf numFmtId="0" fontId="59" fillId="12" borderId="71" xfId="0" applyFont="1" applyFill="1" applyBorder="1" applyAlignment="1">
      <alignment horizontal="center" vertical="center"/>
    </xf>
    <xf numFmtId="0" fontId="59" fillId="12" borderId="72" xfId="0" applyFont="1" applyFill="1" applyBorder="1" applyAlignment="1">
      <alignment horizontal="center" vertical="center"/>
    </xf>
    <xf numFmtId="0" fontId="59" fillId="12" borderId="73" xfId="0" applyFont="1" applyFill="1" applyBorder="1" applyAlignment="1">
      <alignment horizontal="center" vertical="center"/>
    </xf>
    <xf numFmtId="0" fontId="60" fillId="0" borderId="0" xfId="0" applyFont="1" applyAlignment="1">
      <alignment horizontal="right" vertical="center" wrapText="1"/>
    </xf>
    <xf numFmtId="0" fontId="60" fillId="0" borderId="0" xfId="0" applyFont="1" applyAlignment="1">
      <alignment horizontal="right"/>
    </xf>
    <xf numFmtId="0" fontId="62" fillId="0" borderId="0" xfId="0" applyFont="1" applyAlignment="1">
      <alignment horizontal="right" vertical="center"/>
    </xf>
    <xf numFmtId="0" fontId="31" fillId="19" borderId="8" xfId="0" applyFont="1" applyFill="1" applyBorder="1" applyAlignment="1">
      <alignment horizontal="center" vertical="top" wrapText="1"/>
    </xf>
    <xf numFmtId="0" fontId="51" fillId="6" borderId="59" xfId="0" applyFont="1" applyFill="1" applyBorder="1" applyAlignment="1">
      <alignment horizontal="left" vertical="center" wrapText="1"/>
    </xf>
    <xf numFmtId="0" fontId="51" fillId="7" borderId="59" xfId="0" applyFont="1" applyFill="1" applyBorder="1" applyAlignment="1">
      <alignment horizontal="left" vertical="center" wrapText="1"/>
    </xf>
    <xf numFmtId="0" fontId="51" fillId="5" borderId="59" xfId="0" applyFont="1" applyFill="1" applyBorder="1" applyAlignment="1">
      <alignment horizontal="left" vertical="center" wrapText="1"/>
    </xf>
    <xf numFmtId="0" fontId="51" fillId="5" borderId="60" xfId="0" applyFont="1" applyFill="1" applyBorder="1" applyAlignment="1">
      <alignment horizontal="left" vertical="center" wrapText="1"/>
    </xf>
    <xf numFmtId="0" fontId="51" fillId="8" borderId="0" xfId="0" applyFont="1" applyFill="1" applyAlignment="1">
      <alignment horizontal="left" vertical="center" wrapText="1"/>
    </xf>
    <xf numFmtId="0" fontId="51" fillId="6" borderId="0" xfId="0" applyFont="1" applyFill="1" applyAlignment="1">
      <alignment horizontal="left" vertical="center" wrapText="1"/>
    </xf>
    <xf numFmtId="0" fontId="51" fillId="7" borderId="0" xfId="0" applyFont="1" applyFill="1" applyAlignment="1">
      <alignment horizontal="left" vertical="center" wrapText="1"/>
    </xf>
    <xf numFmtId="0" fontId="51" fillId="5" borderId="67" xfId="0" applyFont="1" applyFill="1" applyBorder="1" applyAlignment="1">
      <alignment horizontal="left" vertical="center" wrapText="1"/>
    </xf>
    <xf numFmtId="0" fontId="51" fillId="7" borderId="67" xfId="0" applyFont="1" applyFill="1" applyBorder="1" applyAlignment="1">
      <alignment horizontal="left" vertical="center" wrapText="1"/>
    </xf>
    <xf numFmtId="0" fontId="51" fillId="6" borderId="67" xfId="0" applyFont="1" applyFill="1" applyBorder="1" applyAlignment="1">
      <alignment horizontal="left" vertical="center" wrapText="1"/>
    </xf>
    <xf numFmtId="0" fontId="51" fillId="8" borderId="72" xfId="0" applyFont="1" applyFill="1" applyBorder="1" applyAlignment="1">
      <alignment horizontal="left" vertical="center" wrapText="1"/>
    </xf>
    <xf numFmtId="0" fontId="51" fillId="6" borderId="73" xfId="0" applyFont="1" applyFill="1" applyBorder="1" applyAlignment="1">
      <alignment horizontal="left" vertical="center" wrapText="1"/>
    </xf>
    <xf numFmtId="0" fontId="12" fillId="0" borderId="9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48" xfId="0" applyFont="1" applyBorder="1"/>
    <xf numFmtId="0" fontId="12" fillId="0" borderId="12" xfId="0" applyFont="1" applyBorder="1"/>
    <xf numFmtId="0" fontId="12" fillId="0" borderId="13" xfId="0" applyFont="1" applyBorder="1"/>
    <xf numFmtId="0" fontId="12" fillId="0" borderId="14" xfId="0" applyFont="1" applyBorder="1"/>
    <xf numFmtId="0" fontId="61" fillId="12" borderId="4" xfId="0" applyFont="1" applyFill="1" applyBorder="1" applyAlignment="1">
      <alignment horizontal="left" vertical="center"/>
    </xf>
    <xf numFmtId="0" fontId="61" fillId="12" borderId="5" xfId="0" applyFont="1" applyFill="1" applyBorder="1" applyAlignment="1">
      <alignment horizontal="left" vertical="center"/>
    </xf>
    <xf numFmtId="0" fontId="61" fillId="12" borderId="6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27" fillId="12" borderId="1" xfId="1" quotePrefix="1" applyNumberFormat="1" applyFont="1" applyFill="1" applyBorder="1" applyAlignment="1">
      <alignment horizontal="center" vertical="center"/>
    </xf>
    <xf numFmtId="0" fontId="68" fillId="12" borderId="1" xfId="0" applyFont="1" applyFill="1" applyBorder="1" applyAlignment="1">
      <alignment horizontal="center" vertical="center" wrapText="1"/>
    </xf>
    <xf numFmtId="0" fontId="27" fillId="12" borderId="1" xfId="0" applyFont="1" applyFill="1" applyBorder="1" applyAlignment="1" applyProtection="1">
      <alignment horizontal="center" vertical="center"/>
      <protection locked="0"/>
    </xf>
    <xf numFmtId="166" fontId="27" fillId="12" borderId="1" xfId="4" applyNumberFormat="1" applyFont="1" applyFill="1" applyBorder="1" applyAlignment="1">
      <alignment horizontal="center" vertical="center"/>
    </xf>
    <xf numFmtId="1" fontId="27" fillId="12" borderId="1" xfId="0" applyNumberFormat="1" applyFont="1" applyFill="1" applyBorder="1" applyAlignment="1">
      <alignment horizontal="center" vertical="center"/>
    </xf>
    <xf numFmtId="2" fontId="27" fillId="12" borderId="1" xfId="0" applyNumberFormat="1" applyFont="1" applyFill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166" fontId="27" fillId="12" borderId="55" xfId="4" applyNumberFormat="1" applyFont="1" applyFill="1" applyBorder="1" applyAlignment="1">
      <alignment horizontal="center" vertical="center"/>
    </xf>
    <xf numFmtId="1" fontId="27" fillId="12" borderId="55" xfId="0" applyNumberFormat="1" applyFont="1" applyFill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2" fontId="27" fillId="12" borderId="55" xfId="0" applyNumberFormat="1" applyFont="1" applyFill="1" applyBorder="1" applyAlignment="1">
      <alignment horizontal="center" vertical="center"/>
    </xf>
    <xf numFmtId="0" fontId="15" fillId="15" borderId="55" xfId="0" applyFont="1" applyFill="1" applyBorder="1" applyAlignment="1">
      <alignment horizontal="center" vertical="center" wrapText="1"/>
    </xf>
    <xf numFmtId="165" fontId="27" fillId="12" borderId="55" xfId="1" quotePrefix="1" applyNumberFormat="1" applyFont="1" applyFill="1" applyBorder="1" applyAlignment="1">
      <alignment horizontal="center" vertical="center"/>
    </xf>
    <xf numFmtId="0" fontId="68" fillId="12" borderId="55" xfId="0" applyFont="1" applyFill="1" applyBorder="1" applyAlignment="1">
      <alignment horizontal="center" vertical="center" wrapText="1"/>
    </xf>
    <xf numFmtId="0" fontId="8" fillId="0" borderId="1" xfId="0" quotePrefix="1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168" fontId="8" fillId="0" borderId="1" xfId="0" applyNumberFormat="1" applyFont="1" applyBorder="1" applyAlignment="1" applyProtection="1">
      <alignment horizontal="center" vertical="center" wrapText="1"/>
      <protection locked="0"/>
    </xf>
    <xf numFmtId="168" fontId="8" fillId="0" borderId="1" xfId="0" applyNumberFormat="1" applyFont="1" applyBorder="1" applyAlignment="1">
      <alignment horizontal="center" vertical="center" wrapText="1"/>
    </xf>
    <xf numFmtId="168" fontId="0" fillId="0" borderId="1" xfId="0" applyNumberFormat="1" applyBorder="1" applyAlignment="1" applyProtection="1">
      <alignment horizontal="center" vertical="center" wrapText="1"/>
      <protection locked="0"/>
    </xf>
    <xf numFmtId="168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4" fillId="0" borderId="33" xfId="1" applyFont="1" applyFill="1" applyBorder="1" applyAlignment="1">
      <alignment horizontal="center" vertical="center"/>
    </xf>
    <xf numFmtId="9" fontId="4" fillId="0" borderId="40" xfId="1" applyFont="1" applyFill="1" applyBorder="1" applyAlignment="1">
      <alignment horizontal="center" vertical="center"/>
    </xf>
    <xf numFmtId="0" fontId="4" fillId="16" borderId="4" xfId="0" applyFont="1" applyFill="1" applyBorder="1" applyAlignment="1">
      <alignment horizontal="left" vertical="center" indent="1"/>
    </xf>
    <xf numFmtId="0" fontId="1" fillId="12" borderId="108" xfId="0" applyFont="1" applyFill="1" applyBorder="1" applyAlignment="1">
      <alignment horizontal="center" vertical="center"/>
    </xf>
    <xf numFmtId="0" fontId="24" fillId="5" borderId="111" xfId="0" applyFont="1" applyFill="1" applyBorder="1" applyAlignment="1">
      <alignment horizontal="center" vertical="center"/>
    </xf>
    <xf numFmtId="0" fontId="4" fillId="7" borderId="111" xfId="0" applyFont="1" applyFill="1" applyBorder="1" applyAlignment="1">
      <alignment horizontal="center" vertical="center"/>
    </xf>
    <xf numFmtId="0" fontId="4" fillId="11" borderId="111" xfId="0" applyFont="1" applyFill="1" applyBorder="1" applyAlignment="1">
      <alignment horizontal="center" vertical="center"/>
    </xf>
    <xf numFmtId="0" fontId="24" fillId="8" borderId="11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35" fillId="0" borderId="5" xfId="0" applyFont="1" applyBorder="1" applyAlignment="1">
      <alignment horizontal="center"/>
    </xf>
    <xf numFmtId="0" fontId="35" fillId="0" borderId="0" xfId="0" applyFont="1" applyAlignment="1">
      <alignment horizontal="center"/>
    </xf>
    <xf numFmtId="0" fontId="74" fillId="12" borderId="117" xfId="0" applyFont="1" applyFill="1" applyBorder="1" applyAlignment="1">
      <alignment horizontal="center" vertical="center"/>
    </xf>
    <xf numFmtId="0" fontId="8" fillId="0" borderId="1" xfId="0" quotePrefix="1" applyFont="1" applyBorder="1" applyAlignment="1">
      <alignment horizontal="left" vertical="top" wrapText="1"/>
    </xf>
    <xf numFmtId="0" fontId="8" fillId="0" borderId="55" xfId="0" applyFont="1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horizontal="left" vertical="center" wrapText="1" indent="1"/>
    </xf>
    <xf numFmtId="0" fontId="0" fillId="0" borderId="1" xfId="0" applyBorder="1" applyAlignment="1">
      <alignment horizontal="left" vertical="top" wrapText="1" indent="1"/>
    </xf>
    <xf numFmtId="0" fontId="27" fillId="12" borderId="55" xfId="0" applyFont="1" applyFill="1" applyBorder="1" applyAlignment="1">
      <alignment horizontal="center" vertical="center"/>
    </xf>
    <xf numFmtId="0" fontId="27" fillId="12" borderId="1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35" fillId="14" borderId="1" xfId="0" applyFont="1" applyFill="1" applyBorder="1" applyAlignment="1">
      <alignment horizontal="center" vertical="center" wrapText="1"/>
    </xf>
    <xf numFmtId="0" fontId="71" fillId="13" borderId="8" xfId="0" applyFont="1" applyFill="1" applyBorder="1" applyAlignment="1" applyProtection="1">
      <alignment horizontal="left" vertical="top" wrapText="1"/>
      <protection locked="0"/>
    </xf>
    <xf numFmtId="0" fontId="75" fillId="13" borderId="7" xfId="0" applyFont="1" applyFill="1" applyBorder="1" applyAlignment="1">
      <alignment horizontal="left" vertical="top" wrapText="1"/>
    </xf>
    <xf numFmtId="0" fontId="75" fillId="0" borderId="8" xfId="0" applyFont="1" applyBorder="1" applyAlignment="1">
      <alignment horizontal="left" vertical="top" wrapText="1"/>
    </xf>
    <xf numFmtId="0" fontId="75" fillId="0" borderId="7" xfId="0" applyFont="1" applyBorder="1" applyAlignment="1">
      <alignment horizontal="left" vertical="top" wrapText="1"/>
    </xf>
    <xf numFmtId="0" fontId="76" fillId="0" borderId="1" xfId="0" applyFont="1" applyBorder="1" applyAlignment="1" applyProtection="1">
      <alignment horizontal="left" vertical="top" wrapText="1"/>
      <protection locked="0"/>
    </xf>
    <xf numFmtId="0" fontId="77" fillId="0" borderId="1" xfId="0" applyFont="1" applyBorder="1" applyAlignment="1" applyProtection="1">
      <alignment horizontal="left" vertical="center" wrapText="1"/>
      <protection locked="0"/>
    </xf>
    <xf numFmtId="0" fontId="76" fillId="0" borderId="1" xfId="0" quotePrefix="1" applyFont="1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36" fillId="0" borderId="1" xfId="0" applyFont="1" applyBorder="1" applyAlignment="1" applyProtection="1">
      <alignment horizontal="left" vertical="center" wrapText="1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0" fontId="35" fillId="4" borderId="1" xfId="0" applyFont="1" applyFill="1" applyBorder="1" applyAlignment="1">
      <alignment horizontal="left" vertical="center" indent="1"/>
    </xf>
    <xf numFmtId="0" fontId="60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37" fillId="12" borderId="1" xfId="0" applyFont="1" applyFill="1" applyBorder="1" applyAlignment="1">
      <alignment horizontal="center" vertical="center"/>
    </xf>
    <xf numFmtId="0" fontId="39" fillId="12" borderId="1" xfId="0" applyFont="1" applyFill="1" applyBorder="1" applyAlignment="1">
      <alignment horizontal="left" vertical="center"/>
    </xf>
    <xf numFmtId="0" fontId="39" fillId="12" borderId="1" xfId="0" applyFont="1" applyFill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32" fillId="0" borderId="1" xfId="0" applyFont="1" applyBorder="1" applyAlignment="1" applyProtection="1">
      <alignment horizontal="left" vertical="center" indent="1"/>
      <protection locked="0"/>
    </xf>
    <xf numFmtId="0" fontId="32" fillId="0" borderId="4" xfId="0" applyFont="1" applyBorder="1" applyAlignment="1" applyProtection="1">
      <alignment horizontal="left" vertical="center" indent="1"/>
      <protection locked="0"/>
    </xf>
    <xf numFmtId="14" fontId="32" fillId="0" borderId="1" xfId="0" applyNumberFormat="1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>
      <alignment horizontal="left" vertical="center" wrapText="1" indent="1"/>
    </xf>
    <xf numFmtId="0" fontId="4" fillId="16" borderId="119" xfId="0" applyFont="1" applyFill="1" applyBorder="1" applyAlignment="1">
      <alignment horizontal="center" vertical="center" wrapText="1"/>
    </xf>
    <xf numFmtId="0" fontId="4" fillId="16" borderId="120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 indent="1"/>
    </xf>
    <xf numFmtId="0" fontId="8" fillId="0" borderId="18" xfId="0" applyFont="1" applyBorder="1" applyAlignment="1">
      <alignment horizontal="left" vertical="center" wrapText="1" indent="1"/>
    </xf>
    <xf numFmtId="0" fontId="8" fillId="0" borderId="34" xfId="0" applyFont="1" applyBorder="1" applyAlignment="1">
      <alignment horizontal="left" vertical="center" wrapText="1" indent="1"/>
    </xf>
    <xf numFmtId="0" fontId="8" fillId="0" borderId="45" xfId="0" applyFont="1" applyBorder="1" applyAlignment="1">
      <alignment horizontal="left" vertical="center" wrapText="1" indent="1"/>
    </xf>
    <xf numFmtId="0" fontId="8" fillId="0" borderId="46" xfId="0" applyFont="1" applyBorder="1" applyAlignment="1">
      <alignment horizontal="left" vertical="center" wrapText="1" indent="1"/>
    </xf>
    <xf numFmtId="0" fontId="8" fillId="0" borderId="47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8" fillId="0" borderId="16" xfId="0" applyFont="1" applyBorder="1" applyAlignment="1">
      <alignment horizontal="left" vertical="center" wrapText="1" indent="1"/>
    </xf>
    <xf numFmtId="0" fontId="8" fillId="0" borderId="32" xfId="0" applyFont="1" applyBorder="1" applyAlignment="1">
      <alignment horizontal="left" vertical="center" wrapText="1" indent="1"/>
    </xf>
    <xf numFmtId="0" fontId="8" fillId="0" borderId="41" xfId="0" applyFont="1" applyBorder="1" applyAlignment="1">
      <alignment horizontal="left" vertical="center" wrapText="1" indent="1"/>
    </xf>
    <xf numFmtId="0" fontId="8" fillId="0" borderId="42" xfId="0" applyFont="1" applyBorder="1" applyAlignment="1">
      <alignment horizontal="left" vertical="center" wrapText="1" indent="1"/>
    </xf>
    <xf numFmtId="0" fontId="8" fillId="0" borderId="43" xfId="0" applyFont="1" applyBorder="1" applyAlignment="1">
      <alignment horizontal="left" vertical="center" wrapText="1" indent="1"/>
    </xf>
    <xf numFmtId="0" fontId="1" fillId="12" borderId="90" xfId="0" applyFont="1" applyFill="1" applyBorder="1" applyAlignment="1">
      <alignment horizontal="center" vertical="center" wrapText="1"/>
    </xf>
    <xf numFmtId="0" fontId="1" fillId="12" borderId="91" xfId="0" applyFont="1" applyFill="1" applyBorder="1" applyAlignment="1">
      <alignment horizontal="center" vertical="center" wrapText="1"/>
    </xf>
    <xf numFmtId="0" fontId="8" fillId="0" borderId="45" xfId="0" quotePrefix="1" applyFont="1" applyBorder="1" applyAlignment="1">
      <alignment horizontal="left" vertical="center" wrapText="1" indent="1"/>
    </xf>
    <xf numFmtId="0" fontId="8" fillId="0" borderId="46" xfId="0" quotePrefix="1" applyFont="1" applyBorder="1" applyAlignment="1">
      <alignment horizontal="left" vertical="center" wrapText="1" indent="1"/>
    </xf>
    <xf numFmtId="0" fontId="8" fillId="0" borderId="47" xfId="0" quotePrefix="1" applyFont="1" applyBorder="1" applyAlignment="1">
      <alignment horizontal="left" vertical="center" wrapText="1" indent="1"/>
    </xf>
    <xf numFmtId="0" fontId="1" fillId="12" borderId="17" xfId="0" applyFont="1" applyFill="1" applyBorder="1" applyAlignment="1">
      <alignment horizontal="center" vertical="center" wrapText="1"/>
    </xf>
    <xf numFmtId="0" fontId="1" fillId="12" borderId="18" xfId="0" applyFont="1" applyFill="1" applyBorder="1" applyAlignment="1">
      <alignment horizontal="center" vertical="center" wrapText="1"/>
    </xf>
    <xf numFmtId="0" fontId="1" fillId="12" borderId="34" xfId="0" applyFont="1" applyFill="1" applyBorder="1" applyAlignment="1">
      <alignment horizontal="center" vertical="center" wrapText="1"/>
    </xf>
    <xf numFmtId="0" fontId="1" fillId="12" borderId="109" xfId="0" applyFont="1" applyFill="1" applyBorder="1" applyAlignment="1">
      <alignment horizontal="center" vertical="center"/>
    </xf>
    <xf numFmtId="0" fontId="1" fillId="12" borderId="110" xfId="0" applyFont="1" applyFill="1" applyBorder="1" applyAlignment="1">
      <alignment horizontal="center" vertical="center"/>
    </xf>
    <xf numFmtId="0" fontId="8" fillId="0" borderId="112" xfId="0" applyFont="1" applyBorder="1" applyAlignment="1">
      <alignment horizontal="left" vertical="center" wrapText="1" indent="1"/>
    </xf>
    <xf numFmtId="0" fontId="8" fillId="0" borderId="113" xfId="0" applyFont="1" applyBorder="1" applyAlignment="1">
      <alignment horizontal="left" vertical="center" wrapText="1" indent="1"/>
    </xf>
    <xf numFmtId="0" fontId="0" fillId="0" borderId="112" xfId="0" applyBorder="1" applyAlignment="1">
      <alignment horizontal="left" wrapText="1"/>
    </xf>
    <xf numFmtId="0" fontId="0" fillId="0" borderId="113" xfId="0" applyBorder="1" applyAlignment="1">
      <alignment horizontal="left" wrapText="1"/>
    </xf>
    <xf numFmtId="0" fontId="0" fillId="0" borderId="112" xfId="0" applyBorder="1" applyAlignment="1">
      <alignment horizontal="left" vertical="center" wrapText="1"/>
    </xf>
    <xf numFmtId="0" fontId="0" fillId="0" borderId="113" xfId="0" applyBorder="1" applyAlignment="1">
      <alignment horizontal="left" vertical="center" wrapText="1"/>
    </xf>
    <xf numFmtId="0" fontId="0" fillId="0" borderId="115" xfId="0" applyBorder="1" applyAlignment="1">
      <alignment horizontal="left" vertical="center" wrapText="1"/>
    </xf>
    <xf numFmtId="0" fontId="0" fillId="0" borderId="116" xfId="0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 indent="1"/>
    </xf>
    <xf numFmtId="0" fontId="8" fillId="0" borderId="20" xfId="0" applyFont="1" applyBorder="1" applyAlignment="1">
      <alignment horizontal="left" vertical="center" wrapText="1" indent="1"/>
    </xf>
    <xf numFmtId="0" fontId="8" fillId="0" borderId="36" xfId="0" applyFont="1" applyBorder="1" applyAlignment="1">
      <alignment horizontal="left" vertical="center" wrapText="1" indent="1"/>
    </xf>
    <xf numFmtId="0" fontId="8" fillId="0" borderId="22" xfId="0" applyFont="1" applyBorder="1" applyAlignment="1">
      <alignment horizontal="left" vertical="center" wrapText="1" indent="1"/>
    </xf>
    <xf numFmtId="0" fontId="8" fillId="0" borderId="23" xfId="0" applyFont="1" applyBorder="1" applyAlignment="1">
      <alignment horizontal="left" vertical="center" wrapText="1" indent="1"/>
    </xf>
    <xf numFmtId="0" fontId="8" fillId="0" borderId="52" xfId="0" applyFont="1" applyBorder="1" applyAlignment="1">
      <alignment horizontal="left" vertical="center" wrapText="1" indent="1"/>
    </xf>
    <xf numFmtId="0" fontId="8" fillId="0" borderId="39" xfId="0" applyFont="1" applyBorder="1" applyAlignment="1">
      <alignment horizontal="left" vertical="center" wrapText="1" indent="1"/>
    </xf>
    <xf numFmtId="0" fontId="8" fillId="0" borderId="13" xfId="0" applyFont="1" applyBorder="1" applyAlignment="1">
      <alignment horizontal="left" vertical="center" wrapText="1" indent="1"/>
    </xf>
    <xf numFmtId="0" fontId="8" fillId="0" borderId="14" xfId="0" applyFont="1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0" fillId="0" borderId="16" xfId="0" applyBorder="1" applyAlignment="1">
      <alignment horizontal="left" vertical="center" wrapText="1" indent="1"/>
    </xf>
    <xf numFmtId="0" fontId="0" fillId="0" borderId="32" xfId="0" applyBorder="1" applyAlignment="1">
      <alignment horizontal="left" vertical="center" wrapText="1" indent="1"/>
    </xf>
    <xf numFmtId="0" fontId="0" fillId="0" borderId="4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9" fontId="8" fillId="0" borderId="35" xfId="1" applyFont="1" applyFill="1" applyBorder="1" applyAlignment="1">
      <alignment horizontal="center" vertical="center" wrapText="1"/>
    </xf>
    <xf numFmtId="9" fontId="8" fillId="0" borderId="37" xfId="1" applyFont="1" applyFill="1" applyBorder="1" applyAlignment="1">
      <alignment horizontal="center" vertical="center" wrapText="1"/>
    </xf>
    <xf numFmtId="9" fontId="8" fillId="0" borderId="38" xfId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36" xfId="0" applyBorder="1" applyAlignment="1">
      <alignment horizontal="center" vertical="top"/>
    </xf>
    <xf numFmtId="0" fontId="0" fillId="0" borderId="2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0" fontId="0" fillId="0" borderId="39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1" fillId="12" borderId="118" xfId="0" quotePrefix="1" applyFont="1" applyFill="1" applyBorder="1" applyAlignment="1">
      <alignment horizontal="left" vertical="center" wrapText="1"/>
    </xf>
    <xf numFmtId="0" fontId="1" fillId="12" borderId="5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 wrapText="1"/>
    </xf>
    <xf numFmtId="0" fontId="66" fillId="2" borderId="4" xfId="0" applyFont="1" applyFill="1" applyBorder="1" applyAlignment="1">
      <alignment horizontal="center" vertical="center" wrapText="1"/>
    </xf>
    <xf numFmtId="0" fontId="66" fillId="2" borderId="5" xfId="0" applyFont="1" applyFill="1" applyBorder="1" applyAlignment="1">
      <alignment horizontal="center" vertical="center" wrapText="1"/>
    </xf>
    <xf numFmtId="0" fontId="66" fillId="2" borderId="6" xfId="0" applyFont="1" applyFill="1" applyBorder="1" applyAlignment="1">
      <alignment horizontal="center" vertical="center" wrapText="1"/>
    </xf>
    <xf numFmtId="0" fontId="67" fillId="2" borderId="9" xfId="0" applyFont="1" applyFill="1" applyBorder="1" applyAlignment="1">
      <alignment horizontal="center" vertical="center" wrapText="1"/>
    </xf>
    <xf numFmtId="0" fontId="67" fillId="2" borderId="10" xfId="0" applyFont="1" applyFill="1" applyBorder="1" applyAlignment="1">
      <alignment horizontal="center" vertical="center" wrapText="1"/>
    </xf>
    <xf numFmtId="0" fontId="67" fillId="2" borderId="11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8" fillId="0" borderId="41" xfId="0" quotePrefix="1" applyFont="1" applyBorder="1" applyAlignment="1">
      <alignment horizontal="center" vertical="center" wrapText="1"/>
    </xf>
    <xf numFmtId="0" fontId="8" fillId="0" borderId="42" xfId="0" quotePrefix="1" applyFont="1" applyBorder="1" applyAlignment="1">
      <alignment horizontal="center" vertical="center" wrapText="1"/>
    </xf>
    <xf numFmtId="0" fontId="8" fillId="0" borderId="43" xfId="0" quotePrefix="1" applyFont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 indent="1"/>
    </xf>
    <xf numFmtId="0" fontId="0" fillId="0" borderId="18" xfId="0" applyBorder="1" applyAlignment="1">
      <alignment horizontal="left" vertical="center" wrapText="1" indent="1"/>
    </xf>
    <xf numFmtId="0" fontId="0" fillId="0" borderId="34" xfId="0" applyBorder="1" applyAlignment="1">
      <alignment horizontal="left" vertical="center" wrapText="1" indent="1"/>
    </xf>
    <xf numFmtId="0" fontId="0" fillId="0" borderId="41" xfId="0" applyBorder="1" applyAlignment="1">
      <alignment horizontal="left" vertical="center" wrapText="1" indent="1"/>
    </xf>
    <xf numFmtId="0" fontId="0" fillId="0" borderId="42" xfId="0" applyBorder="1" applyAlignment="1">
      <alignment horizontal="left" vertical="center" wrapText="1" indent="1"/>
    </xf>
    <xf numFmtId="0" fontId="0" fillId="0" borderId="43" xfId="0" applyBorder="1" applyAlignment="1">
      <alignment horizontal="left" vertical="center" wrapText="1" indent="1"/>
    </xf>
    <xf numFmtId="0" fontId="8" fillId="0" borderId="41" xfId="0" quotePrefix="1" applyFont="1" applyBorder="1" applyAlignment="1">
      <alignment horizontal="left" vertical="center" wrapText="1" indent="1"/>
    </xf>
    <xf numFmtId="0" fontId="8" fillId="0" borderId="42" xfId="0" quotePrefix="1" applyFont="1" applyBorder="1" applyAlignment="1">
      <alignment horizontal="left" vertical="center" wrapText="1" indent="1"/>
    </xf>
    <xf numFmtId="0" fontId="8" fillId="0" borderId="43" xfId="0" quotePrefix="1" applyFont="1" applyBorder="1" applyAlignment="1">
      <alignment horizontal="left" vertical="center" wrapText="1" indent="1"/>
    </xf>
    <xf numFmtId="9" fontId="8" fillId="0" borderId="17" xfId="1" applyFont="1" applyFill="1" applyBorder="1" applyAlignment="1">
      <alignment horizontal="left" vertical="center" wrapText="1" indent="1"/>
    </xf>
    <xf numFmtId="9" fontId="8" fillId="0" borderId="18" xfId="1" applyFont="1" applyFill="1" applyBorder="1" applyAlignment="1">
      <alignment horizontal="left" vertical="center" wrapText="1" indent="1"/>
    </xf>
    <xf numFmtId="9" fontId="8" fillId="0" borderId="34" xfId="1" applyFont="1" applyFill="1" applyBorder="1" applyAlignment="1">
      <alignment horizontal="left" vertical="center" wrapText="1" indent="1"/>
    </xf>
    <xf numFmtId="0" fontId="1" fillId="12" borderId="24" xfId="0" applyFont="1" applyFill="1" applyBorder="1" applyAlignment="1">
      <alignment horizontal="center" vertical="center" wrapText="1"/>
    </xf>
    <xf numFmtId="0" fontId="1" fillId="12" borderId="25" xfId="0" applyFont="1" applyFill="1" applyBorder="1" applyAlignment="1">
      <alignment horizontal="center" vertical="center" wrapText="1"/>
    </xf>
    <xf numFmtId="0" fontId="1" fillId="12" borderId="50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 indent="1"/>
    </xf>
    <xf numFmtId="0" fontId="8" fillId="0" borderId="27" xfId="0" applyFont="1" applyBorder="1" applyAlignment="1">
      <alignment horizontal="left" vertical="center" wrapText="1" indent="1"/>
    </xf>
    <xf numFmtId="0" fontId="8" fillId="0" borderId="51" xfId="0" applyFont="1" applyBorder="1" applyAlignment="1">
      <alignment horizontal="left" vertical="center" wrapText="1" indent="1"/>
    </xf>
    <xf numFmtId="9" fontId="8" fillId="0" borderId="41" xfId="1" applyFont="1" applyFill="1" applyBorder="1" applyAlignment="1">
      <alignment horizontal="left" vertical="center" wrapText="1" indent="1"/>
    </xf>
    <xf numFmtId="9" fontId="8" fillId="0" borderId="42" xfId="1" applyFont="1" applyFill="1" applyBorder="1" applyAlignment="1">
      <alignment horizontal="left" vertical="center" wrapText="1" indent="1"/>
    </xf>
    <xf numFmtId="9" fontId="8" fillId="0" borderId="43" xfId="1" applyFont="1" applyFill="1" applyBorder="1" applyAlignment="1">
      <alignment horizontal="left" vertical="center" wrapText="1" indent="1"/>
    </xf>
    <xf numFmtId="0" fontId="4" fillId="16" borderId="4" xfId="0" applyFont="1" applyFill="1" applyBorder="1" applyAlignment="1">
      <alignment horizontal="left" vertical="center"/>
    </xf>
    <xf numFmtId="0" fontId="4" fillId="16" borderId="5" xfId="0" applyFont="1" applyFill="1" applyBorder="1" applyAlignment="1">
      <alignment horizontal="left" vertical="center"/>
    </xf>
    <xf numFmtId="0" fontId="4" fillId="16" borderId="6" xfId="0" applyFont="1" applyFill="1" applyBorder="1" applyAlignment="1">
      <alignment horizontal="left" vertical="center"/>
    </xf>
    <xf numFmtId="0" fontId="24" fillId="5" borderId="48" xfId="0" applyFont="1" applyFill="1" applyBorder="1" applyAlignment="1">
      <alignment horizontal="center" vertical="center"/>
    </xf>
    <xf numFmtId="0" fontId="24" fillId="5" borderId="88" xfId="0" applyFont="1" applyFill="1" applyBorder="1" applyAlignment="1">
      <alignment horizontal="center" vertical="center"/>
    </xf>
    <xf numFmtId="0" fontId="4" fillId="7" borderId="87" xfId="0" applyFont="1" applyFill="1" applyBorder="1" applyAlignment="1">
      <alignment horizontal="center" vertical="center"/>
    </xf>
    <xf numFmtId="0" fontId="4" fillId="7" borderId="88" xfId="0" applyFont="1" applyFill="1" applyBorder="1" applyAlignment="1">
      <alignment horizontal="center" vertical="center"/>
    </xf>
    <xf numFmtId="0" fontId="4" fillId="11" borderId="87" xfId="0" applyFont="1" applyFill="1" applyBorder="1" applyAlignment="1">
      <alignment horizontal="center" vertical="center"/>
    </xf>
    <xf numFmtId="0" fontId="4" fillId="11" borderId="88" xfId="0" applyFont="1" applyFill="1" applyBorder="1" applyAlignment="1">
      <alignment horizontal="center" vertical="center"/>
    </xf>
    <xf numFmtId="0" fontId="24" fillId="8" borderId="87" xfId="0" applyFont="1" applyFill="1" applyBorder="1" applyAlignment="1">
      <alignment horizontal="center" vertical="center"/>
    </xf>
    <xf numFmtId="0" fontId="24" fillId="8" borderId="12" xfId="0" applyFont="1" applyFill="1" applyBorder="1" applyAlignment="1">
      <alignment horizontal="center" vertical="center"/>
    </xf>
    <xf numFmtId="0" fontId="28" fillId="0" borderId="92" xfId="0" applyFont="1" applyBorder="1" applyAlignment="1">
      <alignment horizontal="left" vertical="center" wrapText="1"/>
    </xf>
    <xf numFmtId="0" fontId="28" fillId="0" borderId="93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8" fillId="0" borderId="30" xfId="0" applyFont="1" applyBorder="1" applyAlignment="1">
      <alignment horizontal="left" vertical="center" wrapText="1"/>
    </xf>
    <xf numFmtId="0" fontId="4" fillId="16" borderId="119" xfId="0" applyFont="1" applyFill="1" applyBorder="1" applyAlignment="1">
      <alignment horizontal="left" vertical="center" wrapText="1"/>
    </xf>
    <xf numFmtId="0" fontId="4" fillId="16" borderId="120" xfId="0" applyFont="1" applyFill="1" applyBorder="1" applyAlignment="1">
      <alignment horizontal="left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indent="1"/>
    </xf>
    <xf numFmtId="0" fontId="1" fillId="0" borderId="20" xfId="0" applyFont="1" applyBorder="1" applyAlignment="1">
      <alignment horizontal="left" indent="1"/>
    </xf>
    <xf numFmtId="0" fontId="1" fillId="0" borderId="36" xfId="0" applyFont="1" applyBorder="1" applyAlignment="1">
      <alignment horizontal="left" indent="1"/>
    </xf>
    <xf numFmtId="0" fontId="28" fillId="0" borderId="21" xfId="0" applyFont="1" applyBorder="1" applyAlignment="1">
      <alignment horizontal="left" vertical="center" wrapText="1" indent="1"/>
    </xf>
    <xf numFmtId="0" fontId="28" fillId="0" borderId="0" xfId="0" applyFont="1" applyAlignment="1">
      <alignment horizontal="left" vertical="center" wrapText="1" indent="1"/>
    </xf>
    <xf numFmtId="0" fontId="28" fillId="0" borderId="30" xfId="0" applyFont="1" applyBorder="1" applyAlignment="1">
      <alignment horizontal="left" vertical="center" wrapText="1" indent="1"/>
    </xf>
    <xf numFmtId="0" fontId="8" fillId="0" borderId="3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40" fillId="2" borderId="1" xfId="0" applyFont="1" applyFill="1" applyBorder="1" applyAlignment="1">
      <alignment horizontal="center" vertical="center" wrapText="1"/>
    </xf>
    <xf numFmtId="0" fontId="35" fillId="1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40" fillId="12" borderId="1" xfId="0" applyFont="1" applyFill="1" applyBorder="1" applyAlignment="1">
      <alignment horizontal="center" vertical="center" wrapText="1"/>
    </xf>
    <xf numFmtId="0" fontId="41" fillId="4" borderId="1" xfId="0" applyFont="1" applyFill="1" applyBorder="1" applyAlignment="1">
      <alignment horizontal="left" vertical="center"/>
    </xf>
    <xf numFmtId="0" fontId="32" fillId="0" borderId="5" xfId="0" applyFont="1" applyBorder="1" applyAlignment="1">
      <alignment horizontal="left" vertical="center"/>
    </xf>
    <xf numFmtId="0" fontId="32" fillId="0" borderId="6" xfId="0" applyFont="1" applyBorder="1" applyAlignment="1">
      <alignment horizontal="left" vertical="center"/>
    </xf>
    <xf numFmtId="0" fontId="32" fillId="0" borderId="5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left" vertical="center" wrapText="1"/>
    </xf>
    <xf numFmtId="0" fontId="64" fillId="12" borderId="1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40" fillId="2" borderId="5" xfId="0" applyFont="1" applyFill="1" applyBorder="1" applyAlignment="1">
      <alignment horizontal="center" vertical="center" wrapText="1"/>
    </xf>
    <xf numFmtId="0" fontId="40" fillId="2" borderId="6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9" fillId="4" borderId="1" xfId="0" applyFont="1" applyFill="1" applyBorder="1" applyAlignment="1">
      <alignment horizontal="left" vertical="top"/>
    </xf>
    <xf numFmtId="0" fontId="69" fillId="21" borderId="48" xfId="0" applyFont="1" applyFill="1" applyBorder="1" applyAlignment="1">
      <alignment horizontal="center" vertical="top"/>
    </xf>
    <xf numFmtId="0" fontId="69" fillId="21" borderId="0" xfId="0" applyFont="1" applyFill="1" applyAlignment="1">
      <alignment horizontal="center" vertical="top"/>
    </xf>
    <xf numFmtId="0" fontId="0" fillId="0" borderId="10" xfId="0" applyBorder="1" applyAlignment="1">
      <alignment horizontal="left" vertical="center" wrapText="1"/>
    </xf>
    <xf numFmtId="0" fontId="32" fillId="0" borderId="1" xfId="0" applyFont="1" applyBorder="1" applyAlignment="1">
      <alignment horizontal="center" vertical="top"/>
    </xf>
    <xf numFmtId="0" fontId="63" fillId="0" borderId="0" xfId="0" applyFont="1" applyAlignment="1">
      <alignment horizontal="left" vertical="center" wrapText="1"/>
    </xf>
    <xf numFmtId="0" fontId="39" fillId="4" borderId="4" xfId="0" applyFont="1" applyFill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7" fillId="3" borderId="77" xfId="0" applyFont="1" applyFill="1" applyBorder="1" applyAlignment="1">
      <alignment horizontal="center" vertical="center" wrapText="1"/>
    </xf>
    <xf numFmtId="0" fontId="7" fillId="3" borderId="78" xfId="0" applyFont="1" applyFill="1" applyBorder="1" applyAlignment="1">
      <alignment horizontal="center" vertical="center" wrapText="1"/>
    </xf>
    <xf numFmtId="0" fontId="7" fillId="3" borderId="79" xfId="0" applyFont="1" applyFill="1" applyBorder="1" applyAlignment="1">
      <alignment horizontal="center" vertical="center" wrapText="1"/>
    </xf>
    <xf numFmtId="0" fontId="53" fillId="4" borderId="71" xfId="0" applyFont="1" applyFill="1" applyBorder="1" applyAlignment="1">
      <alignment horizontal="center" vertical="center"/>
    </xf>
    <xf numFmtId="0" fontId="53" fillId="4" borderId="72" xfId="0" applyFont="1" applyFill="1" applyBorder="1" applyAlignment="1">
      <alignment horizontal="center" vertical="center"/>
    </xf>
    <xf numFmtId="0" fontId="53" fillId="4" borderId="73" xfId="0" applyFont="1" applyFill="1" applyBorder="1" applyAlignment="1">
      <alignment horizontal="center" vertical="center"/>
    </xf>
    <xf numFmtId="43" fontId="44" fillId="2" borderId="56" xfId="3" applyFont="1" applyFill="1" applyBorder="1" applyAlignment="1" applyProtection="1">
      <alignment horizontal="center" vertical="center"/>
    </xf>
    <xf numFmtId="43" fontId="44" fillId="2" borderId="57" xfId="3" applyFont="1" applyFill="1" applyBorder="1" applyAlignment="1" applyProtection="1">
      <alignment horizontal="center" vertical="center"/>
    </xf>
    <xf numFmtId="43" fontId="44" fillId="2" borderId="58" xfId="3" applyFont="1" applyFill="1" applyBorder="1" applyAlignment="1" applyProtection="1">
      <alignment horizontal="center" vertical="center"/>
    </xf>
    <xf numFmtId="0" fontId="57" fillId="4" borderId="61" xfId="0" applyFont="1" applyFill="1" applyBorder="1" applyAlignment="1">
      <alignment horizontal="center" vertical="center" textRotation="90"/>
    </xf>
    <xf numFmtId="0" fontId="57" fillId="4" borderId="63" xfId="0" applyFont="1" applyFill="1" applyBorder="1" applyAlignment="1">
      <alignment horizontal="center" vertical="center" textRotation="90"/>
    </xf>
    <xf numFmtId="0" fontId="57" fillId="4" borderId="65" xfId="0" applyFont="1" applyFill="1" applyBorder="1" applyAlignment="1">
      <alignment horizontal="center" vertical="center" textRotation="90"/>
    </xf>
    <xf numFmtId="0" fontId="58" fillId="4" borderId="71" xfId="0" applyFont="1" applyFill="1" applyBorder="1" applyAlignment="1">
      <alignment horizontal="center" vertical="center"/>
    </xf>
    <xf numFmtId="0" fontId="58" fillId="4" borderId="72" xfId="0" applyFont="1" applyFill="1" applyBorder="1" applyAlignment="1">
      <alignment horizontal="center" vertical="center"/>
    </xf>
    <xf numFmtId="0" fontId="58" fillId="4" borderId="73" xfId="0" applyFont="1" applyFill="1" applyBorder="1" applyAlignment="1">
      <alignment horizontal="center" vertical="center"/>
    </xf>
    <xf numFmtId="0" fontId="45" fillId="4" borderId="94" xfId="0" applyFont="1" applyFill="1" applyBorder="1" applyAlignment="1">
      <alignment horizontal="left" vertical="center" wrapText="1" indent="1"/>
    </xf>
    <xf numFmtId="43" fontId="44" fillId="2" borderId="59" xfId="3" applyFont="1" applyFill="1" applyBorder="1" applyAlignment="1" applyProtection="1">
      <alignment horizontal="center" vertical="center"/>
    </xf>
    <xf numFmtId="43" fontId="44" fillId="2" borderId="60" xfId="3" applyFont="1" applyFill="1" applyBorder="1" applyAlignment="1" applyProtection="1">
      <alignment horizontal="center" vertical="center"/>
    </xf>
    <xf numFmtId="0" fontId="47" fillId="4" borderId="61" xfId="0" applyFont="1" applyFill="1" applyBorder="1" applyAlignment="1">
      <alignment horizontal="right" vertical="center" textRotation="90"/>
    </xf>
    <xf numFmtId="0" fontId="47" fillId="4" borderId="63" xfId="0" applyFont="1" applyFill="1" applyBorder="1" applyAlignment="1">
      <alignment horizontal="right" vertical="center" textRotation="90"/>
    </xf>
    <xf numFmtId="0" fontId="47" fillId="4" borderId="65" xfId="0" applyFont="1" applyFill="1" applyBorder="1" applyAlignment="1">
      <alignment horizontal="right" vertical="center" textRotation="90"/>
    </xf>
    <xf numFmtId="0" fontId="11" fillId="0" borderId="94" xfId="0" applyFont="1" applyBorder="1" applyAlignment="1">
      <alignment horizontal="left" vertical="center" wrapText="1" indent="1"/>
    </xf>
    <xf numFmtId="0" fontId="0" fillId="0" borderId="94" xfId="0" applyBorder="1" applyAlignment="1">
      <alignment horizontal="left" vertical="center" wrapText="1" indent="1"/>
    </xf>
    <xf numFmtId="0" fontId="65" fillId="2" borderId="56" xfId="0" applyFont="1" applyFill="1" applyBorder="1" applyAlignment="1">
      <alignment horizontal="center" vertical="center"/>
    </xf>
    <xf numFmtId="0" fontId="65" fillId="2" borderId="57" xfId="0" applyFont="1" applyFill="1" applyBorder="1" applyAlignment="1">
      <alignment horizontal="center" vertical="center"/>
    </xf>
    <xf numFmtId="0" fontId="65" fillId="2" borderId="58" xfId="0" applyFont="1" applyFill="1" applyBorder="1" applyAlignment="1">
      <alignment horizontal="center" vertical="center"/>
    </xf>
    <xf numFmtId="0" fontId="56" fillId="5" borderId="77" xfId="0" applyFont="1" applyFill="1" applyBorder="1" applyAlignment="1">
      <alignment horizontal="center" vertical="center" wrapText="1"/>
    </xf>
    <xf numFmtId="0" fontId="56" fillId="5" borderId="78" xfId="0" applyFont="1" applyFill="1" applyBorder="1" applyAlignment="1">
      <alignment horizontal="center" vertical="center" wrapText="1"/>
    </xf>
    <xf numFmtId="0" fontId="56" fillId="5" borderId="79" xfId="0" applyFont="1" applyFill="1" applyBorder="1" applyAlignment="1">
      <alignment horizontal="center" vertical="center" wrapText="1"/>
    </xf>
    <xf numFmtId="0" fontId="56" fillId="7" borderId="103" xfId="0" applyFont="1" applyFill="1" applyBorder="1" applyAlignment="1">
      <alignment horizontal="center" vertical="center" wrapText="1"/>
    </xf>
    <xf numFmtId="0" fontId="56" fillId="7" borderId="5" xfId="0" applyFont="1" applyFill="1" applyBorder="1" applyAlignment="1">
      <alignment horizontal="center" vertical="center" wrapText="1"/>
    </xf>
    <xf numFmtId="0" fontId="56" fillId="7" borderId="104" xfId="0" applyFont="1" applyFill="1" applyBorder="1" applyAlignment="1">
      <alignment horizontal="center" vertical="center" wrapText="1"/>
    </xf>
    <xf numFmtId="0" fontId="56" fillId="6" borderId="103" xfId="0" applyFont="1" applyFill="1" applyBorder="1" applyAlignment="1">
      <alignment horizontal="center" vertical="center" wrapText="1"/>
    </xf>
    <xf numFmtId="0" fontId="56" fillId="6" borderId="5" xfId="0" applyFont="1" applyFill="1" applyBorder="1" applyAlignment="1">
      <alignment horizontal="center" vertical="center" wrapText="1"/>
    </xf>
    <xf numFmtId="0" fontId="56" fillId="6" borderId="104" xfId="0" applyFont="1" applyFill="1" applyBorder="1" applyAlignment="1">
      <alignment horizontal="center" vertical="center" wrapText="1"/>
    </xf>
    <xf numFmtId="0" fontId="56" fillId="8" borderId="105" xfId="0" applyFont="1" applyFill="1" applyBorder="1" applyAlignment="1">
      <alignment horizontal="center" vertical="center" wrapText="1"/>
    </xf>
    <xf numFmtId="0" fontId="56" fillId="8" borderId="106" xfId="0" applyFont="1" applyFill="1" applyBorder="1" applyAlignment="1">
      <alignment horizontal="center" vertical="center" wrapText="1"/>
    </xf>
    <xf numFmtId="0" fontId="56" fillId="8" borderId="107" xfId="0" applyFont="1" applyFill="1" applyBorder="1" applyAlignment="1">
      <alignment horizontal="center" vertical="center" wrapText="1"/>
    </xf>
    <xf numFmtId="0" fontId="11" fillId="0" borderId="94" xfId="0" applyFont="1" applyBorder="1" applyAlignment="1">
      <alignment horizontal="left" vertical="top" wrapText="1" indent="1"/>
    </xf>
    <xf numFmtId="0" fontId="0" fillId="0" borderId="94" xfId="0" applyBorder="1" applyAlignment="1">
      <alignment horizontal="left" vertical="top" wrapText="1" indent="1"/>
    </xf>
    <xf numFmtId="0" fontId="63" fillId="0" borderId="0" xfId="0" applyFont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6" fillId="12" borderId="99" xfId="0" applyFont="1" applyFill="1" applyBorder="1" applyAlignment="1">
      <alignment horizontal="center" vertical="center" wrapText="1"/>
    </xf>
    <xf numFmtId="0" fontId="56" fillId="12" borderId="100" xfId="0" applyFont="1" applyFill="1" applyBorder="1" applyAlignment="1">
      <alignment horizontal="center" vertical="center" wrapText="1"/>
    </xf>
    <xf numFmtId="0" fontId="56" fillId="12" borderId="101" xfId="0" applyFont="1" applyFill="1" applyBorder="1" applyAlignment="1">
      <alignment horizontal="center" vertical="center" wrapText="1"/>
    </xf>
    <xf numFmtId="0" fontId="64" fillId="0" borderId="102" xfId="0" applyFont="1" applyBorder="1" applyAlignment="1">
      <alignment horizontal="center" vertical="center" wrapText="1"/>
    </xf>
  </cellXfs>
  <cellStyles count="5">
    <cellStyle name="Normal" xfId="0" builtinId="0"/>
    <cellStyle name="Porcentagem" xfId="1" builtinId="5"/>
    <cellStyle name="Separador de milhares 10 2" xfId="3" xr:uid="{00000000-0005-0000-0000-000002000000}"/>
    <cellStyle name="Vírgula" xfId="4" builtinId="3"/>
    <cellStyle name="Vírgula 2" xfId="2" xr:uid="{00000000-0005-0000-0000-000004000000}"/>
  </cellStyles>
  <dxfs count="43"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8"/>
      </font>
      <fill>
        <patternFill>
          <bgColor theme="4" tint="0.79998168889431442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0"/>
        </vertical>
        <horizontal style="thin">
          <color theme="0"/>
        </horizontal>
      </border>
    </dxf>
    <dxf>
      <font>
        <b/>
        <i val="0"/>
        <color theme="0"/>
      </font>
      <fill>
        <patternFill patternType="solid">
          <fgColor auto="1"/>
          <bgColor rgb="FF0070C0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color auto="1"/>
      </font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 diagonalUp="0" diagonalDown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ont>
        <color theme="1"/>
      </font>
      <fill>
        <patternFill patternType="none">
          <bgColor auto="1"/>
        </patternFill>
      </fill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color theme="1"/>
      </font>
      <fill>
        <patternFill>
          <bgColor theme="4" tint="0.79998168889431442"/>
        </patternFill>
      </fill>
      <border>
        <top style="double">
          <color theme="4" tint="-0.249977111117893"/>
        </top>
      </border>
    </dxf>
    <dxf>
      <font>
        <b/>
        <i val="0"/>
        <color theme="0"/>
      </font>
      <fill>
        <patternFill patternType="solid">
          <fgColor auto="1"/>
          <bgColor theme="8"/>
        </patternFill>
      </fill>
      <border>
        <horizontal/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i val="0"/>
        <color theme="8"/>
      </font>
      <fill>
        <patternFill>
          <bgColor theme="4" tint="0.79998168889431442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/>
        <i val="0"/>
        <color theme="0"/>
      </font>
      <fill>
        <gradientFill degree="270">
          <stop position="0">
            <color theme="8"/>
          </stop>
          <stop position="1">
            <color theme="4"/>
          </stop>
        </gradient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 val="0"/>
        <i val="0"/>
        <color auto="1"/>
      </font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 diagonalUp="0" diagonalDown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ont>
        <color theme="1"/>
      </font>
      <fill>
        <patternFill patternType="none">
          <bgColor auto="1"/>
        </patternFill>
      </fill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color theme="1"/>
      </font>
      <fill>
        <patternFill>
          <bgColor theme="4" tint="0.79998168889431442"/>
        </patternFill>
      </fill>
      <border>
        <top style="double">
          <color theme="4" tint="-0.249977111117893"/>
        </top>
      </border>
    </dxf>
    <dxf>
      <font>
        <b/>
        <i val="0"/>
        <color theme="0"/>
      </font>
      <fill>
        <gradientFill degree="45">
          <stop position="0">
            <color theme="4"/>
          </stop>
          <stop position="1">
            <color rgb="FF0070C0"/>
          </stop>
        </gradientFill>
      </fill>
      <border>
        <horizontal/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hair">
          <color theme="8"/>
        </vertical>
        <horizontal style="hair">
          <color theme="8"/>
        </horizontal>
      </border>
    </dxf>
    <dxf>
      <fill>
        <patternFill>
          <bgColor theme="0" tint="-0.14996795556505021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/>
        <i val="0"/>
        <color theme="0"/>
      </font>
      <fill>
        <patternFill>
          <bgColor theme="8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 val="0"/>
        <i val="0"/>
        <color auto="1"/>
      </font>
      <fill>
        <patternFill patternType="none">
          <fgColor indexed="64"/>
          <bgColor auto="1"/>
        </patternFill>
      </fill>
      <border>
        <bottom style="thin">
          <color theme="8"/>
        </bottom>
      </border>
    </dxf>
    <dxf>
      <font>
        <b/>
        <i val="0"/>
        <color auto="1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8"/>
        </bottom>
        <horizontal style="thin">
          <color theme="4" tint="0.39997558519241921"/>
        </horizontal>
      </border>
    </dxf>
    <dxf>
      <border>
        <bottom style="thin">
          <color theme="8"/>
        </bottom>
      </border>
    </dxf>
    <dxf>
      <font>
        <b/>
        <color theme="1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ill>
        <patternFill patternType="none">
          <bgColor auto="1"/>
        </patternFill>
      </fill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</dxfs>
  <tableStyles count="3" defaultTableStyle="TableStyleMedium2" defaultPivotStyle="PivotStyleLight16">
    <tableStyle name="PivotStyleMedium2 2" table="0" count="13" xr9:uid="{00000000-0011-0000-FFFF-FFFF00000000}">
      <tableStyleElement type="wholeTable" dxfId="42"/>
      <tableStyleElement type="headerRow" dxfId="41"/>
      <tableStyleElement type="totalRow" dxfId="40"/>
      <tableStyleElement type="firstRowStripe" dxfId="39"/>
      <tableStyleElement type="firstColumnStripe" dxfId="38"/>
      <tableStyleElement type="firstHeaderCell" dxfId="37"/>
      <tableStyleElement type="firstSubtotalRow" dxfId="36"/>
      <tableStyleElement type="secondSubtotalRow" dxfId="35"/>
      <tableStyleElement type="firstColumnSubheading" dxfId="34"/>
      <tableStyleElement type="firstRowSubheading" dxfId="33"/>
      <tableStyleElement type="secondRowSubheading" dxfId="32"/>
      <tableStyleElement type="pageFieldLabels" dxfId="31"/>
      <tableStyleElement type="pageFieldValues" dxfId="30"/>
    </tableStyle>
    <tableStyle name="PivotStyleMedium2 2 2" table="0" count="9" xr9:uid="{00000000-0011-0000-FFFF-FFFF01000000}">
      <tableStyleElement type="wholeTable" dxfId="29"/>
      <tableStyleElement type="headerRow" dxfId="28"/>
      <tableStyleElement type="totalRow" dxfId="27"/>
      <tableStyleElement type="firstRowStripe" dxfId="26"/>
      <tableStyleElement type="firstColumnStripe" dxfId="25"/>
      <tableStyleElement type="firstHeaderCell" dxfId="24"/>
      <tableStyleElement type="secondRowSubheading" dxfId="23"/>
      <tableStyleElement type="pageFieldLabels" dxfId="22"/>
      <tableStyleElement type="pageFieldValues" dxfId="21"/>
    </tableStyle>
    <tableStyle name="PivotStyleMedium2 2 3" table="0" count="9" xr9:uid="{00000000-0011-0000-FFFF-FFFF02000000}">
      <tableStyleElement type="wholeTable" dxfId="20"/>
      <tableStyleElement type="headerRow" dxfId="19"/>
      <tableStyleElement type="totalRow" dxfId="18"/>
      <tableStyleElement type="firstRowStripe" dxfId="17"/>
      <tableStyleElement type="firstColumnStripe" dxfId="16"/>
      <tableStyleElement type="firstHeaderCell" dxfId="15"/>
      <tableStyleElement type="secondRowSubheading" dxfId="14"/>
      <tableStyleElement type="pageFieldLabels" dxfId="13"/>
      <tableStyleElement type="pageFieldValues" dxfId="12"/>
    </tableStyle>
  </tableStyles>
  <colors>
    <mruColors>
      <color rgb="FFF7FFFF"/>
      <color rgb="FF3C9770"/>
      <color rgb="FFE7FFFF"/>
      <color rgb="FFCCFFFF"/>
      <color rgb="FFFDFD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Dicion&#225;rio!A1"/><Relationship Id="rId2" Type="http://schemas.openxmlformats.org/officeDocument/2006/relationships/hyperlink" Target="#'Matriz de Risco'!A1"/><Relationship Id="rId1" Type="http://schemas.openxmlformats.org/officeDocument/2006/relationships/hyperlink" Target="#'Mapeamento de Riscos'!B15"/><Relationship Id="rId5" Type="http://schemas.openxmlformats.org/officeDocument/2006/relationships/image" Target="../media/image1.jpeg"/><Relationship Id="rId4" Type="http://schemas.openxmlformats.org/officeDocument/2006/relationships/hyperlink" Target="#'Mapa de Calor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serir_novo_Risco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Mapeamento de Riscos'!C6"/><Relationship Id="rId1" Type="http://schemas.openxmlformats.org/officeDocument/2006/relationships/hyperlink" Target="#'Risco por tipo de contrato'!A1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460417</xdr:colOff>
      <xdr:row>28</xdr:row>
      <xdr:rowOff>42861</xdr:rowOff>
    </xdr:from>
    <xdr:to>
      <xdr:col>3</xdr:col>
      <xdr:colOff>1143043</xdr:colOff>
      <xdr:row>31</xdr:row>
      <xdr:rowOff>52387</xdr:rowOff>
    </xdr:to>
    <xdr:sp macro="" textlink="">
      <xdr:nvSpPr>
        <xdr:cNvPr id="3" name="Retângulo de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135884" y="7984594"/>
          <a:ext cx="2392892" cy="54292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MAPEAMENTO</a:t>
          </a:r>
          <a:r>
            <a:rPr lang="pt-BR" sz="1400" b="1" baseline="0">
              <a:solidFill>
                <a:schemeClr val="tx1"/>
              </a:solidFill>
            </a:rPr>
            <a:t> DE RISCOS</a:t>
          </a:r>
        </a:p>
        <a:p>
          <a:pPr algn="ctr"/>
          <a:r>
            <a:rPr lang="pt-BR" sz="1100" b="1" baseline="0">
              <a:solidFill>
                <a:schemeClr val="tx1"/>
              </a:solidFill>
            </a:rPr>
            <a:t>(Mapa de Riscos)</a:t>
          </a:r>
          <a:endParaRPr lang="pt-BR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175722</xdr:colOff>
      <xdr:row>28</xdr:row>
      <xdr:rowOff>32806</xdr:rowOff>
    </xdr:from>
    <xdr:to>
      <xdr:col>5</xdr:col>
      <xdr:colOff>565717</xdr:colOff>
      <xdr:row>31</xdr:row>
      <xdr:rowOff>23282</xdr:rowOff>
    </xdr:to>
    <xdr:sp macro="" textlink="">
      <xdr:nvSpPr>
        <xdr:cNvPr id="25" name="Retângulo de cantos arredondados 2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6271722" y="7974539"/>
          <a:ext cx="2100262" cy="523876"/>
        </a:xfrm>
        <a:prstGeom prst="roundRect">
          <a:avLst/>
        </a:prstGeom>
        <a:solidFill>
          <a:schemeClr val="accent3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MATRIZ </a:t>
          </a:r>
          <a:r>
            <a:rPr lang="pt-BR" sz="1400" b="1" baseline="0">
              <a:solidFill>
                <a:schemeClr val="tx1"/>
              </a:solidFill>
            </a:rPr>
            <a:t>DE RISCOS</a:t>
          </a:r>
          <a:endParaRPr lang="pt-BR" sz="1400" b="1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333415</xdr:colOff>
      <xdr:row>28</xdr:row>
      <xdr:rowOff>7143</xdr:rowOff>
    </xdr:from>
    <xdr:to>
      <xdr:col>1</xdr:col>
      <xdr:colOff>1690463</xdr:colOff>
      <xdr:row>31</xdr:row>
      <xdr:rowOff>7143</xdr:rowOff>
    </xdr:to>
    <xdr:sp macro="" textlink="">
      <xdr:nvSpPr>
        <xdr:cNvPr id="27" name="Retângulo de cantos arredondados 2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333415" y="7948876"/>
          <a:ext cx="2152915" cy="533400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DICIONÁRIO</a:t>
          </a:r>
        </a:p>
      </xdr:txBody>
    </xdr:sp>
    <xdr:clientData/>
  </xdr:twoCellAnchor>
  <xdr:twoCellAnchor>
    <xdr:from>
      <xdr:col>5</xdr:col>
      <xdr:colOff>1068874</xdr:colOff>
      <xdr:row>28</xdr:row>
      <xdr:rowOff>29636</xdr:rowOff>
    </xdr:from>
    <xdr:to>
      <xdr:col>6</xdr:col>
      <xdr:colOff>1458869</xdr:colOff>
      <xdr:row>31</xdr:row>
      <xdr:rowOff>20112</xdr:rowOff>
    </xdr:to>
    <xdr:sp macro="" textlink="">
      <xdr:nvSpPr>
        <xdr:cNvPr id="6" name="Retângulo de cantos arredondados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8875141" y="7971369"/>
          <a:ext cx="2100261" cy="523876"/>
        </a:xfrm>
        <a:prstGeom prst="roundRect">
          <a:avLst/>
        </a:prstGeom>
        <a:solidFill>
          <a:schemeClr val="accent3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MAPA </a:t>
          </a:r>
          <a:r>
            <a:rPr lang="pt-BR" sz="1400" b="1" baseline="0">
              <a:solidFill>
                <a:schemeClr val="tx1"/>
              </a:solidFill>
            </a:rPr>
            <a:t>DE CALOR</a:t>
          </a:r>
          <a:endParaRPr lang="pt-BR" sz="1400" b="1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0</xdr:col>
      <xdr:colOff>42335</xdr:colOff>
      <xdr:row>0</xdr:row>
      <xdr:rowOff>25401</xdr:rowOff>
    </xdr:from>
    <xdr:to>
      <xdr:col>1</xdr:col>
      <xdr:colOff>1277198</xdr:colOff>
      <xdr:row>1</xdr:row>
      <xdr:rowOff>239396</xdr:rowOff>
    </xdr:to>
    <xdr:pic>
      <xdr:nvPicPr>
        <xdr:cNvPr id="7" name="Imagem 6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35" y="25401"/>
          <a:ext cx="2030730" cy="4679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1774032</xdr:colOff>
      <xdr:row>145</xdr:row>
      <xdr:rowOff>142875</xdr:rowOff>
    </xdr:from>
    <xdr:to>
      <xdr:col>3</xdr:col>
      <xdr:colOff>349568</xdr:colOff>
      <xdr:row>145</xdr:row>
      <xdr:rowOff>144780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7786688" y="44481750"/>
          <a:ext cx="611505" cy="190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1185200</xdr:colOff>
      <xdr:row>146</xdr:row>
      <xdr:rowOff>144780</xdr:rowOff>
    </xdr:from>
    <xdr:to>
      <xdr:col>3</xdr:col>
      <xdr:colOff>373380</xdr:colOff>
      <xdr:row>146</xdr:row>
      <xdr:rowOff>152404</xdr:rowOff>
    </xdr:to>
    <xdr:cxnSp macro="">
      <xdr:nvCxnSpPr>
        <xdr:cNvPr id="4" name="Conector de Seta Reta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V="1">
          <a:off x="6776375" y="44807505"/>
          <a:ext cx="1083655" cy="76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158</xdr:row>
      <xdr:rowOff>104924</xdr:rowOff>
    </xdr:from>
    <xdr:to>
      <xdr:col>3</xdr:col>
      <xdr:colOff>1506605</xdr:colOff>
      <xdr:row>158</xdr:row>
      <xdr:rowOff>106017</xdr:rowOff>
    </xdr:to>
    <xdr:cxnSp macro="">
      <xdr:nvCxnSpPr>
        <xdr:cNvPr id="5" name="Conector de Seta Reta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8603702" y="47863274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158</xdr:row>
      <xdr:rowOff>104924</xdr:rowOff>
    </xdr:from>
    <xdr:to>
      <xdr:col>3</xdr:col>
      <xdr:colOff>1506605</xdr:colOff>
      <xdr:row>158</xdr:row>
      <xdr:rowOff>106017</xdr:rowOff>
    </xdr:to>
    <xdr:cxnSp macro="">
      <xdr:nvCxnSpPr>
        <xdr:cNvPr id="6" name="Conector de Seta Reta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9165677" y="46863149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186</xdr:row>
      <xdr:rowOff>104924</xdr:rowOff>
    </xdr:from>
    <xdr:to>
      <xdr:col>3</xdr:col>
      <xdr:colOff>1506605</xdr:colOff>
      <xdr:row>186</xdr:row>
      <xdr:rowOff>106017</xdr:rowOff>
    </xdr:to>
    <xdr:cxnSp macro="">
      <xdr:nvCxnSpPr>
        <xdr:cNvPr id="9" name="Conector de Seta Reta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>
          <a:off x="8594177" y="48051393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186</xdr:row>
      <xdr:rowOff>104924</xdr:rowOff>
    </xdr:from>
    <xdr:to>
      <xdr:col>3</xdr:col>
      <xdr:colOff>1506605</xdr:colOff>
      <xdr:row>186</xdr:row>
      <xdr:rowOff>106017</xdr:rowOff>
    </xdr:to>
    <xdr:cxnSp macro="">
      <xdr:nvCxnSpPr>
        <xdr:cNvPr id="10" name="Conector de Seta Reta 5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/>
      </xdr:nvCxnSpPr>
      <xdr:spPr>
        <a:xfrm>
          <a:off x="8594177" y="48051393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124578</xdr:colOff>
      <xdr:row>4</xdr:row>
      <xdr:rowOff>32658</xdr:rowOff>
    </xdr:from>
    <xdr:to>
      <xdr:col>5</xdr:col>
      <xdr:colOff>2572578</xdr:colOff>
      <xdr:row>5</xdr:row>
      <xdr:rowOff>287640</xdr:rowOff>
    </xdr:to>
    <xdr:sp macro="" textlink="">
      <xdr:nvSpPr>
        <xdr:cNvPr id="4" name="Seta para a direita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spect="1"/>
        </xdr:cNvSpPr>
      </xdr:nvSpPr>
      <xdr:spPr>
        <a:xfrm>
          <a:off x="8533472" y="1090493"/>
          <a:ext cx="2448000" cy="586676"/>
        </a:xfrm>
        <a:prstGeom prst="rightArrow">
          <a:avLst/>
        </a:prstGeom>
        <a:solidFill>
          <a:schemeClr val="tx2">
            <a:lumMod val="20000"/>
            <a:lumOff val="80000"/>
          </a:schemeClr>
        </a:solidFill>
        <a:ln w="3175">
          <a:solidFill>
            <a:schemeClr val="tx2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chemeClr val="tx1"/>
              </a:solidFill>
            </a:rPr>
            <a:t>Cadastrar novo Risco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1047750</xdr:colOff>
      <xdr:row>65</xdr:row>
      <xdr:rowOff>0</xdr:rowOff>
    </xdr:from>
    <xdr:to>
      <xdr:col>12</xdr:col>
      <xdr:colOff>2988469</xdr:colOff>
      <xdr:row>70</xdr:row>
      <xdr:rowOff>166688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0596563" y="35409188"/>
          <a:ext cx="6215062" cy="1381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t-BR" sz="1200" b="1"/>
            <a:t>Obs</a:t>
          </a:r>
          <a:r>
            <a:rPr lang="pt-BR" sz="1200"/>
            <a:t>: Metodologia de Gerenciamento de Riscos em Contratações encontra-se em fase de testes e validação técnica, considerando o Regulamento Interno de Licitação e Contratos (RILC) e a Metodologia de Gerenciamento de Riscos (MGR), com parâmetros metodológicos para identificação, análise, avaliação e tratamento dos riscos.</a:t>
          </a:r>
        </a:p>
      </xdr:txBody>
    </xdr:sp>
    <xdr:clientData/>
  </xdr:twoCellAnchor>
  <xdr:twoCellAnchor editAs="oneCell">
    <xdr:from>
      <xdr:col>2</xdr:col>
      <xdr:colOff>44903</xdr:colOff>
      <xdr:row>0</xdr:row>
      <xdr:rowOff>28575</xdr:rowOff>
    </xdr:from>
    <xdr:to>
      <xdr:col>4</xdr:col>
      <xdr:colOff>904058</xdr:colOff>
      <xdr:row>3</xdr:row>
      <xdr:rowOff>13607</xdr:rowOff>
    </xdr:to>
    <xdr:pic>
      <xdr:nvPicPr>
        <xdr:cNvPr id="4" name="Imagem 3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3" y="28575"/>
          <a:ext cx="2818584" cy="6490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3</xdr:col>
      <xdr:colOff>165735</xdr:colOff>
      <xdr:row>2</xdr:row>
      <xdr:rowOff>71120</xdr:rowOff>
    </xdr:to>
    <xdr:pic>
      <xdr:nvPicPr>
        <xdr:cNvPr id="3" name="Imagem 2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8575"/>
          <a:ext cx="2499360" cy="575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0</xdr:row>
      <xdr:rowOff>28575</xdr:rowOff>
    </xdr:from>
    <xdr:to>
      <xdr:col>1</xdr:col>
      <xdr:colOff>742951</xdr:colOff>
      <xdr:row>1</xdr:row>
      <xdr:rowOff>104775</xdr:rowOff>
    </xdr:to>
    <xdr:sp macro="" textlink="">
      <xdr:nvSpPr>
        <xdr:cNvPr id="2" name="Seta para a direit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219451" y="28575"/>
          <a:ext cx="647700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  <xdr:twoCellAnchor>
    <xdr:from>
      <xdr:col>1</xdr:col>
      <xdr:colOff>95251</xdr:colOff>
      <xdr:row>0</xdr:row>
      <xdr:rowOff>28575</xdr:rowOff>
    </xdr:from>
    <xdr:to>
      <xdr:col>1</xdr:col>
      <xdr:colOff>742951</xdr:colOff>
      <xdr:row>1</xdr:row>
      <xdr:rowOff>104775</xdr:rowOff>
    </xdr:to>
    <xdr:sp macro="" textlink="">
      <xdr:nvSpPr>
        <xdr:cNvPr id="6" name="Seta para a direita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1200151" y="28575"/>
          <a:ext cx="647700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  <xdr:twoCellAnchor>
    <xdr:from>
      <xdr:col>4</xdr:col>
      <xdr:colOff>106680</xdr:colOff>
      <xdr:row>0</xdr:row>
      <xdr:rowOff>0</xdr:rowOff>
    </xdr:from>
    <xdr:to>
      <xdr:col>5</xdr:col>
      <xdr:colOff>106680</xdr:colOff>
      <xdr:row>0</xdr:row>
      <xdr:rowOff>510540</xdr:rowOff>
    </xdr:to>
    <xdr:sp macro="" textlink="">
      <xdr:nvSpPr>
        <xdr:cNvPr id="7" name="Seta para a direita 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7795260" y="0"/>
          <a:ext cx="929640" cy="510540"/>
        </a:xfrm>
        <a:prstGeom prst="rightArrow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H38"/>
  <sheetViews>
    <sheetView showGridLines="0" zoomScale="90" zoomScaleNormal="90" zoomScalePageLayoutView="90" workbookViewId="0">
      <selection activeCell="C15" sqref="C15:G15"/>
    </sheetView>
  </sheetViews>
  <sheetFormatPr defaultColWidth="0" defaultRowHeight="14.25" zeroHeight="1" x14ac:dyDescent="0.2"/>
  <cols>
    <col min="1" max="1" width="11.5703125" style="4" customWidth="1"/>
    <col min="2" max="2" width="27.42578125" style="4" customWidth="1"/>
    <col min="3" max="6" width="24.85546875" style="4" customWidth="1"/>
    <col min="7" max="7" width="27" style="4" customWidth="1"/>
    <col min="8" max="8" width="2.7109375" style="4" customWidth="1"/>
    <col min="9" max="16384" width="9.140625" style="4" hidden="1"/>
  </cols>
  <sheetData>
    <row r="1" spans="1:7" ht="19.899999999999999" customHeight="1" x14ac:dyDescent="0.2">
      <c r="C1" s="282" t="s">
        <v>254</v>
      </c>
      <c r="D1" s="282"/>
      <c r="E1" s="282"/>
      <c r="F1" s="282"/>
      <c r="G1" s="282"/>
    </row>
    <row r="2" spans="1:7" ht="19.899999999999999" customHeight="1" x14ac:dyDescent="0.2">
      <c r="C2" s="283" t="s">
        <v>67</v>
      </c>
      <c r="D2" s="283"/>
      <c r="E2" s="283"/>
      <c r="F2" s="283"/>
      <c r="G2" s="283"/>
    </row>
    <row r="3" spans="1:7" ht="15.75" customHeight="1" x14ac:dyDescent="0.2">
      <c r="C3" s="284"/>
      <c r="D3" s="284"/>
      <c r="E3" s="284"/>
      <c r="F3" s="284"/>
      <c r="G3" s="284"/>
    </row>
    <row r="4" spans="1:7" ht="18" x14ac:dyDescent="0.25">
      <c r="G4" s="201" t="s">
        <v>397</v>
      </c>
    </row>
    <row r="5" spans="1:7" ht="36.75" customHeight="1" x14ac:dyDescent="0.2">
      <c r="A5" s="285" t="s">
        <v>120</v>
      </c>
      <c r="B5" s="285"/>
      <c r="C5" s="285"/>
      <c r="D5" s="285"/>
      <c r="E5" s="285"/>
      <c r="F5" s="285"/>
      <c r="G5" s="285"/>
    </row>
    <row r="6" spans="1:7" x14ac:dyDescent="0.2">
      <c r="A6" s="288" t="s">
        <v>116</v>
      </c>
      <c r="B6" s="288"/>
      <c r="C6" s="289"/>
      <c r="D6" s="289"/>
      <c r="E6" s="289"/>
      <c r="F6" s="289"/>
      <c r="G6" s="289"/>
    </row>
    <row r="7" spans="1:7" ht="15" x14ac:dyDescent="0.25">
      <c r="A7"/>
      <c r="B7"/>
      <c r="C7"/>
      <c r="D7"/>
      <c r="E7"/>
      <c r="F7"/>
      <c r="G7"/>
    </row>
    <row r="8" spans="1:7" ht="21.95" customHeight="1" x14ac:dyDescent="0.2">
      <c r="A8" s="286" t="s">
        <v>72</v>
      </c>
      <c r="B8" s="286"/>
      <c r="C8" s="286"/>
      <c r="D8" s="286"/>
      <c r="E8" s="286"/>
      <c r="F8" s="286"/>
      <c r="G8" s="286"/>
    </row>
    <row r="9" spans="1:7" ht="12.75" customHeight="1" x14ac:dyDescent="0.25">
      <c r="A9"/>
      <c r="B9"/>
      <c r="C9"/>
      <c r="D9"/>
      <c r="E9"/>
      <c r="F9"/>
      <c r="G9"/>
    </row>
    <row r="10" spans="1:7" ht="21.95" customHeight="1" x14ac:dyDescent="0.2">
      <c r="A10" s="287" t="s">
        <v>255</v>
      </c>
      <c r="B10" s="287"/>
      <c r="C10" s="287"/>
      <c r="D10" s="287"/>
      <c r="E10" s="287"/>
      <c r="F10" s="287"/>
      <c r="G10" s="287"/>
    </row>
    <row r="11" spans="1:7" s="5" customFormat="1" ht="21.95" customHeight="1" x14ac:dyDescent="0.2">
      <c r="A11" s="281" t="s">
        <v>71</v>
      </c>
      <c r="B11" s="281"/>
      <c r="C11" s="280" t="s">
        <v>444</v>
      </c>
      <c r="D11" s="280"/>
      <c r="E11" s="280"/>
      <c r="F11" s="280"/>
      <c r="G11" s="280"/>
    </row>
    <row r="12" spans="1:7" s="5" customFormat="1" ht="40.15" customHeight="1" x14ac:dyDescent="0.2">
      <c r="A12" s="281" t="s">
        <v>266</v>
      </c>
      <c r="B12" s="281"/>
      <c r="C12" s="279" t="s">
        <v>438</v>
      </c>
      <c r="D12" s="280"/>
      <c r="E12" s="280"/>
      <c r="F12" s="280"/>
      <c r="G12" s="280"/>
    </row>
    <row r="13" spans="1:7" ht="92.25" customHeight="1" x14ac:dyDescent="0.2">
      <c r="A13" s="281" t="s">
        <v>267</v>
      </c>
      <c r="B13" s="281"/>
      <c r="C13" s="279" t="s">
        <v>445</v>
      </c>
      <c r="D13" s="280"/>
      <c r="E13" s="280"/>
      <c r="F13" s="280"/>
      <c r="G13" s="280"/>
    </row>
    <row r="14" spans="1:7" ht="35.25" customHeight="1" x14ac:dyDescent="0.2">
      <c r="A14" s="281" t="s">
        <v>73</v>
      </c>
      <c r="B14" s="281"/>
      <c r="C14" s="279" t="s">
        <v>436</v>
      </c>
      <c r="D14" s="280"/>
      <c r="E14" s="280"/>
      <c r="F14" s="280"/>
      <c r="G14" s="280"/>
    </row>
    <row r="15" spans="1:7" ht="21.95" customHeight="1" x14ac:dyDescent="0.2">
      <c r="A15" s="281" t="s">
        <v>117</v>
      </c>
      <c r="B15" s="281"/>
      <c r="C15" s="279" t="s">
        <v>437</v>
      </c>
      <c r="D15" s="280"/>
      <c r="E15" s="280"/>
      <c r="F15" s="280"/>
      <c r="G15" s="280"/>
    </row>
    <row r="16" spans="1:7" ht="21.95" customHeight="1" x14ac:dyDescent="0.2">
      <c r="A16" s="281" t="s">
        <v>98</v>
      </c>
      <c r="B16" s="281"/>
      <c r="C16" s="279" t="s">
        <v>431</v>
      </c>
      <c r="D16" s="280"/>
      <c r="E16" s="280"/>
      <c r="F16" s="280"/>
      <c r="G16" s="280"/>
    </row>
    <row r="17" spans="1:7" ht="21.95" customHeight="1" x14ac:dyDescent="0.2">
      <c r="A17" s="281" t="s">
        <v>253</v>
      </c>
      <c r="B17" s="281"/>
      <c r="C17" s="292">
        <v>45539</v>
      </c>
      <c r="D17" s="290"/>
      <c r="E17" s="290"/>
      <c r="F17" s="290"/>
      <c r="G17" s="290"/>
    </row>
    <row r="18" spans="1:7" ht="21.75" customHeight="1" x14ac:dyDescent="0.25">
      <c r="A18" s="108"/>
      <c r="B18" s="108"/>
      <c r="C18" s="108"/>
      <c r="D18" s="108"/>
      <c r="E18" s="108"/>
      <c r="F18" s="108"/>
      <c r="G18" s="108"/>
    </row>
    <row r="19" spans="1:7" ht="21.95" customHeight="1" x14ac:dyDescent="0.2">
      <c r="A19" s="287" t="s">
        <v>256</v>
      </c>
      <c r="B19" s="287"/>
      <c r="C19" s="287"/>
      <c r="D19" s="287"/>
      <c r="E19" s="287"/>
      <c r="F19" s="287"/>
      <c r="G19" s="287"/>
    </row>
    <row r="20" spans="1:7" ht="21.95" customHeight="1" x14ac:dyDescent="0.2">
      <c r="A20" s="293" t="s">
        <v>269</v>
      </c>
      <c r="B20" s="293"/>
      <c r="C20" s="293"/>
      <c r="D20" s="293"/>
      <c r="E20" s="293"/>
      <c r="F20" s="293"/>
      <c r="G20" s="293"/>
    </row>
    <row r="21" spans="1:7" ht="21.95" customHeight="1" x14ac:dyDescent="0.2">
      <c r="A21" s="109" t="s">
        <v>257</v>
      </c>
      <c r="B21" s="290" t="s">
        <v>439</v>
      </c>
      <c r="C21" s="290"/>
      <c r="D21" s="290"/>
      <c r="E21" s="291"/>
      <c r="F21" s="96" t="s">
        <v>258</v>
      </c>
      <c r="G21" s="110" t="s">
        <v>437</v>
      </c>
    </row>
    <row r="22" spans="1:7" s="6" customFormat="1" ht="20.25" customHeight="1" x14ac:dyDescent="0.2">
      <c r="A22" s="293" t="s">
        <v>270</v>
      </c>
      <c r="B22" s="293"/>
      <c r="C22" s="293"/>
      <c r="D22" s="293"/>
      <c r="E22" s="293"/>
      <c r="F22" s="293"/>
      <c r="G22" s="293"/>
    </row>
    <row r="23" spans="1:7" s="5" customFormat="1" ht="21.95" customHeight="1" x14ac:dyDescent="0.2">
      <c r="A23" s="109" t="s">
        <v>257</v>
      </c>
      <c r="B23" s="290" t="s">
        <v>439</v>
      </c>
      <c r="C23" s="290"/>
      <c r="D23" s="290"/>
      <c r="E23" s="291"/>
      <c r="F23" s="96" t="s">
        <v>258</v>
      </c>
      <c r="G23" s="110" t="s">
        <v>437</v>
      </c>
    </row>
    <row r="24" spans="1:7" s="5" customFormat="1" ht="21.95" customHeight="1" x14ac:dyDescent="0.2">
      <c r="A24" s="109" t="s">
        <v>257</v>
      </c>
      <c r="B24" s="290"/>
      <c r="C24" s="290"/>
      <c r="D24" s="290"/>
      <c r="E24" s="291"/>
      <c r="F24" s="96" t="s">
        <v>258</v>
      </c>
      <c r="G24" s="110"/>
    </row>
    <row r="25" spans="1:7" s="5" customFormat="1" ht="21.95" customHeight="1" x14ac:dyDescent="0.2">
      <c r="A25" s="109" t="s">
        <v>257</v>
      </c>
      <c r="B25" s="290"/>
      <c r="C25" s="290"/>
      <c r="D25" s="290"/>
      <c r="E25" s="291"/>
      <c r="F25" s="96" t="s">
        <v>258</v>
      </c>
      <c r="G25" s="110"/>
    </row>
    <row r="26" spans="1:7" s="5" customFormat="1" ht="21.95" customHeight="1" x14ac:dyDescent="0.2">
      <c r="A26" s="109" t="s">
        <v>257</v>
      </c>
      <c r="B26" s="290"/>
      <c r="C26" s="290"/>
      <c r="D26" s="290"/>
      <c r="E26" s="291"/>
      <c r="F26" s="96" t="s">
        <v>258</v>
      </c>
      <c r="G26" s="110"/>
    </row>
    <row r="27" spans="1:7" s="5" customFormat="1" ht="21.95" customHeight="1" x14ac:dyDescent="0.2">
      <c r="A27" s="109" t="s">
        <v>257</v>
      </c>
      <c r="B27" s="290"/>
      <c r="C27" s="290"/>
      <c r="D27" s="290"/>
      <c r="E27" s="291"/>
      <c r="F27" s="96" t="s">
        <v>258</v>
      </c>
      <c r="G27" s="110"/>
    </row>
    <row r="28" spans="1:7" x14ac:dyDescent="0.2">
      <c r="A28" s="216"/>
      <c r="B28" s="217"/>
      <c r="C28" s="217"/>
      <c r="D28" s="217"/>
      <c r="E28" s="217"/>
      <c r="F28" s="217"/>
      <c r="G28" s="218"/>
    </row>
    <row r="29" spans="1:7" x14ac:dyDescent="0.2">
      <c r="A29" s="219"/>
      <c r="G29" s="179"/>
    </row>
    <row r="30" spans="1:7" x14ac:dyDescent="0.2">
      <c r="A30" s="219"/>
      <c r="G30" s="179"/>
    </row>
    <row r="31" spans="1:7" x14ac:dyDescent="0.2">
      <c r="A31" s="219"/>
      <c r="G31" s="179"/>
    </row>
    <row r="32" spans="1:7" x14ac:dyDescent="0.2">
      <c r="A32" s="219"/>
      <c r="G32" s="179"/>
    </row>
    <row r="33" spans="1:7" x14ac:dyDescent="0.2">
      <c r="A33" s="220"/>
      <c r="B33" s="221"/>
      <c r="C33" s="221"/>
      <c r="D33" s="221"/>
      <c r="E33" s="221"/>
      <c r="F33" s="221"/>
      <c r="G33" s="222"/>
    </row>
    <row r="34" spans="1:7" x14ac:dyDescent="0.2"/>
    <row r="38" spans="1:7" ht="15.75" hidden="1" customHeight="1" x14ac:dyDescent="0.2"/>
  </sheetData>
  <sheetProtection algorithmName="SHA-512" hashValue="mD18uGBN08f0YP6+Rseen5k0DjAYBichdB5KHfSmARBw/8q4NKXBKfOmUw115qJDrud3JKKviONT7aRHNdy7Pg==" saltValue="lxZnfEQFBJiuIXFaslU32g==" spinCount="100000" sheet="1" formatRows="0"/>
  <mergeCells count="30">
    <mergeCell ref="B25:E25"/>
    <mergeCell ref="B26:E26"/>
    <mergeCell ref="B27:E27"/>
    <mergeCell ref="A17:B17"/>
    <mergeCell ref="A14:B14"/>
    <mergeCell ref="A15:B15"/>
    <mergeCell ref="A16:B16"/>
    <mergeCell ref="B21:E21"/>
    <mergeCell ref="B24:E24"/>
    <mergeCell ref="B23:E23"/>
    <mergeCell ref="C17:G17"/>
    <mergeCell ref="C16:G16"/>
    <mergeCell ref="A19:G19"/>
    <mergeCell ref="A20:G20"/>
    <mergeCell ref="A22:G22"/>
    <mergeCell ref="C1:G1"/>
    <mergeCell ref="C2:G2"/>
    <mergeCell ref="C3:G3"/>
    <mergeCell ref="C12:G12"/>
    <mergeCell ref="A5:G5"/>
    <mergeCell ref="A8:G8"/>
    <mergeCell ref="A10:G10"/>
    <mergeCell ref="A6:G6"/>
    <mergeCell ref="C11:G11"/>
    <mergeCell ref="C13:G13"/>
    <mergeCell ref="C14:G14"/>
    <mergeCell ref="C15:G15"/>
    <mergeCell ref="A11:B11"/>
    <mergeCell ref="A12:B12"/>
    <mergeCell ref="A13:B13"/>
  </mergeCells>
  <dataValidations xWindow="86" yWindow="453" count="1">
    <dataValidation allowBlank="1" showInputMessage="1" showErrorMessage="1" promptTitle="Art. 21, inciso I - RILC" prompt="Descrição da necessidade da contratação, considerando o problema a ser resolvido" sqref="A13:B13" xr:uid="{00000000-0002-0000-0000-000000000000}"/>
  </dataValidations>
  <pageMargins left="0.511811024" right="0.511811024" top="0.78740157499999996" bottom="0.78740157499999996" header="0.31496062000000002" footer="0.31496062000000002"/>
  <pageSetup paperSize="9" scale="56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G609"/>
  <sheetViews>
    <sheetView showGridLines="0" showWhiteSpace="0" zoomScale="80" zoomScaleNormal="80" zoomScalePageLayoutView="80" workbookViewId="0">
      <pane xSplit="1" ySplit="3" topLeftCell="B43" activePane="bottomRight" state="frozen"/>
      <selection pane="topRight" activeCell="B1" sqref="B1"/>
      <selection pane="bottomLeft" activeCell="A4" sqref="A4"/>
      <selection pane="bottomRight" activeCell="C174" sqref="C174:E174"/>
    </sheetView>
  </sheetViews>
  <sheetFormatPr defaultColWidth="0" defaultRowHeight="14.25" customHeight="1" zeroHeight="1" x14ac:dyDescent="0.2"/>
  <cols>
    <col min="1" max="1" width="52" style="4" customWidth="1"/>
    <col min="2" max="2" width="31.85546875" style="4" customWidth="1"/>
    <col min="3" max="4" width="28.42578125" style="4" customWidth="1"/>
    <col min="5" max="6" width="27.28515625" style="4" customWidth="1"/>
    <col min="7" max="7" width="1.85546875" style="4" customWidth="1"/>
    <col min="8" max="16384" width="9.140625" style="4" hidden="1"/>
  </cols>
  <sheetData>
    <row r="1" spans="1:7" s="10" customFormat="1" ht="28.15" customHeight="1" x14ac:dyDescent="0.2">
      <c r="A1" s="359" t="s">
        <v>120</v>
      </c>
      <c r="B1" s="360"/>
      <c r="C1" s="360"/>
      <c r="D1" s="360"/>
      <c r="E1" s="361"/>
      <c r="F1" s="8"/>
      <c r="G1" s="9"/>
    </row>
    <row r="2" spans="1:7" s="10" customFormat="1" ht="37.15" customHeight="1" x14ac:dyDescent="0.2">
      <c r="A2" s="362" t="s">
        <v>124</v>
      </c>
      <c r="B2" s="363"/>
      <c r="C2" s="363"/>
      <c r="D2" s="363"/>
      <c r="E2" s="364"/>
      <c r="F2" s="8"/>
      <c r="G2" s="9"/>
    </row>
    <row r="3" spans="1:7" s="10" customFormat="1" ht="6" customHeight="1" x14ac:dyDescent="0.2">
      <c r="A3" s="19"/>
      <c r="B3" s="20"/>
      <c r="C3" s="20"/>
      <c r="D3" s="20"/>
      <c r="E3" s="21"/>
      <c r="F3" s="8"/>
      <c r="G3" s="9"/>
    </row>
    <row r="4" spans="1:7" s="10" customFormat="1" ht="6" customHeight="1" x14ac:dyDescent="0.2">
      <c r="A4" s="22"/>
      <c r="B4" s="22"/>
      <c r="C4" s="22"/>
      <c r="D4" s="22"/>
      <c r="E4" s="22"/>
      <c r="F4" s="8"/>
      <c r="G4" s="9"/>
    </row>
    <row r="5" spans="1:7" s="10" customFormat="1" ht="6" customHeight="1" x14ac:dyDescent="0.2">
      <c r="A5" s="23"/>
      <c r="B5" s="22"/>
      <c r="C5" s="22"/>
      <c r="D5" s="22"/>
      <c r="E5" s="22"/>
      <c r="F5" s="8"/>
      <c r="G5" s="9"/>
    </row>
    <row r="6" spans="1:7" s="10" customFormat="1" ht="6" customHeight="1" x14ac:dyDescent="0.2">
      <c r="A6" s="22"/>
      <c r="B6" s="22"/>
      <c r="C6" s="22"/>
      <c r="D6" s="22"/>
      <c r="E6" s="22"/>
      <c r="F6" s="8"/>
      <c r="G6" s="9"/>
    </row>
    <row r="7" spans="1:7" s="10" customFormat="1" ht="25.15" customHeight="1" x14ac:dyDescent="0.2">
      <c r="A7" s="59" t="s">
        <v>125</v>
      </c>
      <c r="B7" s="60"/>
      <c r="C7" s="60"/>
      <c r="D7" s="60"/>
      <c r="E7" s="61"/>
      <c r="F7" s="8"/>
      <c r="G7" s="9"/>
    </row>
    <row r="8" spans="1:7" s="10" customFormat="1" ht="31.9" customHeight="1" x14ac:dyDescent="0.2">
      <c r="A8" s="62" t="s">
        <v>3</v>
      </c>
      <c r="B8" s="302" t="s">
        <v>238</v>
      </c>
      <c r="C8" s="303"/>
      <c r="D8" s="303"/>
      <c r="E8" s="304"/>
      <c r="F8" s="8"/>
      <c r="G8" s="9"/>
    </row>
    <row r="9" spans="1:7" s="10" customFormat="1" ht="19.899999999999999" customHeight="1" x14ac:dyDescent="0.2">
      <c r="A9" s="63" t="s">
        <v>4</v>
      </c>
      <c r="B9" s="313" t="s">
        <v>5</v>
      </c>
      <c r="C9" s="314"/>
      <c r="D9" s="314"/>
      <c r="E9" s="315"/>
      <c r="F9" s="8"/>
      <c r="G9" s="9"/>
    </row>
    <row r="10" spans="1:7" s="10" customFormat="1" ht="14.45" customHeight="1" x14ac:dyDescent="0.2">
      <c r="A10" s="64"/>
      <c r="B10" s="347"/>
      <c r="C10" s="348"/>
      <c r="D10" s="348"/>
      <c r="E10" s="349"/>
      <c r="F10" s="8"/>
      <c r="G10" s="9"/>
    </row>
    <row r="11" spans="1:7" s="10" customFormat="1" ht="14.45" customHeight="1" x14ac:dyDescent="0.2">
      <c r="A11" s="65" t="s">
        <v>126</v>
      </c>
      <c r="B11" s="350" t="s">
        <v>127</v>
      </c>
      <c r="C11" s="351"/>
      <c r="D11" s="351"/>
      <c r="E11" s="352"/>
      <c r="F11" s="8"/>
      <c r="G11" s="9"/>
    </row>
    <row r="12" spans="1:7" s="10" customFormat="1" ht="14.45" customHeight="1" x14ac:dyDescent="0.2">
      <c r="A12" s="66"/>
      <c r="B12" s="353"/>
      <c r="C12" s="354"/>
      <c r="D12" s="354"/>
      <c r="E12" s="355"/>
      <c r="F12" s="8"/>
      <c r="G12" s="9"/>
    </row>
    <row r="13" spans="1:7" ht="15" x14ac:dyDescent="0.25">
      <c r="A13"/>
      <c r="B13"/>
      <c r="C13"/>
      <c r="D13"/>
      <c r="E13"/>
    </row>
    <row r="14" spans="1:7" s="10" customFormat="1" ht="25.15" customHeight="1" x14ac:dyDescent="0.2">
      <c r="A14" s="59" t="s">
        <v>79</v>
      </c>
      <c r="B14" s="60"/>
      <c r="C14" s="60"/>
      <c r="D14" s="60"/>
      <c r="E14" s="61"/>
      <c r="F14" s="8"/>
      <c r="G14" s="9"/>
    </row>
    <row r="15" spans="1:7" s="10" customFormat="1" ht="31.9" customHeight="1" x14ac:dyDescent="0.2">
      <c r="A15" s="62" t="s">
        <v>3</v>
      </c>
      <c r="B15" s="302" t="s">
        <v>128</v>
      </c>
      <c r="C15" s="303"/>
      <c r="D15" s="303"/>
      <c r="E15" s="304"/>
      <c r="F15" s="8"/>
      <c r="G15" s="9"/>
    </row>
    <row r="16" spans="1:7" s="10" customFormat="1" ht="19.899999999999999" customHeight="1" x14ac:dyDescent="0.2">
      <c r="A16" s="63" t="s">
        <v>4</v>
      </c>
      <c r="B16" s="313" t="s">
        <v>5</v>
      </c>
      <c r="C16" s="314"/>
      <c r="D16" s="314"/>
      <c r="E16" s="315"/>
      <c r="F16" s="8"/>
      <c r="G16" s="9"/>
    </row>
    <row r="17" spans="1:7" s="10" customFormat="1" ht="19.5" customHeight="1" x14ac:dyDescent="0.2">
      <c r="A17" s="67" t="s">
        <v>377</v>
      </c>
      <c r="B17" s="347"/>
      <c r="C17" s="348"/>
      <c r="D17" s="348"/>
      <c r="E17" s="349"/>
      <c r="F17" s="8"/>
      <c r="G17" s="9"/>
    </row>
    <row r="18" spans="1:7" s="10" customFormat="1" ht="19.5" customHeight="1" x14ac:dyDescent="0.2">
      <c r="A18" s="68" t="s">
        <v>366</v>
      </c>
      <c r="B18" s="350" t="s">
        <v>224</v>
      </c>
      <c r="C18" s="351"/>
      <c r="D18" s="351"/>
      <c r="E18" s="352"/>
      <c r="F18" s="8"/>
      <c r="G18" s="9"/>
    </row>
    <row r="19" spans="1:7" s="10" customFormat="1" ht="20.25" customHeight="1" x14ac:dyDescent="0.2">
      <c r="A19" s="68" t="s">
        <v>378</v>
      </c>
      <c r="B19" s="54"/>
      <c r="C19" s="55"/>
      <c r="D19" s="55"/>
      <c r="E19" s="69"/>
      <c r="F19" s="8"/>
      <c r="G19" s="9"/>
    </row>
    <row r="20" spans="1:7" s="10" customFormat="1" ht="21" customHeight="1" x14ac:dyDescent="0.2">
      <c r="A20" s="70" t="s">
        <v>376</v>
      </c>
      <c r="B20" s="353"/>
      <c r="C20" s="354"/>
      <c r="D20" s="354"/>
      <c r="E20" s="355"/>
      <c r="F20" s="8"/>
      <c r="G20" s="9"/>
    </row>
    <row r="21" spans="1:7" ht="15" x14ac:dyDescent="0.25">
      <c r="A21"/>
      <c r="B21"/>
      <c r="C21"/>
      <c r="D21"/>
      <c r="E21"/>
    </row>
    <row r="22" spans="1:7" ht="74.25" customHeight="1" x14ac:dyDescent="0.2">
      <c r="A22" s="262" t="s">
        <v>388</v>
      </c>
      <c r="B22" s="356" t="s">
        <v>396</v>
      </c>
      <c r="C22" s="357"/>
      <c r="D22" s="357"/>
      <c r="E22" s="358"/>
    </row>
    <row r="23" spans="1:7" ht="15" x14ac:dyDescent="0.25">
      <c r="A23"/>
      <c r="B23"/>
      <c r="C23"/>
      <c r="D23"/>
      <c r="E23"/>
    </row>
    <row r="24" spans="1:7" s="10" customFormat="1" ht="25.15" customHeight="1" x14ac:dyDescent="0.2">
      <c r="A24" s="59" t="s">
        <v>68</v>
      </c>
      <c r="B24" s="60"/>
      <c r="C24" s="60"/>
      <c r="D24" s="60"/>
      <c r="E24" s="61"/>
      <c r="F24" s="8"/>
      <c r="G24" s="9"/>
    </row>
    <row r="25" spans="1:7" s="10" customFormat="1" ht="31.9" customHeight="1" x14ac:dyDescent="0.2">
      <c r="A25" s="62" t="s">
        <v>3</v>
      </c>
      <c r="B25" s="302" t="s">
        <v>225</v>
      </c>
      <c r="C25" s="303"/>
      <c r="D25" s="303"/>
      <c r="E25" s="304"/>
      <c r="F25" s="8"/>
      <c r="G25" s="9"/>
    </row>
    <row r="26" spans="1:7" s="10" customFormat="1" ht="19.899999999999999" customHeight="1" x14ac:dyDescent="0.2">
      <c r="A26" s="63" t="s">
        <v>4</v>
      </c>
      <c r="B26" s="313" t="s">
        <v>5</v>
      </c>
      <c r="C26" s="314"/>
      <c r="D26" s="314"/>
      <c r="E26" s="315"/>
      <c r="F26" s="8"/>
      <c r="G26" s="9"/>
    </row>
    <row r="27" spans="1:7" s="10" customFormat="1" ht="33" customHeight="1" x14ac:dyDescent="0.2">
      <c r="A27" s="68" t="s">
        <v>69</v>
      </c>
      <c r="B27" s="296" t="s">
        <v>357</v>
      </c>
      <c r="C27" s="297"/>
      <c r="D27" s="297"/>
      <c r="E27" s="298"/>
      <c r="F27" s="8"/>
      <c r="G27" s="9"/>
    </row>
    <row r="28" spans="1:7" s="10" customFormat="1" ht="33" customHeight="1" x14ac:dyDescent="0.2">
      <c r="A28" s="68" t="s">
        <v>129</v>
      </c>
      <c r="B28" s="296" t="s">
        <v>358</v>
      </c>
      <c r="C28" s="297"/>
      <c r="D28" s="297"/>
      <c r="E28" s="298"/>
      <c r="F28" s="8"/>
      <c r="G28" s="9"/>
    </row>
    <row r="29" spans="1:7" s="10" customFormat="1" ht="32.25" customHeight="1" x14ac:dyDescent="0.2">
      <c r="A29" s="70" t="s">
        <v>130</v>
      </c>
      <c r="B29" s="305" t="s">
        <v>226</v>
      </c>
      <c r="C29" s="306"/>
      <c r="D29" s="306"/>
      <c r="E29" s="307"/>
      <c r="F29" s="8"/>
      <c r="G29" s="9"/>
    </row>
    <row r="30" spans="1:7" ht="15" x14ac:dyDescent="0.25">
      <c r="A30"/>
      <c r="B30"/>
      <c r="C30"/>
      <c r="D30"/>
      <c r="E30"/>
    </row>
    <row r="31" spans="1:7" s="10" customFormat="1" ht="25.15" customHeight="1" x14ac:dyDescent="0.2">
      <c r="A31" s="59" t="s">
        <v>227</v>
      </c>
      <c r="B31" s="60"/>
      <c r="C31" s="60"/>
      <c r="D31" s="60"/>
      <c r="E31" s="61"/>
      <c r="F31" s="8"/>
      <c r="G31" s="9"/>
    </row>
    <row r="32" spans="1:7" s="10" customFormat="1" ht="47.25" customHeight="1" x14ac:dyDescent="0.2">
      <c r="A32" s="62" t="s">
        <v>3</v>
      </c>
      <c r="B32" s="302" t="s">
        <v>131</v>
      </c>
      <c r="C32" s="303"/>
      <c r="D32" s="303"/>
      <c r="E32" s="304"/>
      <c r="F32" s="8"/>
      <c r="G32" s="9"/>
    </row>
    <row r="33" spans="1:7" s="10" customFormat="1" ht="19.899999999999999" customHeight="1" x14ac:dyDescent="0.2">
      <c r="A33" s="63" t="s">
        <v>4</v>
      </c>
      <c r="B33" s="313" t="s">
        <v>5</v>
      </c>
      <c r="C33" s="314"/>
      <c r="D33" s="314"/>
      <c r="E33" s="315"/>
      <c r="F33" s="8"/>
      <c r="G33" s="9"/>
    </row>
    <row r="34" spans="1:7" s="10" customFormat="1" ht="21.6" customHeight="1" x14ac:dyDescent="0.2">
      <c r="A34" s="68" t="s">
        <v>132</v>
      </c>
      <c r="B34" s="365" t="s">
        <v>133</v>
      </c>
      <c r="C34" s="366"/>
      <c r="D34" s="366"/>
      <c r="E34" s="367"/>
      <c r="F34" s="8"/>
      <c r="G34" s="9"/>
    </row>
    <row r="35" spans="1:7" s="10" customFormat="1" ht="21.6" customHeight="1" x14ac:dyDescent="0.2">
      <c r="A35" s="68" t="s">
        <v>134</v>
      </c>
      <c r="B35" s="365" t="s">
        <v>135</v>
      </c>
      <c r="C35" s="366"/>
      <c r="D35" s="366"/>
      <c r="E35" s="367"/>
      <c r="F35" s="8"/>
      <c r="G35" s="9"/>
    </row>
    <row r="36" spans="1:7" s="10" customFormat="1" ht="25.9" customHeight="1" x14ac:dyDescent="0.2">
      <c r="A36" s="68" t="s">
        <v>70</v>
      </c>
      <c r="B36" s="365" t="s">
        <v>136</v>
      </c>
      <c r="C36" s="366"/>
      <c r="D36" s="366"/>
      <c r="E36" s="367"/>
      <c r="F36" s="8"/>
      <c r="G36" s="9"/>
    </row>
    <row r="37" spans="1:7" s="10" customFormat="1" ht="25.9" customHeight="1" x14ac:dyDescent="0.2">
      <c r="A37" s="68" t="s">
        <v>137</v>
      </c>
      <c r="B37" s="365" t="s">
        <v>138</v>
      </c>
      <c r="C37" s="366"/>
      <c r="D37" s="366"/>
      <c r="E37" s="367"/>
      <c r="F37" s="8"/>
      <c r="G37" s="9"/>
    </row>
    <row r="38" spans="1:7" s="10" customFormat="1" ht="25.9" customHeight="1" x14ac:dyDescent="0.2">
      <c r="A38" s="70" t="s">
        <v>139</v>
      </c>
      <c r="B38" s="368" t="s">
        <v>140</v>
      </c>
      <c r="C38" s="369"/>
      <c r="D38" s="369"/>
      <c r="E38" s="370"/>
      <c r="F38" s="8"/>
      <c r="G38" s="9"/>
    </row>
    <row r="39" spans="1:7" ht="15" x14ac:dyDescent="0.25">
      <c r="A39"/>
      <c r="B39"/>
      <c r="C39"/>
      <c r="D39"/>
      <c r="E39"/>
    </row>
    <row r="40" spans="1:7" s="10" customFormat="1" ht="25.15" customHeight="1" x14ac:dyDescent="0.2">
      <c r="A40" s="59" t="s">
        <v>141</v>
      </c>
      <c r="B40" s="60"/>
      <c r="C40" s="60"/>
      <c r="D40" s="60"/>
      <c r="E40" s="61"/>
      <c r="F40" s="8"/>
      <c r="G40" s="9"/>
    </row>
    <row r="41" spans="1:7" s="10" customFormat="1" ht="32.25" customHeight="1" x14ac:dyDescent="0.2">
      <c r="A41" s="62" t="s">
        <v>3</v>
      </c>
      <c r="B41" s="302" t="s">
        <v>142</v>
      </c>
      <c r="C41" s="303"/>
      <c r="D41" s="303"/>
      <c r="E41" s="304"/>
      <c r="F41" s="8"/>
      <c r="G41" s="9"/>
    </row>
    <row r="42" spans="1:7" s="10" customFormat="1" ht="19.899999999999999" customHeight="1" x14ac:dyDescent="0.2">
      <c r="A42" s="63" t="s">
        <v>4</v>
      </c>
      <c r="B42" s="313" t="s">
        <v>5</v>
      </c>
      <c r="C42" s="314"/>
      <c r="D42" s="314"/>
      <c r="E42" s="315"/>
      <c r="F42" s="8"/>
      <c r="G42" s="9"/>
    </row>
    <row r="43" spans="1:7" s="10" customFormat="1" ht="29.25" customHeight="1" x14ac:dyDescent="0.2">
      <c r="A43" s="70" t="s">
        <v>143</v>
      </c>
      <c r="B43" s="371" t="s">
        <v>239</v>
      </c>
      <c r="C43" s="372"/>
      <c r="D43" s="372"/>
      <c r="E43" s="373"/>
      <c r="F43" s="8"/>
      <c r="G43" s="9"/>
    </row>
    <row r="44" spans="1:7" ht="15" x14ac:dyDescent="0.25">
      <c r="A44"/>
      <c r="B44"/>
      <c r="C44"/>
      <c r="D44"/>
      <c r="E44"/>
    </row>
    <row r="45" spans="1:7" s="10" customFormat="1" ht="25.15" customHeight="1" x14ac:dyDescent="0.2">
      <c r="A45" s="59" t="s">
        <v>6</v>
      </c>
      <c r="B45" s="60"/>
      <c r="C45" s="60"/>
      <c r="D45" s="60"/>
      <c r="E45" s="61"/>
      <c r="F45" s="8"/>
      <c r="G45" s="9"/>
    </row>
    <row r="46" spans="1:7" s="10" customFormat="1" ht="62.25" customHeight="1" x14ac:dyDescent="0.2">
      <c r="A46" s="71" t="s">
        <v>3</v>
      </c>
      <c r="B46" s="299" t="s">
        <v>145</v>
      </c>
      <c r="C46" s="300"/>
      <c r="D46" s="300"/>
      <c r="E46" s="301"/>
      <c r="F46" s="8"/>
      <c r="G46" s="9"/>
    </row>
    <row r="47" spans="1:7" ht="15" x14ac:dyDescent="0.25">
      <c r="A47"/>
      <c r="B47"/>
      <c r="C47"/>
      <c r="D47"/>
      <c r="E47"/>
    </row>
    <row r="48" spans="1:7" s="10" customFormat="1" ht="25.15" customHeight="1" x14ac:dyDescent="0.2">
      <c r="A48" s="59" t="s">
        <v>229</v>
      </c>
      <c r="B48" s="60"/>
      <c r="C48" s="60"/>
      <c r="D48" s="60"/>
      <c r="E48" s="61"/>
      <c r="F48" s="8"/>
      <c r="G48" s="9"/>
    </row>
    <row r="49" spans="1:7" s="10" customFormat="1" ht="59.45" customHeight="1" x14ac:dyDescent="0.2">
      <c r="A49" s="62" t="s">
        <v>3</v>
      </c>
      <c r="B49" s="302" t="s">
        <v>146</v>
      </c>
      <c r="C49" s="303"/>
      <c r="D49" s="303"/>
      <c r="E49" s="304"/>
      <c r="F49" s="8"/>
      <c r="G49" s="9"/>
    </row>
    <row r="50" spans="1:7" s="10" customFormat="1" ht="19.899999999999999" customHeight="1" x14ac:dyDescent="0.2">
      <c r="A50" s="63" t="s">
        <v>4</v>
      </c>
      <c r="B50" s="313" t="s">
        <v>5</v>
      </c>
      <c r="C50" s="314"/>
      <c r="D50" s="314"/>
      <c r="E50" s="315"/>
      <c r="F50" s="8"/>
      <c r="G50" s="9"/>
    </row>
    <row r="51" spans="1:7" s="10" customFormat="1" ht="34.5" customHeight="1" x14ac:dyDescent="0.2">
      <c r="A51" s="68" t="s">
        <v>147</v>
      </c>
      <c r="B51" s="374" t="s">
        <v>148</v>
      </c>
      <c r="C51" s="375"/>
      <c r="D51" s="375"/>
      <c r="E51" s="376"/>
      <c r="F51" s="8"/>
      <c r="G51" s="9"/>
    </row>
    <row r="52" spans="1:7" s="10" customFormat="1" ht="34.5" customHeight="1" x14ac:dyDescent="0.2">
      <c r="A52" s="68" t="s">
        <v>149</v>
      </c>
      <c r="B52" s="374" t="s">
        <v>150</v>
      </c>
      <c r="C52" s="375"/>
      <c r="D52" s="375"/>
      <c r="E52" s="376"/>
      <c r="F52" s="8"/>
      <c r="G52" s="9"/>
    </row>
    <row r="53" spans="1:7" s="10" customFormat="1" ht="27" customHeight="1" x14ac:dyDescent="0.2">
      <c r="A53" s="68" t="s">
        <v>151</v>
      </c>
      <c r="B53" s="374" t="s">
        <v>152</v>
      </c>
      <c r="C53" s="375"/>
      <c r="D53" s="375"/>
      <c r="E53" s="376"/>
      <c r="F53" s="8"/>
      <c r="G53" s="9"/>
    </row>
    <row r="54" spans="1:7" s="10" customFormat="1" ht="30" customHeight="1" x14ac:dyDescent="0.2">
      <c r="A54" s="68" t="s">
        <v>153</v>
      </c>
      <c r="B54" s="374" t="s">
        <v>154</v>
      </c>
      <c r="C54" s="375"/>
      <c r="D54" s="375"/>
      <c r="E54" s="376"/>
      <c r="F54" s="8"/>
      <c r="G54" s="9"/>
    </row>
    <row r="55" spans="1:7" s="10" customFormat="1" ht="24.75" customHeight="1" x14ac:dyDescent="0.2">
      <c r="A55" s="68" t="s">
        <v>155</v>
      </c>
      <c r="B55" s="374" t="s">
        <v>156</v>
      </c>
      <c r="C55" s="375"/>
      <c r="D55" s="375"/>
      <c r="E55" s="376"/>
      <c r="F55" s="8"/>
      <c r="G55" s="9"/>
    </row>
    <row r="56" spans="1:7" s="10" customFormat="1" ht="28.5" customHeight="1" x14ac:dyDescent="0.2">
      <c r="A56" s="70" t="s">
        <v>157</v>
      </c>
      <c r="B56" s="377" t="s">
        <v>158</v>
      </c>
      <c r="C56" s="378"/>
      <c r="D56" s="378"/>
      <c r="E56" s="379"/>
      <c r="F56" s="8"/>
      <c r="G56" s="9"/>
    </row>
    <row r="57" spans="1:7" ht="15" x14ac:dyDescent="0.25">
      <c r="A57"/>
      <c r="B57"/>
      <c r="C57"/>
      <c r="D57"/>
      <c r="E57"/>
    </row>
    <row r="58" spans="1:7" s="10" customFormat="1" ht="25.15" customHeight="1" x14ac:dyDescent="0.2">
      <c r="A58" s="59" t="s">
        <v>38</v>
      </c>
      <c r="B58" s="60"/>
      <c r="C58" s="60"/>
      <c r="D58" s="60"/>
      <c r="E58" s="61"/>
      <c r="F58" s="8"/>
      <c r="G58" s="9"/>
    </row>
    <row r="59" spans="1:7" s="10" customFormat="1" ht="39" customHeight="1" x14ac:dyDescent="0.2">
      <c r="A59" s="62" t="s">
        <v>3</v>
      </c>
      <c r="B59" s="302" t="s">
        <v>159</v>
      </c>
      <c r="C59" s="303"/>
      <c r="D59" s="303"/>
      <c r="E59" s="304"/>
      <c r="F59" s="8"/>
      <c r="G59" s="9"/>
    </row>
    <row r="60" spans="1:7" s="10" customFormat="1" ht="19.899999999999999" customHeight="1" x14ac:dyDescent="0.2">
      <c r="A60" s="63" t="s">
        <v>4</v>
      </c>
      <c r="B60" s="313" t="s">
        <v>5</v>
      </c>
      <c r="C60" s="314"/>
      <c r="D60" s="314"/>
      <c r="E60" s="315"/>
      <c r="F60" s="8"/>
      <c r="G60" s="9"/>
    </row>
    <row r="61" spans="1:7" s="10" customFormat="1" ht="33" customHeight="1" x14ac:dyDescent="0.2">
      <c r="A61" s="70" t="s">
        <v>143</v>
      </c>
      <c r="B61" s="380" t="s">
        <v>144</v>
      </c>
      <c r="C61" s="381"/>
      <c r="D61" s="381"/>
      <c r="E61" s="382"/>
      <c r="F61" s="8"/>
      <c r="G61" s="9"/>
    </row>
    <row r="62" spans="1:7" ht="15" x14ac:dyDescent="0.25">
      <c r="A62"/>
      <c r="B62"/>
      <c r="C62"/>
      <c r="D62"/>
      <c r="E62"/>
    </row>
    <row r="63" spans="1:7" s="10" customFormat="1" ht="25.15" customHeight="1" x14ac:dyDescent="0.2">
      <c r="A63" s="59" t="s">
        <v>160</v>
      </c>
      <c r="B63" s="60"/>
      <c r="C63" s="60"/>
      <c r="D63" s="60"/>
      <c r="E63" s="61"/>
      <c r="F63" s="8"/>
      <c r="G63" s="9"/>
    </row>
    <row r="64" spans="1:7" s="11" customFormat="1" ht="13.9" customHeight="1" x14ac:dyDescent="0.25">
      <c r="A64" s="72"/>
      <c r="B64" s="24"/>
      <c r="C64" s="25"/>
      <c r="D64" s="25"/>
      <c r="E64" s="73"/>
      <c r="F64" s="8"/>
      <c r="G64" s="9"/>
    </row>
    <row r="65" spans="1:7" s="10" customFormat="1" ht="39" customHeight="1" x14ac:dyDescent="0.2">
      <c r="A65" s="62" t="s">
        <v>3</v>
      </c>
      <c r="B65" s="302" t="s">
        <v>161</v>
      </c>
      <c r="C65" s="303"/>
      <c r="D65" s="303"/>
      <c r="E65" s="304"/>
      <c r="F65" s="8"/>
      <c r="G65" s="9"/>
    </row>
    <row r="66" spans="1:7" s="10" customFormat="1" ht="19.899999999999999" customHeight="1" x14ac:dyDescent="0.2">
      <c r="A66" s="63" t="s">
        <v>4</v>
      </c>
      <c r="B66" s="313" t="s">
        <v>5</v>
      </c>
      <c r="C66" s="314"/>
      <c r="D66" s="314"/>
      <c r="E66" s="315"/>
      <c r="F66" s="8"/>
      <c r="G66" s="9"/>
    </row>
    <row r="67" spans="1:7" s="10" customFormat="1" ht="46.5" customHeight="1" x14ac:dyDescent="0.2">
      <c r="A67" s="68" t="s">
        <v>89</v>
      </c>
      <c r="B67" s="296" t="s">
        <v>230</v>
      </c>
      <c r="C67" s="297"/>
      <c r="D67" s="297"/>
      <c r="E67" s="298"/>
      <c r="F67" s="8"/>
      <c r="G67" s="9"/>
    </row>
    <row r="68" spans="1:7" s="10" customFormat="1" ht="33" customHeight="1" x14ac:dyDescent="0.2">
      <c r="A68" s="68" t="s">
        <v>162</v>
      </c>
      <c r="B68" s="296" t="s">
        <v>262</v>
      </c>
      <c r="C68" s="297"/>
      <c r="D68" s="297"/>
      <c r="E68" s="298"/>
      <c r="F68" s="8"/>
      <c r="G68" s="9"/>
    </row>
    <row r="69" spans="1:7" ht="27.75" customHeight="1" x14ac:dyDescent="0.2">
      <c r="A69" s="70" t="s">
        <v>240</v>
      </c>
      <c r="B69" s="305" t="s">
        <v>241</v>
      </c>
      <c r="C69" s="306"/>
      <c r="D69" s="306"/>
      <c r="E69" s="307"/>
    </row>
    <row r="70" spans="1:7" ht="15" x14ac:dyDescent="0.25">
      <c r="A70"/>
      <c r="B70"/>
      <c r="C70"/>
      <c r="D70"/>
      <c r="E70"/>
    </row>
    <row r="71" spans="1:7" s="10" customFormat="1" ht="25.15" customHeight="1" x14ac:dyDescent="0.2">
      <c r="A71" s="59" t="s">
        <v>39</v>
      </c>
      <c r="B71" s="60"/>
      <c r="C71" s="60"/>
      <c r="D71" s="60"/>
      <c r="E71" s="61"/>
      <c r="F71" s="8"/>
      <c r="G71" s="9"/>
    </row>
    <row r="72" spans="1:7" s="11" customFormat="1" ht="13.9" customHeight="1" x14ac:dyDescent="0.25">
      <c r="A72" s="74"/>
      <c r="B72" s="35"/>
      <c r="C72" s="34"/>
      <c r="D72" s="34"/>
      <c r="E72" s="73"/>
      <c r="F72" s="8"/>
      <c r="G72" s="9"/>
    </row>
    <row r="73" spans="1:7" s="10" customFormat="1" ht="24" customHeight="1" x14ac:dyDescent="0.2">
      <c r="A73" s="62" t="s">
        <v>3</v>
      </c>
      <c r="B73" s="302" t="s">
        <v>163</v>
      </c>
      <c r="C73" s="303"/>
      <c r="D73" s="303"/>
      <c r="E73" s="304"/>
      <c r="F73" s="8"/>
      <c r="G73" s="9"/>
    </row>
    <row r="74" spans="1:7" s="10" customFormat="1" ht="19.899999999999999" customHeight="1" x14ac:dyDescent="0.2">
      <c r="A74" s="63" t="s">
        <v>4</v>
      </c>
      <c r="B74" s="26" t="s">
        <v>2</v>
      </c>
      <c r="C74" s="313" t="s">
        <v>5</v>
      </c>
      <c r="D74" s="314"/>
      <c r="E74" s="315"/>
      <c r="F74" s="8"/>
      <c r="G74" s="9"/>
    </row>
    <row r="75" spans="1:7" s="10" customFormat="1" ht="22.15" customHeight="1" x14ac:dyDescent="0.2">
      <c r="A75" s="75" t="s">
        <v>55</v>
      </c>
      <c r="B75" s="27">
        <v>1</v>
      </c>
      <c r="C75" s="383" t="s">
        <v>242</v>
      </c>
      <c r="D75" s="384"/>
      <c r="E75" s="385"/>
      <c r="F75" s="8"/>
      <c r="G75" s="9"/>
    </row>
    <row r="76" spans="1:7" s="10" customFormat="1" ht="22.15" customHeight="1" x14ac:dyDescent="0.2">
      <c r="A76" s="75" t="s">
        <v>0</v>
      </c>
      <c r="B76" s="28">
        <v>2</v>
      </c>
      <c r="C76" s="383" t="s">
        <v>243</v>
      </c>
      <c r="D76" s="384"/>
      <c r="E76" s="385"/>
      <c r="F76" s="8"/>
      <c r="G76" s="9"/>
    </row>
    <row r="77" spans="1:7" s="10" customFormat="1" ht="22.15" customHeight="1" x14ac:dyDescent="0.2">
      <c r="A77" s="75" t="s">
        <v>1</v>
      </c>
      <c r="B77" s="29">
        <v>3</v>
      </c>
      <c r="C77" s="383" t="s">
        <v>244</v>
      </c>
      <c r="D77" s="384"/>
      <c r="E77" s="385"/>
      <c r="F77" s="8"/>
      <c r="G77" s="9"/>
    </row>
    <row r="78" spans="1:7" s="10" customFormat="1" ht="22.15" customHeight="1" x14ac:dyDescent="0.2">
      <c r="A78" s="75" t="s">
        <v>56</v>
      </c>
      <c r="B78" s="30">
        <v>4</v>
      </c>
      <c r="C78" s="383" t="s">
        <v>245</v>
      </c>
      <c r="D78" s="384"/>
      <c r="E78" s="385"/>
      <c r="F78" s="8"/>
      <c r="G78" s="9"/>
    </row>
    <row r="79" spans="1:7" s="10" customFormat="1" ht="22.15" customHeight="1" x14ac:dyDescent="0.2">
      <c r="A79" s="76" t="s">
        <v>57</v>
      </c>
      <c r="B79" s="77">
        <v>5</v>
      </c>
      <c r="C79" s="392" t="s">
        <v>246</v>
      </c>
      <c r="D79" s="393"/>
      <c r="E79" s="394"/>
      <c r="F79" s="8"/>
      <c r="G79" s="9"/>
    </row>
    <row r="80" spans="1:7" ht="15" x14ac:dyDescent="0.25">
      <c r="A80"/>
      <c r="B80"/>
      <c r="C80"/>
      <c r="D80"/>
      <c r="E80"/>
    </row>
    <row r="81" spans="1:7" s="10" customFormat="1" ht="25.15" customHeight="1" x14ac:dyDescent="0.2">
      <c r="A81" s="395" t="s">
        <v>390</v>
      </c>
      <c r="B81" s="396"/>
      <c r="C81" s="396"/>
      <c r="D81" s="396"/>
      <c r="E81" s="396"/>
      <c r="F81" s="397"/>
      <c r="G81" s="9"/>
    </row>
    <row r="82" spans="1:7" ht="28.5" customHeight="1" x14ac:dyDescent="0.2">
      <c r="A82" s="31" t="s">
        <v>41</v>
      </c>
      <c r="B82" s="31" t="s">
        <v>42</v>
      </c>
      <c r="C82" s="31" t="s">
        <v>99</v>
      </c>
      <c r="D82" s="31" t="s">
        <v>100</v>
      </c>
      <c r="E82" s="31" t="s">
        <v>45</v>
      </c>
      <c r="F82" s="31" t="s">
        <v>101</v>
      </c>
    </row>
    <row r="83" spans="1:7" ht="100.5" customHeight="1" x14ac:dyDescent="0.2">
      <c r="A83" s="32" t="s">
        <v>247</v>
      </c>
      <c r="B83" s="32" t="s">
        <v>248</v>
      </c>
      <c r="C83" s="32" t="s">
        <v>102</v>
      </c>
      <c r="D83" s="32" t="s">
        <v>103</v>
      </c>
      <c r="E83" s="32" t="s">
        <v>118</v>
      </c>
      <c r="F83" s="32" t="s">
        <v>104</v>
      </c>
    </row>
    <row r="84" spans="1:7" ht="16.5" customHeight="1" x14ac:dyDescent="0.2">
      <c r="A84" s="33" t="s">
        <v>164</v>
      </c>
      <c r="B84" s="33" t="s">
        <v>164</v>
      </c>
      <c r="C84" s="33" t="s">
        <v>164</v>
      </c>
      <c r="D84" s="33" t="s">
        <v>164</v>
      </c>
      <c r="E84" s="33" t="s">
        <v>164</v>
      </c>
      <c r="F84" s="33" t="s">
        <v>164</v>
      </c>
    </row>
    <row r="85" spans="1:7" ht="15" x14ac:dyDescent="0.25">
      <c r="A85"/>
      <c r="B85"/>
      <c r="C85"/>
      <c r="D85"/>
      <c r="E85"/>
    </row>
    <row r="86" spans="1:7" ht="15" x14ac:dyDescent="0.25">
      <c r="A86"/>
      <c r="B86"/>
      <c r="C86"/>
      <c r="D86"/>
      <c r="E86"/>
    </row>
    <row r="87" spans="1:7" s="10" customFormat="1" ht="25.15" customHeight="1" x14ac:dyDescent="0.2">
      <c r="A87" s="59" t="s">
        <v>41</v>
      </c>
      <c r="B87" s="78"/>
      <c r="C87" s="78"/>
      <c r="D87" s="78"/>
      <c r="E87" s="79"/>
      <c r="F87" s="8"/>
      <c r="G87" s="9"/>
    </row>
    <row r="88" spans="1:7" s="10" customFormat="1" ht="31.9" customHeight="1" x14ac:dyDescent="0.2">
      <c r="A88" s="62" t="s">
        <v>3</v>
      </c>
      <c r="B88" s="302" t="s">
        <v>165</v>
      </c>
      <c r="C88" s="303"/>
      <c r="D88" s="303"/>
      <c r="E88" s="304"/>
      <c r="F88" s="8"/>
      <c r="G88" s="9"/>
    </row>
    <row r="89" spans="1:7" s="10" customFormat="1" ht="19.899999999999999" customHeight="1" thickBot="1" x14ac:dyDescent="0.25">
      <c r="A89" s="63" t="s">
        <v>4</v>
      </c>
      <c r="B89" s="26" t="s">
        <v>2</v>
      </c>
      <c r="C89" s="386" t="s">
        <v>5</v>
      </c>
      <c r="D89" s="387"/>
      <c r="E89" s="388"/>
      <c r="F89" s="8"/>
      <c r="G89" s="9"/>
    </row>
    <row r="90" spans="1:7" s="10" customFormat="1" ht="30" customHeight="1" x14ac:dyDescent="0.2">
      <c r="A90" s="75" t="s">
        <v>48</v>
      </c>
      <c r="B90" s="27">
        <v>1</v>
      </c>
      <c r="C90" s="389" t="s">
        <v>166</v>
      </c>
      <c r="D90" s="390"/>
      <c r="E90" s="391"/>
      <c r="F90" s="8"/>
      <c r="G90" s="9"/>
    </row>
    <row r="91" spans="1:7" s="10" customFormat="1" ht="30" customHeight="1" x14ac:dyDescent="0.2">
      <c r="A91" s="75" t="s">
        <v>47</v>
      </c>
      <c r="B91" s="28">
        <v>2</v>
      </c>
      <c r="C91" s="296" t="s">
        <v>106</v>
      </c>
      <c r="D91" s="297"/>
      <c r="E91" s="298"/>
      <c r="F91" s="8"/>
      <c r="G91" s="9"/>
    </row>
    <row r="92" spans="1:7" s="10" customFormat="1" ht="30" customHeight="1" x14ac:dyDescent="0.2">
      <c r="A92" s="75" t="s">
        <v>49</v>
      </c>
      <c r="B92" s="29">
        <v>3</v>
      </c>
      <c r="C92" s="296" t="s">
        <v>107</v>
      </c>
      <c r="D92" s="297"/>
      <c r="E92" s="298"/>
      <c r="F92" s="8"/>
      <c r="G92" s="9"/>
    </row>
    <row r="93" spans="1:7" s="10" customFormat="1" ht="30" customHeight="1" x14ac:dyDescent="0.2">
      <c r="A93" s="75" t="s">
        <v>54</v>
      </c>
      <c r="B93" s="30">
        <v>4</v>
      </c>
      <c r="C93" s="296" t="s">
        <v>167</v>
      </c>
      <c r="D93" s="297"/>
      <c r="E93" s="298"/>
      <c r="F93" s="8"/>
      <c r="G93" s="9"/>
    </row>
    <row r="94" spans="1:7" s="10" customFormat="1" ht="30" customHeight="1" x14ac:dyDescent="0.2">
      <c r="A94" s="76" t="s">
        <v>90</v>
      </c>
      <c r="B94" s="77">
        <v>5</v>
      </c>
      <c r="C94" s="305" t="s">
        <v>168</v>
      </c>
      <c r="D94" s="306"/>
      <c r="E94" s="307"/>
      <c r="F94" s="8"/>
      <c r="G94" s="9"/>
    </row>
    <row r="95" spans="1:7" s="11" customFormat="1" ht="13.9" customHeight="1" x14ac:dyDescent="0.25">
      <c r="A95" s="34"/>
      <c r="B95" s="35"/>
      <c r="C95" s="34"/>
      <c r="D95" s="34"/>
      <c r="E95" s="34"/>
      <c r="F95" s="8"/>
      <c r="G95" s="9"/>
    </row>
    <row r="96" spans="1:7" s="10" customFormat="1" ht="25.15" customHeight="1" x14ac:dyDescent="0.2">
      <c r="A96" s="59" t="s">
        <v>42</v>
      </c>
      <c r="B96" s="78"/>
      <c r="C96" s="78"/>
      <c r="D96" s="78"/>
      <c r="E96" s="79"/>
      <c r="F96" s="8"/>
      <c r="G96" s="9"/>
    </row>
    <row r="97" spans="1:7" s="10" customFormat="1" ht="33" customHeight="1" x14ac:dyDescent="0.2">
      <c r="A97" s="62" t="s">
        <v>3</v>
      </c>
      <c r="B97" s="302" t="s">
        <v>169</v>
      </c>
      <c r="C97" s="303"/>
      <c r="D97" s="303"/>
      <c r="E97" s="304"/>
      <c r="F97" s="8"/>
      <c r="G97" s="9"/>
    </row>
    <row r="98" spans="1:7" s="10" customFormat="1" ht="19.899999999999999" customHeight="1" x14ac:dyDescent="0.2">
      <c r="A98" s="62" t="s">
        <v>4</v>
      </c>
      <c r="B98" s="26" t="s">
        <v>2</v>
      </c>
      <c r="C98" s="313" t="s">
        <v>5</v>
      </c>
      <c r="D98" s="314"/>
      <c r="E98" s="315"/>
      <c r="F98" s="8"/>
      <c r="G98" s="9"/>
    </row>
    <row r="99" spans="1:7" s="10" customFormat="1" ht="24" customHeight="1" x14ac:dyDescent="0.2">
      <c r="A99" s="75" t="s">
        <v>48</v>
      </c>
      <c r="B99" s="27">
        <v>1</v>
      </c>
      <c r="C99" s="296" t="s">
        <v>170</v>
      </c>
      <c r="D99" s="297"/>
      <c r="E99" s="298"/>
      <c r="F99" s="8"/>
      <c r="G99" s="9"/>
    </row>
    <row r="100" spans="1:7" s="10" customFormat="1" ht="24" customHeight="1" x14ac:dyDescent="0.2">
      <c r="A100" s="75" t="s">
        <v>47</v>
      </c>
      <c r="B100" s="28">
        <v>2</v>
      </c>
      <c r="C100" s="296" t="s">
        <v>108</v>
      </c>
      <c r="D100" s="297"/>
      <c r="E100" s="298"/>
      <c r="F100" s="8"/>
      <c r="G100" s="9"/>
    </row>
    <row r="101" spans="1:7" s="10" customFormat="1" ht="24" customHeight="1" x14ac:dyDescent="0.2">
      <c r="A101" s="75" t="s">
        <v>49</v>
      </c>
      <c r="B101" s="29">
        <v>3</v>
      </c>
      <c r="C101" s="296" t="s">
        <v>109</v>
      </c>
      <c r="D101" s="297"/>
      <c r="E101" s="298"/>
      <c r="F101" s="8"/>
      <c r="G101" s="9"/>
    </row>
    <row r="102" spans="1:7" s="10" customFormat="1" ht="24" customHeight="1" x14ac:dyDescent="0.2">
      <c r="A102" s="75" t="s">
        <v>54</v>
      </c>
      <c r="B102" s="30">
        <v>4</v>
      </c>
      <c r="C102" s="296" t="s">
        <v>110</v>
      </c>
      <c r="D102" s="297"/>
      <c r="E102" s="298"/>
      <c r="F102" s="8"/>
      <c r="G102" s="9"/>
    </row>
    <row r="103" spans="1:7" s="10" customFormat="1" ht="24" customHeight="1" x14ac:dyDescent="0.2">
      <c r="A103" s="76" t="s">
        <v>90</v>
      </c>
      <c r="B103" s="77">
        <v>5</v>
      </c>
      <c r="C103" s="305" t="s">
        <v>171</v>
      </c>
      <c r="D103" s="306"/>
      <c r="E103" s="307"/>
      <c r="F103" s="8"/>
      <c r="G103" s="9"/>
    </row>
    <row r="104" spans="1:7" s="14" customFormat="1" ht="13.9" customHeight="1" x14ac:dyDescent="0.25">
      <c r="A104" s="36"/>
      <c r="B104" s="36"/>
      <c r="C104" s="37"/>
      <c r="D104" s="37"/>
      <c r="E104" s="37"/>
      <c r="F104" s="12"/>
      <c r="G104" s="13"/>
    </row>
    <row r="105" spans="1:7" s="10" customFormat="1" ht="25.15" customHeight="1" x14ac:dyDescent="0.2">
      <c r="A105" s="59" t="s">
        <v>43</v>
      </c>
      <c r="B105" s="78"/>
      <c r="C105" s="78"/>
      <c r="D105" s="78"/>
      <c r="E105" s="79"/>
      <c r="F105" s="8"/>
      <c r="G105" s="9"/>
    </row>
    <row r="106" spans="1:7" s="10" customFormat="1" ht="31.9" customHeight="1" x14ac:dyDescent="0.2">
      <c r="A106" s="62" t="s">
        <v>3</v>
      </c>
      <c r="B106" s="302" t="s">
        <v>102</v>
      </c>
      <c r="C106" s="303"/>
      <c r="D106" s="303"/>
      <c r="E106" s="304"/>
      <c r="F106" s="8"/>
      <c r="G106" s="9"/>
    </row>
    <row r="107" spans="1:7" s="10" customFormat="1" ht="19.899999999999999" customHeight="1" x14ac:dyDescent="0.2">
      <c r="A107" s="63" t="s">
        <v>4</v>
      </c>
      <c r="B107" s="26" t="s">
        <v>2</v>
      </c>
      <c r="C107" s="313" t="s">
        <v>5</v>
      </c>
      <c r="D107" s="314"/>
      <c r="E107" s="315"/>
      <c r="F107" s="8"/>
      <c r="G107" s="9"/>
    </row>
    <row r="108" spans="1:7" s="10" customFormat="1" ht="19.899999999999999" customHeight="1" x14ac:dyDescent="0.2">
      <c r="A108" s="75" t="s">
        <v>48</v>
      </c>
      <c r="B108" s="27">
        <v>1</v>
      </c>
      <c r="C108" s="296" t="s">
        <v>172</v>
      </c>
      <c r="D108" s="297"/>
      <c r="E108" s="298"/>
      <c r="F108" s="8"/>
      <c r="G108" s="9"/>
    </row>
    <row r="109" spans="1:7" s="10" customFormat="1" ht="19.899999999999999" customHeight="1" x14ac:dyDescent="0.2">
      <c r="A109" s="75" t="s">
        <v>47</v>
      </c>
      <c r="B109" s="28">
        <v>2</v>
      </c>
      <c r="C109" s="296" t="s">
        <v>111</v>
      </c>
      <c r="D109" s="297"/>
      <c r="E109" s="298"/>
      <c r="F109" s="8"/>
      <c r="G109" s="9"/>
    </row>
    <row r="110" spans="1:7" s="10" customFormat="1" ht="19.899999999999999" customHeight="1" x14ac:dyDescent="0.2">
      <c r="A110" s="75" t="s">
        <v>49</v>
      </c>
      <c r="B110" s="29">
        <v>3</v>
      </c>
      <c r="C110" s="296" t="s">
        <v>112</v>
      </c>
      <c r="D110" s="297"/>
      <c r="E110" s="298"/>
      <c r="F110" s="8"/>
      <c r="G110" s="9"/>
    </row>
    <row r="111" spans="1:7" s="10" customFormat="1" ht="19.899999999999999" customHeight="1" x14ac:dyDescent="0.2">
      <c r="A111" s="75" t="s">
        <v>54</v>
      </c>
      <c r="B111" s="30">
        <v>4</v>
      </c>
      <c r="C111" s="296" t="s">
        <v>113</v>
      </c>
      <c r="D111" s="297"/>
      <c r="E111" s="298"/>
      <c r="F111" s="8"/>
      <c r="G111" s="9"/>
    </row>
    <row r="112" spans="1:7" s="10" customFormat="1" ht="19.899999999999999" customHeight="1" x14ac:dyDescent="0.2">
      <c r="A112" s="76" t="s">
        <v>90</v>
      </c>
      <c r="B112" s="77">
        <v>5</v>
      </c>
      <c r="C112" s="305" t="s">
        <v>114</v>
      </c>
      <c r="D112" s="306"/>
      <c r="E112" s="307"/>
      <c r="F112" s="8"/>
      <c r="G112" s="9"/>
    </row>
    <row r="113" spans="1:7" s="11" customFormat="1" ht="13.9" customHeight="1" x14ac:dyDescent="0.25">
      <c r="A113" s="34"/>
      <c r="B113" s="34"/>
      <c r="C113" s="24"/>
      <c r="D113" s="24"/>
      <c r="E113" s="24"/>
      <c r="F113" s="8"/>
      <c r="G113" s="9"/>
    </row>
    <row r="114" spans="1:7" s="10" customFormat="1" ht="25.15" customHeight="1" x14ac:dyDescent="0.2">
      <c r="A114" s="59" t="s">
        <v>44</v>
      </c>
      <c r="B114" s="78"/>
      <c r="C114" s="78"/>
      <c r="D114" s="78"/>
      <c r="E114" s="79"/>
      <c r="F114" s="8"/>
      <c r="G114" s="9"/>
    </row>
    <row r="115" spans="1:7" s="10" customFormat="1" ht="31.9" customHeight="1" x14ac:dyDescent="0.2">
      <c r="A115" s="62" t="s">
        <v>3</v>
      </c>
      <c r="B115" s="302" t="s">
        <v>275</v>
      </c>
      <c r="C115" s="303"/>
      <c r="D115" s="303"/>
      <c r="E115" s="304"/>
      <c r="F115" s="8"/>
      <c r="G115" s="9"/>
    </row>
    <row r="116" spans="1:7" s="10" customFormat="1" ht="19.899999999999999" customHeight="1" x14ac:dyDescent="0.2">
      <c r="A116" s="63" t="s">
        <v>4</v>
      </c>
      <c r="B116" s="26" t="s">
        <v>2</v>
      </c>
      <c r="C116" s="313" t="s">
        <v>5</v>
      </c>
      <c r="D116" s="314"/>
      <c r="E116" s="315"/>
      <c r="F116" s="8"/>
      <c r="G116" s="9"/>
    </row>
    <row r="117" spans="1:7" s="10" customFormat="1" ht="19.899999999999999" customHeight="1" x14ac:dyDescent="0.2">
      <c r="A117" s="75" t="s">
        <v>48</v>
      </c>
      <c r="B117" s="27">
        <v>1</v>
      </c>
      <c r="C117" s="296" t="s">
        <v>173</v>
      </c>
      <c r="D117" s="297"/>
      <c r="E117" s="298"/>
      <c r="F117" s="8"/>
      <c r="G117" s="9"/>
    </row>
    <row r="118" spans="1:7" s="10" customFormat="1" ht="19.899999999999999" customHeight="1" x14ac:dyDescent="0.2">
      <c r="A118" s="75" t="s">
        <v>47</v>
      </c>
      <c r="B118" s="28">
        <v>2</v>
      </c>
      <c r="C118" s="296" t="s">
        <v>174</v>
      </c>
      <c r="D118" s="297"/>
      <c r="E118" s="298"/>
      <c r="F118" s="8"/>
      <c r="G118" s="9"/>
    </row>
    <row r="119" spans="1:7" s="10" customFormat="1" ht="19.899999999999999" customHeight="1" x14ac:dyDescent="0.2">
      <c r="A119" s="75" t="s">
        <v>49</v>
      </c>
      <c r="B119" s="29">
        <v>3</v>
      </c>
      <c r="C119" s="296" t="s">
        <v>175</v>
      </c>
      <c r="D119" s="297"/>
      <c r="E119" s="298"/>
      <c r="F119" s="8"/>
      <c r="G119" s="9"/>
    </row>
    <row r="120" spans="1:7" s="10" customFormat="1" ht="19.899999999999999" customHeight="1" x14ac:dyDescent="0.2">
      <c r="A120" s="75" t="s">
        <v>54</v>
      </c>
      <c r="B120" s="30">
        <v>4</v>
      </c>
      <c r="C120" s="296" t="s">
        <v>176</v>
      </c>
      <c r="D120" s="297"/>
      <c r="E120" s="298"/>
      <c r="F120" s="8"/>
      <c r="G120" s="9"/>
    </row>
    <row r="121" spans="1:7" s="10" customFormat="1" ht="19.899999999999999" customHeight="1" x14ac:dyDescent="0.2">
      <c r="A121" s="76" t="s">
        <v>90</v>
      </c>
      <c r="B121" s="77">
        <v>5</v>
      </c>
      <c r="C121" s="305" t="s">
        <v>276</v>
      </c>
      <c r="D121" s="306"/>
      <c r="E121" s="307"/>
      <c r="F121" s="8"/>
      <c r="G121" s="9"/>
    </row>
    <row r="122" spans="1:7" s="14" customFormat="1" ht="13.9" customHeight="1" x14ac:dyDescent="0.25">
      <c r="A122" s="36"/>
      <c r="B122" s="36"/>
      <c r="C122" s="37"/>
      <c r="D122" s="37"/>
      <c r="E122" s="37"/>
      <c r="F122" s="12"/>
      <c r="G122" s="13"/>
    </row>
    <row r="123" spans="1:7" s="10" customFormat="1" ht="25.15" customHeight="1" x14ac:dyDescent="0.2">
      <c r="A123" s="59" t="s">
        <v>45</v>
      </c>
      <c r="B123" s="78"/>
      <c r="C123" s="78"/>
      <c r="D123" s="78"/>
      <c r="E123" s="79"/>
      <c r="F123" s="8"/>
      <c r="G123" s="9"/>
    </row>
    <row r="124" spans="1:7" s="10" customFormat="1" ht="38.450000000000003" customHeight="1" x14ac:dyDescent="0.2">
      <c r="A124" s="62" t="s">
        <v>3</v>
      </c>
      <c r="B124" s="302" t="s">
        <v>118</v>
      </c>
      <c r="C124" s="303"/>
      <c r="D124" s="303"/>
      <c r="E124" s="304"/>
      <c r="F124" s="8"/>
      <c r="G124" s="9"/>
    </row>
    <row r="125" spans="1:7" s="10" customFormat="1" ht="19.899999999999999" customHeight="1" x14ac:dyDescent="0.2">
      <c r="A125" s="63" t="s">
        <v>4</v>
      </c>
      <c r="B125" s="26" t="s">
        <v>2</v>
      </c>
      <c r="C125" s="313" t="s">
        <v>5</v>
      </c>
      <c r="D125" s="314"/>
      <c r="E125" s="315"/>
      <c r="F125" s="8"/>
      <c r="G125" s="9"/>
    </row>
    <row r="126" spans="1:7" s="10" customFormat="1" ht="30" customHeight="1" x14ac:dyDescent="0.2">
      <c r="A126" s="75" t="s">
        <v>48</v>
      </c>
      <c r="B126" s="27">
        <v>1</v>
      </c>
      <c r="C126" s="296" t="s">
        <v>115</v>
      </c>
      <c r="D126" s="297"/>
      <c r="E126" s="298"/>
      <c r="F126" s="8"/>
      <c r="G126" s="9"/>
    </row>
    <row r="127" spans="1:7" s="10" customFormat="1" ht="25.9" customHeight="1" x14ac:dyDescent="0.2">
      <c r="A127" s="75" t="s">
        <v>47</v>
      </c>
      <c r="B127" s="28">
        <v>2</v>
      </c>
      <c r="C127" s="296" t="s">
        <v>177</v>
      </c>
      <c r="D127" s="297"/>
      <c r="E127" s="298"/>
      <c r="F127" s="8"/>
      <c r="G127" s="9"/>
    </row>
    <row r="128" spans="1:7" s="10" customFormat="1" ht="30" customHeight="1" x14ac:dyDescent="0.2">
      <c r="A128" s="75" t="s">
        <v>49</v>
      </c>
      <c r="B128" s="29">
        <v>3</v>
      </c>
      <c r="C128" s="296" t="s">
        <v>178</v>
      </c>
      <c r="D128" s="297"/>
      <c r="E128" s="298"/>
      <c r="F128" s="8"/>
      <c r="G128" s="9"/>
    </row>
    <row r="129" spans="1:7" s="10" customFormat="1" ht="30" customHeight="1" x14ac:dyDescent="0.2">
      <c r="A129" s="75" t="s">
        <v>54</v>
      </c>
      <c r="B129" s="30">
        <v>4</v>
      </c>
      <c r="C129" s="296" t="s">
        <v>303</v>
      </c>
      <c r="D129" s="297"/>
      <c r="E129" s="298"/>
      <c r="F129" s="8"/>
      <c r="G129" s="9"/>
    </row>
    <row r="130" spans="1:7" s="10" customFormat="1" ht="30" customHeight="1" x14ac:dyDescent="0.2">
      <c r="A130" s="76" t="s">
        <v>90</v>
      </c>
      <c r="B130" s="77">
        <v>5</v>
      </c>
      <c r="C130" s="305" t="s">
        <v>179</v>
      </c>
      <c r="D130" s="306"/>
      <c r="E130" s="307"/>
      <c r="F130" s="8"/>
      <c r="G130" s="9"/>
    </row>
    <row r="131" spans="1:7" s="11" customFormat="1" ht="13.9" customHeight="1" x14ac:dyDescent="0.25">
      <c r="A131" s="34"/>
      <c r="B131" s="34"/>
      <c r="C131" s="24"/>
      <c r="D131" s="24"/>
      <c r="E131" s="24"/>
      <c r="F131" s="8"/>
      <c r="G131" s="9"/>
    </row>
    <row r="132" spans="1:7" s="10" customFormat="1" ht="25.15" customHeight="1" x14ac:dyDescent="0.2">
      <c r="A132" s="59" t="s">
        <v>46</v>
      </c>
      <c r="B132" s="78"/>
      <c r="C132" s="78"/>
      <c r="D132" s="78"/>
      <c r="E132" s="79"/>
      <c r="F132" s="8"/>
      <c r="G132" s="9"/>
    </row>
    <row r="133" spans="1:7" s="10" customFormat="1" ht="31.9" customHeight="1" x14ac:dyDescent="0.2">
      <c r="A133" s="62" t="s">
        <v>3</v>
      </c>
      <c r="B133" s="302" t="s">
        <v>180</v>
      </c>
      <c r="C133" s="303"/>
      <c r="D133" s="303"/>
      <c r="E133" s="304"/>
      <c r="F133" s="8"/>
      <c r="G133" s="9"/>
    </row>
    <row r="134" spans="1:7" s="10" customFormat="1" ht="19.899999999999999" customHeight="1" x14ac:dyDescent="0.2">
      <c r="A134" s="63" t="s">
        <v>4</v>
      </c>
      <c r="B134" s="26" t="s">
        <v>2</v>
      </c>
      <c r="C134" s="313" t="s">
        <v>5</v>
      </c>
      <c r="D134" s="314"/>
      <c r="E134" s="315"/>
      <c r="F134" s="8"/>
      <c r="G134" s="9"/>
    </row>
    <row r="135" spans="1:7" s="10" customFormat="1" ht="30" customHeight="1" x14ac:dyDescent="0.2">
      <c r="A135" s="75" t="s">
        <v>48</v>
      </c>
      <c r="B135" s="27">
        <v>1</v>
      </c>
      <c r="C135" s="296" t="s">
        <v>181</v>
      </c>
      <c r="D135" s="297"/>
      <c r="E135" s="298"/>
      <c r="F135" s="8"/>
      <c r="G135" s="9"/>
    </row>
    <row r="136" spans="1:7" s="10" customFormat="1" ht="30" customHeight="1" x14ac:dyDescent="0.2">
      <c r="A136" s="75" t="s">
        <v>47</v>
      </c>
      <c r="B136" s="28">
        <v>2</v>
      </c>
      <c r="C136" s="296" t="s">
        <v>182</v>
      </c>
      <c r="D136" s="297"/>
      <c r="E136" s="298"/>
      <c r="F136" s="8"/>
      <c r="G136" s="9"/>
    </row>
    <row r="137" spans="1:7" s="10" customFormat="1" ht="30" customHeight="1" x14ac:dyDescent="0.2">
      <c r="A137" s="75" t="s">
        <v>49</v>
      </c>
      <c r="B137" s="29">
        <v>3</v>
      </c>
      <c r="C137" s="296" t="s">
        <v>183</v>
      </c>
      <c r="D137" s="297"/>
      <c r="E137" s="298"/>
      <c r="F137" s="8"/>
      <c r="G137" s="9"/>
    </row>
    <row r="138" spans="1:7" s="10" customFormat="1" ht="30" customHeight="1" x14ac:dyDescent="0.2">
      <c r="A138" s="75" t="s">
        <v>54</v>
      </c>
      <c r="B138" s="30">
        <v>4</v>
      </c>
      <c r="C138" s="296" t="s">
        <v>184</v>
      </c>
      <c r="D138" s="297"/>
      <c r="E138" s="298"/>
      <c r="F138" s="8"/>
      <c r="G138" s="9"/>
    </row>
    <row r="139" spans="1:7" s="10" customFormat="1" ht="33.75" customHeight="1" x14ac:dyDescent="0.2">
      <c r="A139" s="76" t="s">
        <v>90</v>
      </c>
      <c r="B139" s="77">
        <v>5</v>
      </c>
      <c r="C139" s="305" t="s">
        <v>249</v>
      </c>
      <c r="D139" s="306"/>
      <c r="E139" s="307"/>
      <c r="F139" s="8"/>
      <c r="G139" s="9"/>
    </row>
    <row r="140" spans="1:7" ht="15" x14ac:dyDescent="0.25">
      <c r="A140"/>
      <c r="B140"/>
      <c r="C140"/>
      <c r="D140"/>
      <c r="E140"/>
    </row>
    <row r="141" spans="1:7" s="11" customFormat="1" ht="25.15" customHeight="1" x14ac:dyDescent="0.2">
      <c r="A141" s="59" t="s">
        <v>250</v>
      </c>
      <c r="B141" s="78"/>
      <c r="C141" s="78"/>
      <c r="D141" s="78"/>
      <c r="E141" s="79"/>
      <c r="F141" s="8"/>
      <c r="G141" s="9"/>
    </row>
    <row r="142" spans="1:7" s="11" customFormat="1" ht="30.6" customHeight="1" x14ac:dyDescent="0.2">
      <c r="A142" s="62" t="s">
        <v>3</v>
      </c>
      <c r="B142" s="302" t="s">
        <v>185</v>
      </c>
      <c r="C142" s="303"/>
      <c r="D142" s="303"/>
      <c r="E142" s="304"/>
      <c r="F142" s="8"/>
      <c r="G142" s="9"/>
    </row>
    <row r="143" spans="1:7" s="11" customFormat="1" ht="19.899999999999999" customHeight="1" x14ac:dyDescent="0.2">
      <c r="A143" s="63" t="s">
        <v>4</v>
      </c>
      <c r="B143" s="26" t="s">
        <v>2</v>
      </c>
      <c r="C143" s="313" t="s">
        <v>5</v>
      </c>
      <c r="D143" s="314"/>
      <c r="E143" s="315"/>
      <c r="F143" s="8"/>
      <c r="G143" s="15"/>
    </row>
    <row r="144" spans="1:7" s="11" customFormat="1" ht="20.45" customHeight="1" x14ac:dyDescent="0.2">
      <c r="A144" s="75" t="s">
        <v>48</v>
      </c>
      <c r="B144" s="27">
        <v>1</v>
      </c>
      <c r="C144" s="326" t="s">
        <v>186</v>
      </c>
      <c r="D144" s="327"/>
      <c r="E144" s="328"/>
      <c r="F144" s="8"/>
      <c r="G144" s="15"/>
    </row>
    <row r="145" spans="1:7" s="11" customFormat="1" ht="20.45" customHeight="1" x14ac:dyDescent="0.2">
      <c r="A145" s="75" t="s">
        <v>47</v>
      </c>
      <c r="B145" s="28">
        <v>2</v>
      </c>
      <c r="C145" s="329"/>
      <c r="D145" s="330"/>
      <c r="E145" s="331"/>
      <c r="F145" s="8"/>
      <c r="G145" s="15"/>
    </row>
    <row r="146" spans="1:7" s="11" customFormat="1" ht="20.45" customHeight="1" x14ac:dyDescent="0.2">
      <c r="A146" s="75" t="s">
        <v>49</v>
      </c>
      <c r="B146" s="29">
        <v>3</v>
      </c>
      <c r="C146" s="38" t="s">
        <v>232</v>
      </c>
      <c r="D146" s="39" t="s">
        <v>231</v>
      </c>
      <c r="E146" s="80"/>
      <c r="F146" s="8"/>
      <c r="G146" s="15"/>
    </row>
    <row r="147" spans="1:7" s="11" customFormat="1" ht="20.45" customHeight="1" x14ac:dyDescent="0.2">
      <c r="A147" s="75" t="s">
        <v>54</v>
      </c>
      <c r="B147" s="30">
        <v>4</v>
      </c>
      <c r="C147" s="40">
        <v>3</v>
      </c>
      <c r="D147" s="41" t="s">
        <v>49</v>
      </c>
      <c r="E147" s="81"/>
      <c r="F147" s="8"/>
      <c r="G147" s="15"/>
    </row>
    <row r="148" spans="1:7" s="11" customFormat="1" ht="20.45" customHeight="1" x14ac:dyDescent="0.2">
      <c r="A148" s="76" t="s">
        <v>187</v>
      </c>
      <c r="B148" s="77">
        <v>5</v>
      </c>
      <c r="C148" s="332"/>
      <c r="D148" s="333"/>
      <c r="E148" s="334"/>
      <c r="F148" s="8"/>
      <c r="G148" s="15"/>
    </row>
    <row r="149" spans="1:7" ht="15" x14ac:dyDescent="0.25">
      <c r="A149"/>
      <c r="B149"/>
      <c r="C149"/>
      <c r="D149"/>
      <c r="E149"/>
    </row>
    <row r="150" spans="1:7" s="16" customFormat="1" ht="34.5" customHeight="1" x14ac:dyDescent="0.25">
      <c r="A150" s="59" t="s">
        <v>188</v>
      </c>
      <c r="B150" s="410"/>
      <c r="C150" s="410"/>
      <c r="D150" s="410"/>
      <c r="E150" s="411"/>
      <c r="F150" s="8"/>
      <c r="G150" s="9"/>
    </row>
    <row r="151" spans="1:7" s="10" customFormat="1" ht="39" customHeight="1" x14ac:dyDescent="0.2">
      <c r="A151" s="62" t="s">
        <v>3</v>
      </c>
      <c r="B151" s="335" t="s">
        <v>189</v>
      </c>
      <c r="C151" s="336"/>
      <c r="D151" s="336"/>
      <c r="E151" s="337"/>
      <c r="F151" s="8"/>
      <c r="G151" s="9"/>
    </row>
    <row r="152" spans="1:7" s="10" customFormat="1" ht="19.899999999999999" customHeight="1" x14ac:dyDescent="0.2">
      <c r="A152" s="63" t="s">
        <v>4</v>
      </c>
      <c r="B152" s="26" t="s">
        <v>2</v>
      </c>
      <c r="C152" s="313" t="s">
        <v>5</v>
      </c>
      <c r="D152" s="314"/>
      <c r="E152" s="315"/>
      <c r="F152" s="8"/>
      <c r="G152" s="9"/>
    </row>
    <row r="153" spans="1:7" s="10" customFormat="1" ht="13.9" customHeight="1" x14ac:dyDescent="0.25">
      <c r="A153" s="344" t="s">
        <v>190</v>
      </c>
      <c r="B153" s="412" t="s">
        <v>191</v>
      </c>
      <c r="C153" s="415"/>
      <c r="D153" s="416"/>
      <c r="E153" s="417"/>
      <c r="F153" s="8"/>
      <c r="G153" s="9"/>
    </row>
    <row r="154" spans="1:7" s="10" customFormat="1" ht="13.9" customHeight="1" x14ac:dyDescent="0.2">
      <c r="A154" s="345"/>
      <c r="B154" s="413"/>
      <c r="C154" s="418" t="s">
        <v>261</v>
      </c>
      <c r="D154" s="419"/>
      <c r="E154" s="420"/>
      <c r="F154" s="8"/>
      <c r="G154" s="9"/>
    </row>
    <row r="155" spans="1:7" s="10" customFormat="1" ht="13.9" customHeight="1" x14ac:dyDescent="0.2">
      <c r="A155" s="345"/>
      <c r="B155" s="413"/>
      <c r="C155" s="418"/>
      <c r="D155" s="419"/>
      <c r="E155" s="420"/>
      <c r="F155" s="8"/>
      <c r="G155" s="9"/>
    </row>
    <row r="156" spans="1:7" s="10" customFormat="1" ht="20.25" customHeight="1" x14ac:dyDescent="0.2">
      <c r="A156" s="345"/>
      <c r="B156" s="413"/>
      <c r="C156" s="418"/>
      <c r="D156" s="419"/>
      <c r="E156" s="420"/>
      <c r="F156" s="8"/>
      <c r="G156" s="9"/>
    </row>
    <row r="157" spans="1:7" s="10" customFormat="1" ht="13.9" customHeight="1" x14ac:dyDescent="0.2">
      <c r="A157" s="345"/>
      <c r="B157" s="413"/>
      <c r="C157" s="52"/>
      <c r="D157" s="53"/>
      <c r="E157" s="82"/>
      <c r="F157" s="8"/>
      <c r="G157" s="9"/>
    </row>
    <row r="158" spans="1:7" s="10" customFormat="1" ht="13.9" customHeight="1" x14ac:dyDescent="0.2">
      <c r="A158" s="345"/>
      <c r="B158" s="413"/>
      <c r="C158" s="42" t="s">
        <v>192</v>
      </c>
      <c r="D158" s="43" t="s">
        <v>188</v>
      </c>
      <c r="E158" s="83" t="s">
        <v>193</v>
      </c>
      <c r="F158" s="8"/>
      <c r="G158" s="9"/>
    </row>
    <row r="159" spans="1:7" s="10" customFormat="1" ht="13.9" customHeight="1" x14ac:dyDescent="0.25">
      <c r="A159" s="345"/>
      <c r="B159" s="413"/>
      <c r="C159" s="44" t="s">
        <v>194</v>
      </c>
      <c r="D159" s="45" t="s">
        <v>259</v>
      </c>
      <c r="E159" s="84" t="s">
        <v>260</v>
      </c>
      <c r="F159" s="8"/>
      <c r="G159" s="9"/>
    </row>
    <row r="160" spans="1:7" s="10" customFormat="1" ht="13.9" customHeight="1" x14ac:dyDescent="0.25">
      <c r="A160" s="345"/>
      <c r="B160" s="413"/>
      <c r="C160" s="44" t="s">
        <v>195</v>
      </c>
      <c r="D160" s="46"/>
      <c r="E160" s="85"/>
      <c r="F160" s="8"/>
      <c r="G160" s="9"/>
    </row>
    <row r="161" spans="1:7" s="10" customFormat="1" ht="14.25" customHeight="1" x14ac:dyDescent="0.2">
      <c r="A161" s="346"/>
      <c r="B161" s="414"/>
      <c r="C161" s="421"/>
      <c r="D161" s="422"/>
      <c r="E161" s="423"/>
      <c r="F161" s="8"/>
      <c r="G161" s="9"/>
    </row>
    <row r="162" spans="1:7" ht="15" x14ac:dyDescent="0.25">
      <c r="A162"/>
      <c r="B162"/>
      <c r="C162"/>
      <c r="D162"/>
      <c r="E162"/>
    </row>
    <row r="163" spans="1:7" ht="15" x14ac:dyDescent="0.2">
      <c r="A163" s="59" t="s">
        <v>392</v>
      </c>
      <c r="B163" s="78"/>
      <c r="C163" s="78"/>
      <c r="D163" s="78"/>
      <c r="E163" s="79"/>
    </row>
    <row r="164" spans="1:7" ht="15.75" customHeight="1" x14ac:dyDescent="0.2">
      <c r="A164" s="71" t="s">
        <v>3</v>
      </c>
      <c r="B164" s="299" t="s">
        <v>251</v>
      </c>
      <c r="C164" s="300"/>
      <c r="D164" s="300"/>
      <c r="E164" s="301"/>
    </row>
    <row r="165" spans="1:7" ht="15" x14ac:dyDescent="0.25">
      <c r="A165"/>
      <c r="B165"/>
      <c r="C165"/>
      <c r="D165"/>
      <c r="E165"/>
    </row>
    <row r="166" spans="1:7" ht="15" x14ac:dyDescent="0.2">
      <c r="A166" s="59" t="s">
        <v>391</v>
      </c>
      <c r="B166" s="78"/>
      <c r="C166" s="78"/>
      <c r="D166" s="78"/>
      <c r="E166" s="79"/>
    </row>
    <row r="167" spans="1:7" ht="15.75" customHeight="1" x14ac:dyDescent="0.2">
      <c r="A167" s="71" t="s">
        <v>3</v>
      </c>
      <c r="B167" s="299" t="s">
        <v>252</v>
      </c>
      <c r="C167" s="300"/>
      <c r="D167" s="300"/>
      <c r="E167" s="301"/>
    </row>
    <row r="168" spans="1:7" ht="15" x14ac:dyDescent="0.25">
      <c r="A168"/>
      <c r="B168"/>
      <c r="C168"/>
      <c r="D168"/>
      <c r="E168"/>
    </row>
    <row r="169" spans="1:7" ht="15" x14ac:dyDescent="0.2">
      <c r="A169" s="59" t="s">
        <v>196</v>
      </c>
      <c r="B169" s="78"/>
      <c r="C169" s="78"/>
      <c r="D169" s="78"/>
      <c r="E169" s="79"/>
    </row>
    <row r="170" spans="1:7" ht="23.25" customHeight="1" x14ac:dyDescent="0.2">
      <c r="A170" s="62" t="s">
        <v>3</v>
      </c>
      <c r="B170" s="302" t="s">
        <v>393</v>
      </c>
      <c r="C170" s="303"/>
      <c r="D170" s="303"/>
      <c r="E170" s="304"/>
    </row>
    <row r="171" spans="1:7" ht="15" x14ac:dyDescent="0.2">
      <c r="A171" s="63" t="s">
        <v>4</v>
      </c>
      <c r="B171" s="47" t="s">
        <v>197</v>
      </c>
      <c r="C171" s="313" t="s">
        <v>5</v>
      </c>
      <c r="D171" s="314"/>
      <c r="E171" s="315"/>
    </row>
    <row r="172" spans="1:7" ht="33" customHeight="1" x14ac:dyDescent="0.2">
      <c r="A172" s="68" t="s">
        <v>50</v>
      </c>
      <c r="B172" s="48">
        <v>5</v>
      </c>
      <c r="C172" s="296" t="s">
        <v>198</v>
      </c>
      <c r="D172" s="297"/>
      <c r="E172" s="298"/>
    </row>
    <row r="173" spans="1:7" ht="47.1" customHeight="1" x14ac:dyDescent="0.2">
      <c r="A173" s="68" t="s">
        <v>199</v>
      </c>
      <c r="B173" s="48">
        <v>4</v>
      </c>
      <c r="C173" s="296" t="s">
        <v>200</v>
      </c>
      <c r="D173" s="297"/>
      <c r="E173" s="298"/>
    </row>
    <row r="174" spans="1:7" ht="47.1" customHeight="1" x14ac:dyDescent="0.2">
      <c r="A174" s="68" t="s">
        <v>201</v>
      </c>
      <c r="B174" s="48">
        <v>3</v>
      </c>
      <c r="C174" s="296" t="s">
        <v>202</v>
      </c>
      <c r="D174" s="297"/>
      <c r="E174" s="298"/>
    </row>
    <row r="175" spans="1:7" ht="47.1" customHeight="1" x14ac:dyDescent="0.2">
      <c r="A175" s="68" t="s">
        <v>203</v>
      </c>
      <c r="B175" s="48">
        <v>2</v>
      </c>
      <c r="C175" s="296" t="s">
        <v>204</v>
      </c>
      <c r="D175" s="297"/>
      <c r="E175" s="298"/>
    </row>
    <row r="176" spans="1:7" ht="47.1" customHeight="1" x14ac:dyDescent="0.2">
      <c r="A176" s="70" t="s">
        <v>205</v>
      </c>
      <c r="B176" s="86">
        <v>1</v>
      </c>
      <c r="C176" s="305" t="s">
        <v>206</v>
      </c>
      <c r="D176" s="306"/>
      <c r="E176" s="307"/>
    </row>
    <row r="177" spans="1:5" ht="15" x14ac:dyDescent="0.25">
      <c r="B177"/>
      <c r="C177"/>
      <c r="D177"/>
      <c r="E177"/>
    </row>
    <row r="178" spans="1:5" ht="35.25" customHeight="1" x14ac:dyDescent="0.2">
      <c r="A178" s="59" t="s">
        <v>76</v>
      </c>
      <c r="B178" s="294" t="s">
        <v>394</v>
      </c>
      <c r="C178" s="294"/>
      <c r="D178" s="294"/>
      <c r="E178" s="295"/>
    </row>
    <row r="179" spans="1:5" ht="19.5" customHeight="1" x14ac:dyDescent="0.2">
      <c r="A179" s="62" t="s">
        <v>3</v>
      </c>
      <c r="B179" s="302" t="s">
        <v>207</v>
      </c>
      <c r="C179" s="303"/>
      <c r="D179" s="303"/>
      <c r="E179" s="304"/>
    </row>
    <row r="180" spans="1:5" ht="15" customHeight="1" x14ac:dyDescent="0.2">
      <c r="A180" s="171" t="s">
        <v>4</v>
      </c>
      <c r="B180" s="308" t="s">
        <v>5</v>
      </c>
      <c r="C180" s="308"/>
      <c r="D180" s="308"/>
      <c r="E180" s="309"/>
    </row>
    <row r="181" spans="1:5" ht="15" customHeight="1" x14ac:dyDescent="0.2">
      <c r="A181" s="398" t="s">
        <v>208</v>
      </c>
      <c r="B181" s="406" t="s">
        <v>209</v>
      </c>
      <c r="C181" s="406"/>
      <c r="D181" s="406"/>
      <c r="E181" s="407"/>
    </row>
    <row r="182" spans="1:5" ht="25.5" customHeight="1" x14ac:dyDescent="0.2">
      <c r="A182" s="399"/>
      <c r="B182" s="408"/>
      <c r="C182" s="408"/>
      <c r="D182" s="408"/>
      <c r="E182" s="409"/>
    </row>
    <row r="183" spans="1:5" ht="15" customHeight="1" x14ac:dyDescent="0.2">
      <c r="A183" s="400" t="s">
        <v>210</v>
      </c>
      <c r="B183" s="408"/>
      <c r="C183" s="408"/>
      <c r="D183" s="408"/>
      <c r="E183" s="409"/>
    </row>
    <row r="184" spans="1:5" ht="22.5" customHeight="1" x14ac:dyDescent="0.2">
      <c r="A184" s="401"/>
      <c r="B184" s="408"/>
      <c r="C184" s="408"/>
      <c r="D184" s="408"/>
      <c r="E184" s="409"/>
    </row>
    <row r="185" spans="1:5" ht="15" customHeight="1" x14ac:dyDescent="0.25">
      <c r="A185" s="402" t="s">
        <v>211</v>
      </c>
      <c r="B185"/>
      <c r="C185" s="172" t="s">
        <v>299</v>
      </c>
      <c r="D185" s="173" t="s">
        <v>295</v>
      </c>
      <c r="E185" s="176" t="s">
        <v>66</v>
      </c>
    </row>
    <row r="186" spans="1:5" ht="18.75" customHeight="1" x14ac:dyDescent="0.25">
      <c r="A186" s="403"/>
      <c r="B186" s="170"/>
      <c r="C186" s="174" t="s">
        <v>296</v>
      </c>
      <c r="E186" s="179"/>
    </row>
    <row r="187" spans="1:5" ht="15" customHeight="1" x14ac:dyDescent="0.25">
      <c r="A187" s="404" t="s">
        <v>212</v>
      </c>
      <c r="B187" s="170"/>
      <c r="C187" s="174" t="s">
        <v>297</v>
      </c>
      <c r="D187" s="175" t="s">
        <v>300</v>
      </c>
      <c r="E187" s="177" t="s">
        <v>302</v>
      </c>
    </row>
    <row r="188" spans="1:5" ht="19.5" customHeight="1" x14ac:dyDescent="0.25">
      <c r="A188" s="405"/>
      <c r="B188" s="113"/>
      <c r="C188" s="178" t="s">
        <v>298</v>
      </c>
      <c r="D188" s="113"/>
      <c r="E188" s="114"/>
    </row>
    <row r="189" spans="1:5" ht="15" x14ac:dyDescent="0.25">
      <c r="A189"/>
      <c r="B189"/>
      <c r="C189"/>
      <c r="D189"/>
      <c r="E189"/>
    </row>
    <row r="190" spans="1:5" ht="15" x14ac:dyDescent="0.25">
      <c r="A190"/>
      <c r="B190"/>
      <c r="C190"/>
      <c r="D190"/>
      <c r="E190"/>
    </row>
    <row r="191" spans="1:5" ht="24" customHeight="1" x14ac:dyDescent="0.2">
      <c r="A191" s="253" t="s">
        <v>386</v>
      </c>
      <c r="B191" s="294" t="s">
        <v>395</v>
      </c>
      <c r="C191" s="294"/>
      <c r="D191" s="294"/>
      <c r="E191" s="295"/>
    </row>
    <row r="192" spans="1:5" ht="32.25" customHeight="1" x14ac:dyDescent="0.2">
      <c r="A192" s="338" t="s">
        <v>387</v>
      </c>
      <c r="B192" s="339"/>
      <c r="C192" s="339"/>
      <c r="D192" s="339"/>
      <c r="E192" s="340"/>
    </row>
    <row r="193" spans="1:5" ht="21.75" customHeight="1" x14ac:dyDescent="0.2">
      <c r="A193" s="341"/>
      <c r="B193" s="342"/>
      <c r="C193" s="342"/>
      <c r="D193" s="342"/>
      <c r="E193" s="343"/>
    </row>
    <row r="194" spans="1:5" ht="15" x14ac:dyDescent="0.2">
      <c r="A194" s="254" t="s">
        <v>389</v>
      </c>
      <c r="B194" s="316" t="s">
        <v>382</v>
      </c>
      <c r="C194" s="316"/>
      <c r="D194" s="316"/>
      <c r="E194" s="317"/>
    </row>
    <row r="195" spans="1:5" ht="101.25" customHeight="1" x14ac:dyDescent="0.2">
      <c r="A195" s="255" t="s">
        <v>208</v>
      </c>
      <c r="B195" s="318" t="s">
        <v>383</v>
      </c>
      <c r="C195" s="318"/>
      <c r="D195" s="318"/>
      <c r="E195" s="319"/>
    </row>
    <row r="196" spans="1:5" ht="50.25" customHeight="1" x14ac:dyDescent="0.25">
      <c r="A196" s="256" t="s">
        <v>210</v>
      </c>
      <c r="B196" s="320" t="s">
        <v>384</v>
      </c>
      <c r="C196" s="320"/>
      <c r="D196" s="320"/>
      <c r="E196" s="321"/>
    </row>
    <row r="197" spans="1:5" ht="33.75" customHeight="1" x14ac:dyDescent="0.2">
      <c r="A197" s="257" t="s">
        <v>211</v>
      </c>
      <c r="B197" s="322" t="s">
        <v>385</v>
      </c>
      <c r="C197" s="322"/>
      <c r="D197" s="322"/>
      <c r="E197" s="323"/>
    </row>
    <row r="198" spans="1:5" ht="33" customHeight="1" x14ac:dyDescent="0.2">
      <c r="A198" s="258" t="s">
        <v>212</v>
      </c>
      <c r="B198" s="324" t="s">
        <v>385</v>
      </c>
      <c r="C198" s="324"/>
      <c r="D198" s="324"/>
      <c r="E198" s="325"/>
    </row>
    <row r="199" spans="1:5" ht="15" x14ac:dyDescent="0.25">
      <c r="A199"/>
      <c r="B199"/>
      <c r="C199"/>
      <c r="D199"/>
      <c r="E199"/>
    </row>
    <row r="200" spans="1:5" ht="15" x14ac:dyDescent="0.25">
      <c r="A200"/>
      <c r="B200"/>
      <c r="C200"/>
      <c r="D200"/>
      <c r="E200"/>
    </row>
    <row r="201" spans="1:5" ht="15" x14ac:dyDescent="0.2">
      <c r="A201" s="59" t="s">
        <v>92</v>
      </c>
      <c r="B201" s="78"/>
      <c r="C201" s="78"/>
      <c r="D201" s="78"/>
      <c r="E201" s="79"/>
    </row>
    <row r="202" spans="1:5" ht="37.5" customHeight="1" x14ac:dyDescent="0.2">
      <c r="A202" s="62" t="s">
        <v>3</v>
      </c>
      <c r="B202" s="302" t="s">
        <v>277</v>
      </c>
      <c r="C202" s="303"/>
      <c r="D202" s="303"/>
      <c r="E202" s="304"/>
    </row>
    <row r="203" spans="1:5" ht="15" x14ac:dyDescent="0.2">
      <c r="A203" s="63" t="s">
        <v>4</v>
      </c>
      <c r="B203" s="313" t="s">
        <v>5</v>
      </c>
      <c r="C203" s="314"/>
      <c r="D203" s="314"/>
      <c r="E203" s="315"/>
    </row>
    <row r="204" spans="1:5" ht="36.75" customHeight="1" x14ac:dyDescent="0.2">
      <c r="A204" s="251" t="s">
        <v>91</v>
      </c>
      <c r="B204" s="296" t="s">
        <v>381</v>
      </c>
      <c r="C204" s="297"/>
      <c r="D204" s="297"/>
      <c r="E204" s="298"/>
    </row>
    <row r="205" spans="1:5" ht="25.5" customHeight="1" x14ac:dyDescent="0.2">
      <c r="A205" s="251" t="s">
        <v>214</v>
      </c>
      <c r="B205" s="296" t="s">
        <v>379</v>
      </c>
      <c r="C205" s="297"/>
      <c r="D205" s="297"/>
      <c r="E205" s="298"/>
    </row>
    <row r="206" spans="1:5" ht="24" customHeight="1" x14ac:dyDescent="0.2">
      <c r="A206" s="251" t="s">
        <v>304</v>
      </c>
      <c r="B206" s="296" t="s">
        <v>305</v>
      </c>
      <c r="C206" s="297"/>
      <c r="D206" s="297"/>
      <c r="E206" s="298"/>
    </row>
    <row r="207" spans="1:5" ht="46.5" customHeight="1" x14ac:dyDescent="0.2">
      <c r="A207" s="251" t="s">
        <v>213</v>
      </c>
      <c r="B207" s="296" t="s">
        <v>380</v>
      </c>
      <c r="C207" s="297"/>
      <c r="D207" s="297"/>
      <c r="E207" s="298"/>
    </row>
    <row r="208" spans="1:5" ht="24.75" customHeight="1" x14ac:dyDescent="0.2">
      <c r="A208" s="252" t="s">
        <v>215</v>
      </c>
      <c r="B208" s="305" t="s">
        <v>216</v>
      </c>
      <c r="C208" s="306"/>
      <c r="D208" s="306"/>
      <c r="E208" s="307"/>
    </row>
    <row r="209" spans="1:7" ht="15" x14ac:dyDescent="0.25">
      <c r="A209"/>
      <c r="B209"/>
      <c r="C209"/>
      <c r="D209"/>
      <c r="E209"/>
    </row>
    <row r="210" spans="1:7" ht="15" x14ac:dyDescent="0.2">
      <c r="A210" s="59" t="s">
        <v>82</v>
      </c>
      <c r="B210" s="78"/>
      <c r="C210" s="78"/>
      <c r="D210" s="78"/>
      <c r="E210" s="79"/>
    </row>
    <row r="211" spans="1:7" ht="20.25" customHeight="1" x14ac:dyDescent="0.2">
      <c r="A211" s="71" t="s">
        <v>3</v>
      </c>
      <c r="B211" s="299" t="s">
        <v>217</v>
      </c>
      <c r="C211" s="300"/>
      <c r="D211" s="300"/>
      <c r="E211" s="301"/>
    </row>
    <row r="212" spans="1:7" ht="15" x14ac:dyDescent="0.25">
      <c r="A212"/>
      <c r="B212"/>
      <c r="C212"/>
      <c r="D212"/>
      <c r="E212"/>
    </row>
    <row r="213" spans="1:7" ht="15" x14ac:dyDescent="0.2">
      <c r="A213" s="59" t="s">
        <v>83</v>
      </c>
      <c r="B213" s="78"/>
      <c r="C213" s="78"/>
      <c r="D213" s="78"/>
      <c r="E213" s="79"/>
    </row>
    <row r="214" spans="1:7" ht="23.25" customHeight="1" x14ac:dyDescent="0.2">
      <c r="A214" s="71" t="s">
        <v>3</v>
      </c>
      <c r="B214" s="299" t="s">
        <v>218</v>
      </c>
      <c r="C214" s="300"/>
      <c r="D214" s="300"/>
      <c r="E214" s="301"/>
    </row>
    <row r="215" spans="1:7" ht="15" x14ac:dyDescent="0.25">
      <c r="A215"/>
      <c r="B215"/>
      <c r="C215"/>
      <c r="D215"/>
      <c r="E215"/>
    </row>
    <row r="216" spans="1:7" s="10" customFormat="1" ht="25.15" customHeight="1" x14ac:dyDescent="0.2">
      <c r="A216" s="59" t="s">
        <v>84</v>
      </c>
      <c r="B216" s="78"/>
      <c r="C216" s="78"/>
      <c r="D216" s="78"/>
      <c r="E216" s="79"/>
      <c r="F216" s="8"/>
      <c r="G216" s="9"/>
    </row>
    <row r="217" spans="1:7" s="10" customFormat="1" ht="27" customHeight="1" x14ac:dyDescent="0.2">
      <c r="A217" s="71" t="s">
        <v>3</v>
      </c>
      <c r="B217" s="310" t="s">
        <v>219</v>
      </c>
      <c r="C217" s="311"/>
      <c r="D217" s="311"/>
      <c r="E217" s="312"/>
      <c r="F217" s="8"/>
      <c r="G217" s="9"/>
    </row>
    <row r="218" spans="1:7" ht="15" x14ac:dyDescent="0.25">
      <c r="A218"/>
      <c r="B218"/>
      <c r="C218"/>
      <c r="D218"/>
      <c r="E218"/>
    </row>
    <row r="219" spans="1:7" s="10" customFormat="1" ht="26.25" customHeight="1" x14ac:dyDescent="0.2">
      <c r="A219" s="59" t="s">
        <v>87</v>
      </c>
      <c r="B219" s="78"/>
      <c r="C219" s="78"/>
      <c r="D219" s="78"/>
      <c r="E219" s="79"/>
      <c r="F219" s="8"/>
      <c r="G219" s="9"/>
    </row>
    <row r="220" spans="1:7" s="10" customFormat="1" ht="21.75" customHeight="1" x14ac:dyDescent="0.2">
      <c r="A220" s="71" t="s">
        <v>3</v>
      </c>
      <c r="B220" s="299" t="s">
        <v>220</v>
      </c>
      <c r="C220" s="300"/>
      <c r="D220" s="300"/>
      <c r="E220" s="301"/>
      <c r="F220" s="8"/>
      <c r="G220" s="9"/>
    </row>
    <row r="221" spans="1:7" ht="15" x14ac:dyDescent="0.25">
      <c r="A221"/>
      <c r="B221"/>
      <c r="C221"/>
      <c r="D221"/>
      <c r="E221"/>
    </row>
    <row r="222" spans="1:7" s="10" customFormat="1" ht="26.25" customHeight="1" x14ac:dyDescent="0.2">
      <c r="A222" s="59" t="s">
        <v>88</v>
      </c>
      <c r="B222" s="78"/>
      <c r="C222" s="78"/>
      <c r="D222" s="78"/>
      <c r="E222" s="79"/>
      <c r="F222" s="8"/>
      <c r="G222" s="9"/>
    </row>
    <row r="223" spans="1:7" s="10" customFormat="1" ht="25.5" customHeight="1" x14ac:dyDescent="0.2">
      <c r="A223" s="71" t="s">
        <v>3</v>
      </c>
      <c r="B223" s="299" t="s">
        <v>220</v>
      </c>
      <c r="C223" s="300"/>
      <c r="D223" s="300"/>
      <c r="E223" s="301"/>
      <c r="F223" s="8"/>
      <c r="G223" s="9"/>
    </row>
    <row r="224" spans="1:7" ht="15" x14ac:dyDescent="0.25">
      <c r="A224"/>
      <c r="B224"/>
      <c r="C224"/>
      <c r="D224"/>
      <c r="E224"/>
    </row>
    <row r="225" spans="1:7" s="10" customFormat="1" ht="25.15" customHeight="1" x14ac:dyDescent="0.2">
      <c r="A225" s="59" t="s">
        <v>85</v>
      </c>
      <c r="B225" s="78"/>
      <c r="C225" s="78"/>
      <c r="D225" s="78"/>
      <c r="E225" s="79"/>
      <c r="F225" s="8"/>
      <c r="G225" s="9"/>
    </row>
    <row r="226" spans="1:7" s="10" customFormat="1" ht="25.5" customHeight="1" x14ac:dyDescent="0.2">
      <c r="A226" s="71" t="s">
        <v>3</v>
      </c>
      <c r="B226" s="299" t="s">
        <v>221</v>
      </c>
      <c r="C226" s="300"/>
      <c r="D226" s="300"/>
      <c r="E226" s="301"/>
      <c r="F226" s="8"/>
      <c r="G226" s="9"/>
    </row>
    <row r="227" spans="1:7" ht="15" x14ac:dyDescent="0.25">
      <c r="A227"/>
      <c r="B227"/>
      <c r="C227"/>
      <c r="D227"/>
      <c r="E227"/>
    </row>
    <row r="228" spans="1:7" s="10" customFormat="1" ht="25.15" customHeight="1" x14ac:dyDescent="0.2">
      <c r="A228" s="59" t="s">
        <v>222</v>
      </c>
      <c r="B228" s="78"/>
      <c r="C228" s="78"/>
      <c r="D228" s="78"/>
      <c r="E228" s="79"/>
      <c r="F228" s="8"/>
      <c r="G228" s="9"/>
    </row>
    <row r="229" spans="1:7" s="10" customFormat="1" ht="31.5" customHeight="1" x14ac:dyDescent="0.2">
      <c r="A229" s="71" t="s">
        <v>3</v>
      </c>
      <c r="B229" s="299" t="s">
        <v>223</v>
      </c>
      <c r="C229" s="300"/>
      <c r="D229" s="300"/>
      <c r="E229" s="301"/>
      <c r="F229" s="8"/>
      <c r="G229" s="9"/>
    </row>
    <row r="230" spans="1:7" ht="15" hidden="1" x14ac:dyDescent="0.25">
      <c r="A230"/>
      <c r="B230"/>
      <c r="C230"/>
      <c r="D230"/>
      <c r="E230"/>
    </row>
    <row r="231" spans="1:7" ht="15" hidden="1" x14ac:dyDescent="0.25">
      <c r="A231"/>
      <c r="B231"/>
      <c r="C231"/>
      <c r="D231"/>
      <c r="E231"/>
    </row>
    <row r="232" spans="1:7" ht="15" hidden="1" x14ac:dyDescent="0.25">
      <c r="A232"/>
      <c r="B232"/>
      <c r="C232"/>
      <c r="D232"/>
      <c r="E232"/>
    </row>
    <row r="233" spans="1:7" ht="14.25" customHeight="1" x14ac:dyDescent="0.2"/>
    <row r="234" spans="1:7" ht="14.25" customHeight="1" x14ac:dyDescent="0.2"/>
    <row r="235" spans="1:7" ht="14.25" customHeight="1" x14ac:dyDescent="0.2"/>
    <row r="236" spans="1:7" ht="14.25" customHeight="1" x14ac:dyDescent="0.2"/>
    <row r="237" spans="1:7" ht="14.25" customHeight="1" x14ac:dyDescent="0.2"/>
    <row r="238" spans="1:7" ht="14.25" customHeight="1" x14ac:dyDescent="0.2"/>
    <row r="239" spans="1:7" ht="14.25" customHeight="1" x14ac:dyDescent="0.2"/>
    <row r="240" spans="1:7" ht="14.25" customHeight="1" x14ac:dyDescent="0.2"/>
    <row r="241" ht="14.25" customHeight="1" x14ac:dyDescent="0.2"/>
    <row r="242" ht="14.25" customHeight="1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  <row r="334" x14ac:dyDescent="0.2"/>
    <row r="335" x14ac:dyDescent="0.2"/>
    <row r="336" x14ac:dyDescent="0.2"/>
    <row r="337" x14ac:dyDescent="0.2"/>
    <row r="338" x14ac:dyDescent="0.2"/>
    <row r="339" x14ac:dyDescent="0.2"/>
    <row r="340" x14ac:dyDescent="0.2"/>
    <row r="341" x14ac:dyDescent="0.2"/>
    <row r="342" x14ac:dyDescent="0.2"/>
    <row r="343" x14ac:dyDescent="0.2"/>
    <row r="344" x14ac:dyDescent="0.2"/>
    <row r="345" x14ac:dyDescent="0.2"/>
    <row r="346" x14ac:dyDescent="0.2"/>
    <row r="347" x14ac:dyDescent="0.2"/>
    <row r="348" x14ac:dyDescent="0.2"/>
    <row r="349" x14ac:dyDescent="0.2"/>
    <row r="350" x14ac:dyDescent="0.2"/>
    <row r="351" x14ac:dyDescent="0.2"/>
    <row r="352" x14ac:dyDescent="0.2"/>
    <row r="353" x14ac:dyDescent="0.2"/>
    <row r="354" x14ac:dyDescent="0.2"/>
    <row r="355" x14ac:dyDescent="0.2"/>
    <row r="356" x14ac:dyDescent="0.2"/>
    <row r="357" x14ac:dyDescent="0.2"/>
    <row r="358" x14ac:dyDescent="0.2"/>
    <row r="359" x14ac:dyDescent="0.2"/>
    <row r="360" x14ac:dyDescent="0.2"/>
    <row r="361" x14ac:dyDescent="0.2"/>
    <row r="362" x14ac:dyDescent="0.2"/>
    <row r="363" x14ac:dyDescent="0.2"/>
    <row r="364" x14ac:dyDescent="0.2"/>
    <row r="365" x14ac:dyDescent="0.2"/>
    <row r="366" x14ac:dyDescent="0.2"/>
    <row r="367" x14ac:dyDescent="0.2"/>
    <row r="368" x14ac:dyDescent="0.2"/>
    <row r="369" x14ac:dyDescent="0.2"/>
    <row r="370" x14ac:dyDescent="0.2"/>
    <row r="371" x14ac:dyDescent="0.2"/>
    <row r="372" x14ac:dyDescent="0.2"/>
    <row r="373" x14ac:dyDescent="0.2"/>
    <row r="374" x14ac:dyDescent="0.2"/>
    <row r="375" x14ac:dyDescent="0.2"/>
    <row r="376" x14ac:dyDescent="0.2"/>
    <row r="377" x14ac:dyDescent="0.2"/>
    <row r="378" x14ac:dyDescent="0.2"/>
    <row r="379" x14ac:dyDescent="0.2"/>
    <row r="380" x14ac:dyDescent="0.2"/>
    <row r="381" x14ac:dyDescent="0.2"/>
    <row r="382" x14ac:dyDescent="0.2"/>
    <row r="383" x14ac:dyDescent="0.2"/>
    <row r="384" x14ac:dyDescent="0.2"/>
    <row r="385" x14ac:dyDescent="0.2"/>
    <row r="386" x14ac:dyDescent="0.2"/>
    <row r="387" x14ac:dyDescent="0.2"/>
    <row r="388" x14ac:dyDescent="0.2"/>
    <row r="389" x14ac:dyDescent="0.2"/>
    <row r="390" x14ac:dyDescent="0.2"/>
    <row r="391" x14ac:dyDescent="0.2"/>
    <row r="392" x14ac:dyDescent="0.2"/>
    <row r="393" x14ac:dyDescent="0.2"/>
    <row r="394" x14ac:dyDescent="0.2"/>
    <row r="395" x14ac:dyDescent="0.2"/>
    <row r="396" x14ac:dyDescent="0.2"/>
    <row r="397" x14ac:dyDescent="0.2"/>
    <row r="398" x14ac:dyDescent="0.2"/>
    <row r="399" x14ac:dyDescent="0.2"/>
    <row r="400" x14ac:dyDescent="0.2"/>
    <row r="401" x14ac:dyDescent="0.2"/>
    <row r="402" x14ac:dyDescent="0.2"/>
    <row r="403" x14ac:dyDescent="0.2"/>
    <row r="404" x14ac:dyDescent="0.2"/>
    <row r="405" x14ac:dyDescent="0.2"/>
    <row r="406" x14ac:dyDescent="0.2"/>
    <row r="407" x14ac:dyDescent="0.2"/>
    <row r="408" x14ac:dyDescent="0.2"/>
    <row r="409" x14ac:dyDescent="0.2"/>
    <row r="410" x14ac:dyDescent="0.2"/>
    <row r="411" x14ac:dyDescent="0.2"/>
    <row r="412" x14ac:dyDescent="0.2"/>
    <row r="413" x14ac:dyDescent="0.2"/>
    <row r="414" x14ac:dyDescent="0.2"/>
    <row r="415" x14ac:dyDescent="0.2"/>
    <row r="416" x14ac:dyDescent="0.2"/>
    <row r="417" x14ac:dyDescent="0.2"/>
    <row r="418" x14ac:dyDescent="0.2"/>
    <row r="419" x14ac:dyDescent="0.2"/>
    <row r="420" x14ac:dyDescent="0.2"/>
    <row r="421" x14ac:dyDescent="0.2"/>
    <row r="422" x14ac:dyDescent="0.2"/>
    <row r="423" x14ac:dyDescent="0.2"/>
    <row r="424" x14ac:dyDescent="0.2"/>
    <row r="425" x14ac:dyDescent="0.2"/>
    <row r="426" x14ac:dyDescent="0.2"/>
    <row r="427" x14ac:dyDescent="0.2"/>
    <row r="428" x14ac:dyDescent="0.2"/>
    <row r="429" x14ac:dyDescent="0.2"/>
    <row r="430" x14ac:dyDescent="0.2"/>
    <row r="431" x14ac:dyDescent="0.2"/>
    <row r="432" x14ac:dyDescent="0.2"/>
    <row r="433" x14ac:dyDescent="0.2"/>
    <row r="434" x14ac:dyDescent="0.2"/>
    <row r="435" x14ac:dyDescent="0.2"/>
    <row r="436" x14ac:dyDescent="0.2"/>
    <row r="437" x14ac:dyDescent="0.2"/>
    <row r="438" x14ac:dyDescent="0.2"/>
    <row r="439" x14ac:dyDescent="0.2"/>
    <row r="440" x14ac:dyDescent="0.2"/>
    <row r="441" x14ac:dyDescent="0.2"/>
    <row r="442" x14ac:dyDescent="0.2"/>
    <row r="443" x14ac:dyDescent="0.2"/>
    <row r="444" x14ac:dyDescent="0.2"/>
    <row r="445" x14ac:dyDescent="0.2"/>
    <row r="446" x14ac:dyDescent="0.2"/>
    <row r="447" x14ac:dyDescent="0.2"/>
    <row r="448" x14ac:dyDescent="0.2"/>
    <row r="449" x14ac:dyDescent="0.2"/>
    <row r="450" x14ac:dyDescent="0.2"/>
    <row r="451" x14ac:dyDescent="0.2"/>
    <row r="452" x14ac:dyDescent="0.2"/>
    <row r="453" x14ac:dyDescent="0.2"/>
    <row r="454" x14ac:dyDescent="0.2"/>
    <row r="455" x14ac:dyDescent="0.2"/>
    <row r="456" x14ac:dyDescent="0.2"/>
    <row r="457" x14ac:dyDescent="0.2"/>
    <row r="458" x14ac:dyDescent="0.2"/>
    <row r="459" x14ac:dyDescent="0.2"/>
    <row r="460" x14ac:dyDescent="0.2"/>
    <row r="461" x14ac:dyDescent="0.2"/>
    <row r="462" x14ac:dyDescent="0.2"/>
    <row r="463" x14ac:dyDescent="0.2"/>
    <row r="464" x14ac:dyDescent="0.2"/>
    <row r="465" x14ac:dyDescent="0.2"/>
    <row r="466" x14ac:dyDescent="0.2"/>
    <row r="467" x14ac:dyDescent="0.2"/>
    <row r="468" x14ac:dyDescent="0.2"/>
    <row r="469" x14ac:dyDescent="0.2"/>
    <row r="470" x14ac:dyDescent="0.2"/>
    <row r="471" x14ac:dyDescent="0.2"/>
    <row r="472" x14ac:dyDescent="0.2"/>
    <row r="473" x14ac:dyDescent="0.2"/>
    <row r="474" x14ac:dyDescent="0.2"/>
    <row r="475" x14ac:dyDescent="0.2"/>
    <row r="476" x14ac:dyDescent="0.2"/>
    <row r="477" x14ac:dyDescent="0.2"/>
    <row r="478" x14ac:dyDescent="0.2"/>
    <row r="479" x14ac:dyDescent="0.2"/>
    <row r="480" x14ac:dyDescent="0.2"/>
    <row r="481" x14ac:dyDescent="0.2"/>
    <row r="482" x14ac:dyDescent="0.2"/>
    <row r="483" x14ac:dyDescent="0.2"/>
    <row r="484" x14ac:dyDescent="0.2"/>
    <row r="485" x14ac:dyDescent="0.2"/>
    <row r="486" x14ac:dyDescent="0.2"/>
    <row r="487" x14ac:dyDescent="0.2"/>
    <row r="488" x14ac:dyDescent="0.2"/>
    <row r="489" x14ac:dyDescent="0.2"/>
    <row r="490" x14ac:dyDescent="0.2"/>
    <row r="491" x14ac:dyDescent="0.2"/>
    <row r="492" x14ac:dyDescent="0.2"/>
    <row r="493" x14ac:dyDescent="0.2"/>
    <row r="494" x14ac:dyDescent="0.2"/>
    <row r="495" x14ac:dyDescent="0.2"/>
    <row r="496" x14ac:dyDescent="0.2"/>
    <row r="497" x14ac:dyDescent="0.2"/>
    <row r="498" x14ac:dyDescent="0.2"/>
    <row r="499" x14ac:dyDescent="0.2"/>
    <row r="500" x14ac:dyDescent="0.2"/>
    <row r="501" x14ac:dyDescent="0.2"/>
    <row r="502" x14ac:dyDescent="0.2"/>
    <row r="503" x14ac:dyDescent="0.2"/>
    <row r="504" x14ac:dyDescent="0.2"/>
    <row r="505" x14ac:dyDescent="0.2"/>
    <row r="506" x14ac:dyDescent="0.2"/>
    <row r="507" x14ac:dyDescent="0.2"/>
    <row r="508" x14ac:dyDescent="0.2"/>
    <row r="509" x14ac:dyDescent="0.2"/>
    <row r="510" x14ac:dyDescent="0.2"/>
    <row r="511" x14ac:dyDescent="0.2"/>
    <row r="512" x14ac:dyDescent="0.2"/>
    <row r="513" x14ac:dyDescent="0.2"/>
    <row r="514" x14ac:dyDescent="0.2"/>
    <row r="515" x14ac:dyDescent="0.2"/>
    <row r="516" x14ac:dyDescent="0.2"/>
    <row r="517" x14ac:dyDescent="0.2"/>
    <row r="518" x14ac:dyDescent="0.2"/>
    <row r="519" x14ac:dyDescent="0.2"/>
    <row r="520" x14ac:dyDescent="0.2"/>
    <row r="521" x14ac:dyDescent="0.2"/>
    <row r="522" x14ac:dyDescent="0.2"/>
    <row r="523" x14ac:dyDescent="0.2"/>
    <row r="524" x14ac:dyDescent="0.2"/>
    <row r="525" x14ac:dyDescent="0.2"/>
    <row r="526" x14ac:dyDescent="0.2"/>
    <row r="527" x14ac:dyDescent="0.2"/>
    <row r="528" x14ac:dyDescent="0.2"/>
    <row r="529" x14ac:dyDescent="0.2"/>
    <row r="530" x14ac:dyDescent="0.2"/>
    <row r="531" x14ac:dyDescent="0.2"/>
    <row r="532" x14ac:dyDescent="0.2"/>
    <row r="533" x14ac:dyDescent="0.2"/>
    <row r="534" x14ac:dyDescent="0.2"/>
    <row r="535" x14ac:dyDescent="0.2"/>
    <row r="536" x14ac:dyDescent="0.2"/>
    <row r="537" x14ac:dyDescent="0.2"/>
    <row r="538" x14ac:dyDescent="0.2"/>
    <row r="539" x14ac:dyDescent="0.2"/>
    <row r="540" x14ac:dyDescent="0.2"/>
    <row r="541" x14ac:dyDescent="0.2"/>
    <row r="542" x14ac:dyDescent="0.2"/>
    <row r="543" x14ac:dyDescent="0.2"/>
    <row r="544" x14ac:dyDescent="0.2"/>
    <row r="545" x14ac:dyDescent="0.2"/>
    <row r="546" x14ac:dyDescent="0.2"/>
    <row r="547" x14ac:dyDescent="0.2"/>
    <row r="548" x14ac:dyDescent="0.2"/>
    <row r="549" x14ac:dyDescent="0.2"/>
    <row r="550" x14ac:dyDescent="0.2"/>
    <row r="551" x14ac:dyDescent="0.2"/>
    <row r="552" x14ac:dyDescent="0.2"/>
    <row r="553" x14ac:dyDescent="0.2"/>
    <row r="554" x14ac:dyDescent="0.2"/>
    <row r="555" x14ac:dyDescent="0.2"/>
    <row r="556" x14ac:dyDescent="0.2"/>
    <row r="557" x14ac:dyDescent="0.2"/>
    <row r="558" x14ac:dyDescent="0.2"/>
    <row r="559" x14ac:dyDescent="0.2"/>
    <row r="560" x14ac:dyDescent="0.2"/>
    <row r="561" x14ac:dyDescent="0.2"/>
    <row r="562" x14ac:dyDescent="0.2"/>
    <row r="563" x14ac:dyDescent="0.2"/>
    <row r="564" x14ac:dyDescent="0.2"/>
    <row r="565" x14ac:dyDescent="0.2"/>
    <row r="566" x14ac:dyDescent="0.2"/>
    <row r="567" x14ac:dyDescent="0.2"/>
    <row r="568" x14ac:dyDescent="0.2"/>
    <row r="569" x14ac:dyDescent="0.2"/>
    <row r="570" x14ac:dyDescent="0.2"/>
    <row r="571" x14ac:dyDescent="0.2"/>
    <row r="572" x14ac:dyDescent="0.2"/>
    <row r="573" x14ac:dyDescent="0.2"/>
    <row r="574" x14ac:dyDescent="0.2"/>
    <row r="575" x14ac:dyDescent="0.2"/>
    <row r="576" x14ac:dyDescent="0.2"/>
    <row r="577" x14ac:dyDescent="0.2"/>
    <row r="578" x14ac:dyDescent="0.2"/>
    <row r="579" x14ac:dyDescent="0.2"/>
    <row r="580" x14ac:dyDescent="0.2"/>
    <row r="581" x14ac:dyDescent="0.2"/>
    <row r="582" x14ac:dyDescent="0.2"/>
    <row r="583" x14ac:dyDescent="0.2"/>
    <row r="584" x14ac:dyDescent="0.2"/>
    <row r="585" x14ac:dyDescent="0.2"/>
    <row r="586" x14ac:dyDescent="0.2"/>
    <row r="587" x14ac:dyDescent="0.2"/>
    <row r="588" x14ac:dyDescent="0.2"/>
    <row r="589" x14ac:dyDescent="0.2"/>
    <row r="590" x14ac:dyDescent="0.2"/>
    <row r="591" x14ac:dyDescent="0.2"/>
    <row r="592" x14ac:dyDescent="0.2"/>
    <row r="593" x14ac:dyDescent="0.2"/>
    <row r="594" x14ac:dyDescent="0.2"/>
    <row r="595" x14ac:dyDescent="0.2"/>
    <row r="596" x14ac:dyDescent="0.2"/>
    <row r="597" x14ac:dyDescent="0.2"/>
    <row r="598" x14ac:dyDescent="0.2"/>
    <row r="599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</sheetData>
  <sheetProtection algorithmName="SHA-512" hashValue="u/43qVhlfBl7sqSdqGvuWaK/rmzRO4Ysxty6z1Asu180Wjiyf4WXpLawQXsK1DfoSedZ3CuU7UxMUJEfuNrxdA==" saltValue="7uXKMBifgtMvIlrhVqzQiQ==" spinCount="100000" sheet="1" formatRows="0"/>
  <mergeCells count="145">
    <mergeCell ref="C175:E175"/>
    <mergeCell ref="B179:E179"/>
    <mergeCell ref="C171:E171"/>
    <mergeCell ref="C172:E172"/>
    <mergeCell ref="B106:E106"/>
    <mergeCell ref="C134:E134"/>
    <mergeCell ref="C135:E135"/>
    <mergeCell ref="C116:E116"/>
    <mergeCell ref="C107:E107"/>
    <mergeCell ref="C79:E79"/>
    <mergeCell ref="B88:E88"/>
    <mergeCell ref="A81:F81"/>
    <mergeCell ref="A181:A182"/>
    <mergeCell ref="A183:A184"/>
    <mergeCell ref="A185:A186"/>
    <mergeCell ref="A187:A188"/>
    <mergeCell ref="B181:E184"/>
    <mergeCell ref="C112:E112"/>
    <mergeCell ref="B115:E115"/>
    <mergeCell ref="C110:E110"/>
    <mergeCell ref="C111:E111"/>
    <mergeCell ref="B150:E150"/>
    <mergeCell ref="B178:E178"/>
    <mergeCell ref="C137:E137"/>
    <mergeCell ref="C138:E138"/>
    <mergeCell ref="C129:E129"/>
    <mergeCell ref="B153:B161"/>
    <mergeCell ref="C153:E153"/>
    <mergeCell ref="C154:E156"/>
    <mergeCell ref="C161:E161"/>
    <mergeCell ref="B164:E164"/>
    <mergeCell ref="C173:E173"/>
    <mergeCell ref="C174:E174"/>
    <mergeCell ref="C98:E98"/>
    <mergeCell ref="C99:E99"/>
    <mergeCell ref="C100:E100"/>
    <mergeCell ref="C101:E101"/>
    <mergeCell ref="C102:E102"/>
    <mergeCell ref="C103:E103"/>
    <mergeCell ref="B65:E65"/>
    <mergeCell ref="B66:E66"/>
    <mergeCell ref="B67:E67"/>
    <mergeCell ref="B68:E68"/>
    <mergeCell ref="C91:E91"/>
    <mergeCell ref="C92:E92"/>
    <mergeCell ref="C93:E93"/>
    <mergeCell ref="C94:E94"/>
    <mergeCell ref="B97:E97"/>
    <mergeCell ref="B69:E69"/>
    <mergeCell ref="C78:E78"/>
    <mergeCell ref="C89:E89"/>
    <mergeCell ref="C90:E90"/>
    <mergeCell ref="C74:E74"/>
    <mergeCell ref="C75:E75"/>
    <mergeCell ref="C76:E76"/>
    <mergeCell ref="C77:E77"/>
    <mergeCell ref="B73:E73"/>
    <mergeCell ref="B55:E55"/>
    <mergeCell ref="B56:E56"/>
    <mergeCell ref="B59:E59"/>
    <mergeCell ref="B60:E60"/>
    <mergeCell ref="B61:E61"/>
    <mergeCell ref="B50:E50"/>
    <mergeCell ref="B51:E51"/>
    <mergeCell ref="B52:E52"/>
    <mergeCell ref="B53:E53"/>
    <mergeCell ref="B54:E54"/>
    <mergeCell ref="B36:E36"/>
    <mergeCell ref="B37:E37"/>
    <mergeCell ref="B38:E38"/>
    <mergeCell ref="B41:E41"/>
    <mergeCell ref="B42:E42"/>
    <mergeCell ref="B43:E43"/>
    <mergeCell ref="B46:E46"/>
    <mergeCell ref="B49:E49"/>
    <mergeCell ref="B32:E32"/>
    <mergeCell ref="B33:E33"/>
    <mergeCell ref="B34:E34"/>
    <mergeCell ref="B35:E35"/>
    <mergeCell ref="A1:E1"/>
    <mergeCell ref="A2:E2"/>
    <mergeCell ref="B8:E8"/>
    <mergeCell ref="B9:E9"/>
    <mergeCell ref="B10:E10"/>
    <mergeCell ref="B11:E11"/>
    <mergeCell ref="B12:E12"/>
    <mergeCell ref="B15:E15"/>
    <mergeCell ref="B16:E16"/>
    <mergeCell ref="B17:E17"/>
    <mergeCell ref="B18:E18"/>
    <mergeCell ref="B20:E20"/>
    <mergeCell ref="B25:E25"/>
    <mergeCell ref="B26:E26"/>
    <mergeCell ref="B27:E27"/>
    <mergeCell ref="B28:E28"/>
    <mergeCell ref="B29:E29"/>
    <mergeCell ref="B22:E22"/>
    <mergeCell ref="B198:E198"/>
    <mergeCell ref="C108:E108"/>
    <mergeCell ref="C109:E109"/>
    <mergeCell ref="C125:E125"/>
    <mergeCell ref="C126:E126"/>
    <mergeCell ref="C127:E127"/>
    <mergeCell ref="C128:E128"/>
    <mergeCell ref="C117:E117"/>
    <mergeCell ref="C118:E118"/>
    <mergeCell ref="C119:E119"/>
    <mergeCell ref="C120:E120"/>
    <mergeCell ref="B142:E142"/>
    <mergeCell ref="C152:E152"/>
    <mergeCell ref="C143:E143"/>
    <mergeCell ref="C144:E145"/>
    <mergeCell ref="C148:E148"/>
    <mergeCell ref="B151:E151"/>
    <mergeCell ref="C121:E121"/>
    <mergeCell ref="B124:E124"/>
    <mergeCell ref="C130:E130"/>
    <mergeCell ref="B133:E133"/>
    <mergeCell ref="C139:E139"/>
    <mergeCell ref="A192:E193"/>
    <mergeCell ref="A153:A161"/>
    <mergeCell ref="B191:E191"/>
    <mergeCell ref="C136:E136"/>
    <mergeCell ref="B229:E229"/>
    <mergeCell ref="B167:E167"/>
    <mergeCell ref="B170:E170"/>
    <mergeCell ref="C176:E176"/>
    <mergeCell ref="B180:E180"/>
    <mergeCell ref="B208:E208"/>
    <mergeCell ref="B211:E211"/>
    <mergeCell ref="B214:E214"/>
    <mergeCell ref="B217:E217"/>
    <mergeCell ref="B206:E206"/>
    <mergeCell ref="B202:E202"/>
    <mergeCell ref="B203:E203"/>
    <mergeCell ref="B204:E204"/>
    <mergeCell ref="B205:E205"/>
    <mergeCell ref="B220:E220"/>
    <mergeCell ref="B223:E223"/>
    <mergeCell ref="B226:E226"/>
    <mergeCell ref="B207:E207"/>
    <mergeCell ref="B194:E194"/>
    <mergeCell ref="B195:E195"/>
    <mergeCell ref="B196:E196"/>
    <mergeCell ref="B197:E197"/>
  </mergeCells>
  <dataValidations count="1">
    <dataValidation allowBlank="1" showInputMessage="1" showErrorMessage="1" sqref="A40 A45 A48 A71 A87 A81 A163 A166" xr:uid="{00000000-0002-0000-0100-000000000000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portrait" horizontalDpi="300" verticalDpi="300" r:id="rId1"/>
  <headerFooter>
    <oddHeader>&amp;L&amp;G</oddHeader>
    <oddFooter>&amp;CPágina &amp;P de &amp;N</oddFooter>
  </headerFooter>
  <rowBreaks count="3" manualBreakCount="3">
    <brk id="56" max="16383" man="1"/>
    <brk id="104" max="16383" man="1"/>
    <brk id="162" max="16383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T355"/>
  <sheetViews>
    <sheetView showGridLines="0" zoomScale="85" zoomScaleNormal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18" sqref="B18"/>
    </sheetView>
  </sheetViews>
  <sheetFormatPr defaultColWidth="0" defaultRowHeight="15" x14ac:dyDescent="0.25"/>
  <cols>
    <col min="1" max="1" width="12.140625" customWidth="1"/>
    <col min="2" max="2" width="34.28515625" customWidth="1"/>
    <col min="3" max="3" width="16.42578125" bestFit="1" customWidth="1"/>
    <col min="4" max="4" width="17.85546875" customWidth="1"/>
    <col min="5" max="5" width="41.7109375" customWidth="1"/>
    <col min="6" max="6" width="39.7109375" customWidth="1"/>
    <col min="7" max="7" width="13.85546875" customWidth="1"/>
    <col min="8" max="8" width="40.7109375" customWidth="1"/>
    <col min="9" max="9" width="24.85546875" customWidth="1"/>
    <col min="10" max="10" width="24.7109375" customWidth="1"/>
    <col min="11" max="12" width="10.140625" hidden="1" customWidth="1"/>
    <col min="13" max="13" width="19.42578125" customWidth="1"/>
    <col min="14" max="14" width="16.85546875" customWidth="1"/>
    <col min="15" max="15" width="15.5703125" customWidth="1"/>
    <col min="16" max="16" width="16.42578125" customWidth="1"/>
    <col min="17" max="17" width="25" customWidth="1"/>
    <col min="18" max="18" width="19.5703125" customWidth="1"/>
    <col min="19" max="19" width="10.140625" hidden="1" customWidth="1"/>
    <col min="20" max="20" width="10.7109375" hidden="1" customWidth="1"/>
    <col min="21" max="21" width="14.5703125" hidden="1" customWidth="1"/>
    <col min="22" max="22" width="21.5703125" customWidth="1"/>
    <col min="23" max="23" width="14.140625" hidden="1" customWidth="1"/>
    <col min="24" max="24" width="17.7109375" hidden="1" customWidth="1"/>
    <col min="25" max="25" width="17.7109375" customWidth="1"/>
    <col min="26" max="27" width="38.7109375" customWidth="1"/>
    <col min="28" max="28" width="16" customWidth="1"/>
    <col min="29" max="30" width="11.42578125" hidden="1" customWidth="1"/>
    <col min="31" max="31" width="13.85546875" hidden="1" customWidth="1"/>
    <col min="32" max="32" width="21.28515625" hidden="1" customWidth="1"/>
    <col min="33" max="33" width="21.28515625" customWidth="1"/>
    <col min="34" max="34" width="16.140625" customWidth="1"/>
    <col min="35" max="35" width="40.5703125" customWidth="1"/>
    <col min="36" max="36" width="23.140625" customWidth="1"/>
    <col min="37" max="37" width="47.85546875" customWidth="1"/>
    <col min="38" max="38" width="22.28515625" customWidth="1"/>
    <col min="39" max="40" width="18.42578125" customWidth="1"/>
    <col min="41" max="41" width="28" customWidth="1"/>
    <col min="42" max="42" width="17.85546875" customWidth="1"/>
    <col min="43" max="43" width="18.7109375" customWidth="1"/>
    <col min="44" max="44" width="3" customWidth="1"/>
    <col min="45" max="46" width="0" hidden="1" customWidth="1"/>
    <col min="47" max="16384" width="8.85546875" hidden="1"/>
  </cols>
  <sheetData>
    <row r="1" spans="1:43" ht="28.5" x14ac:dyDescent="0.25">
      <c r="A1" s="223" t="s">
        <v>121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5"/>
    </row>
    <row r="2" spans="1:43" ht="10.15" customHeight="1" x14ac:dyDescent="0.25"/>
    <row r="3" spans="1:43" ht="24" customHeight="1" x14ac:dyDescent="0.25">
      <c r="A3" s="428" t="s">
        <v>71</v>
      </c>
      <c r="B3" s="428"/>
      <c r="C3" s="429" t="str">
        <f>IF(Capa!C11&gt;0,Capa!C11,"")</f>
        <v>Processo 59550.001057/2024-28-e</v>
      </c>
      <c r="D3" s="429"/>
      <c r="E3" s="429"/>
      <c r="F3" s="429"/>
      <c r="G3" s="429"/>
      <c r="H3" s="429"/>
      <c r="I3" s="429"/>
      <c r="J3" s="430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</row>
    <row r="4" spans="1:43" ht="40.15" customHeight="1" x14ac:dyDescent="0.25">
      <c r="A4" s="428" t="str">
        <f>Capa!A12</f>
        <v>OBJETO DA CONTRATAÇÃO:</v>
      </c>
      <c r="B4" s="428"/>
      <c r="C4" s="431" t="str">
        <f>IF(Capa!C12&gt;0,Capa!C12,"")</f>
        <v>CONTRATAÇÃO DE SERVIÇO DE ELABORAÇÃO DE PROJETO BÁSICO, PARA A CONSTRUÇÃO DE UMA PONTE E DAS ESTRADAS DE LIGAÇÃO, NO MUNICÍPIO DE OURO BRANCO, NO ESTADO DE ALAGOAS.</v>
      </c>
      <c r="D4" s="431"/>
      <c r="E4" s="431"/>
      <c r="F4" s="431"/>
      <c r="G4" s="431"/>
      <c r="H4" s="431"/>
      <c r="I4" s="431"/>
      <c r="J4" s="432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103"/>
      <c r="AN4" s="98"/>
      <c r="AO4" s="98"/>
      <c r="AP4" s="98"/>
      <c r="AQ4" s="98"/>
    </row>
    <row r="5" spans="1:43" ht="19.899999999999999" customHeight="1" x14ac:dyDescent="0.25">
      <c r="A5" s="104"/>
      <c r="B5" s="104"/>
      <c r="C5" s="104"/>
      <c r="D5" s="104"/>
      <c r="E5" s="105"/>
      <c r="F5" s="105"/>
      <c r="G5" s="105"/>
      <c r="H5" s="105"/>
      <c r="I5" s="98"/>
      <c r="J5" s="98"/>
      <c r="K5" s="226" t="s">
        <v>237</v>
      </c>
      <c r="L5" s="226" t="s">
        <v>237</v>
      </c>
      <c r="M5" s="98"/>
      <c r="N5" s="98"/>
      <c r="O5" s="98"/>
      <c r="P5" s="98"/>
      <c r="Q5" s="98"/>
      <c r="R5" s="98"/>
      <c r="S5" s="226" t="s">
        <v>237</v>
      </c>
      <c r="T5" s="226" t="s">
        <v>237</v>
      </c>
      <c r="U5" s="226" t="s">
        <v>237</v>
      </c>
      <c r="V5" s="98"/>
      <c r="W5" s="226" t="s">
        <v>237</v>
      </c>
      <c r="X5" s="226" t="s">
        <v>237</v>
      </c>
      <c r="Y5" s="98"/>
      <c r="Z5" s="98"/>
      <c r="AA5" s="98"/>
      <c r="AB5" s="98"/>
      <c r="AC5" s="226" t="s">
        <v>237</v>
      </c>
      <c r="AD5" s="226" t="s">
        <v>237</v>
      </c>
      <c r="AE5" s="226" t="s">
        <v>237</v>
      </c>
      <c r="AF5" s="226" t="s">
        <v>237</v>
      </c>
      <c r="AG5" s="98"/>
      <c r="AH5" s="98"/>
      <c r="AI5" s="98"/>
      <c r="AJ5" s="98"/>
      <c r="AK5" s="58"/>
      <c r="AL5" s="58"/>
      <c r="AM5" s="58"/>
      <c r="AN5" s="58"/>
      <c r="AO5" s="58"/>
      <c r="AP5" s="58"/>
      <c r="AQ5" s="202" t="str">
        <f>Capa!G4</f>
        <v>Versão 5.0</v>
      </c>
    </row>
    <row r="6" spans="1:43" ht="24.75" customHeight="1" x14ac:dyDescent="0.25">
      <c r="A6" s="425" t="s">
        <v>40</v>
      </c>
      <c r="B6" s="425" t="s">
        <v>79</v>
      </c>
      <c r="C6" s="425" t="s">
        <v>68</v>
      </c>
      <c r="D6" s="425" t="s">
        <v>227</v>
      </c>
      <c r="E6" s="425" t="s">
        <v>37</v>
      </c>
      <c r="F6" s="425" t="s">
        <v>268</v>
      </c>
      <c r="G6" s="425" t="s">
        <v>228</v>
      </c>
      <c r="H6" s="425" t="s">
        <v>38</v>
      </c>
      <c r="I6" s="425" t="s">
        <v>233</v>
      </c>
      <c r="J6" s="427" t="s">
        <v>39</v>
      </c>
      <c r="K6" s="433" t="s">
        <v>95</v>
      </c>
      <c r="L6" s="433" t="s">
        <v>96</v>
      </c>
      <c r="M6" s="434" t="s">
        <v>53</v>
      </c>
      <c r="N6" s="435"/>
      <c r="O6" s="435"/>
      <c r="P6" s="435"/>
      <c r="Q6" s="435"/>
      <c r="R6" s="435"/>
      <c r="S6" s="435"/>
      <c r="T6" s="435"/>
      <c r="U6" s="435"/>
      <c r="V6" s="436"/>
      <c r="W6" s="426" t="s">
        <v>93</v>
      </c>
      <c r="X6" s="426" t="s">
        <v>94</v>
      </c>
      <c r="Y6" s="426" t="s">
        <v>75</v>
      </c>
      <c r="Z6" s="424" t="s">
        <v>77</v>
      </c>
      <c r="AA6" s="424"/>
      <c r="AB6" s="424"/>
      <c r="AC6" s="106"/>
      <c r="AD6" s="106"/>
      <c r="AE6" s="426" t="s">
        <v>66</v>
      </c>
      <c r="AF6" s="426" t="s">
        <v>76</v>
      </c>
      <c r="AG6" s="426" t="s">
        <v>235</v>
      </c>
      <c r="AH6" s="424" t="s">
        <v>52</v>
      </c>
      <c r="AI6" s="424"/>
      <c r="AJ6" s="424"/>
      <c r="AK6" s="424"/>
      <c r="AL6" s="424"/>
      <c r="AM6" s="424"/>
      <c r="AN6" s="424"/>
      <c r="AO6" s="424"/>
      <c r="AP6" s="424"/>
      <c r="AQ6" s="424"/>
    </row>
    <row r="7" spans="1:43" ht="55.15" customHeight="1" x14ac:dyDescent="0.25">
      <c r="A7" s="425"/>
      <c r="B7" s="425"/>
      <c r="C7" s="425"/>
      <c r="D7" s="425"/>
      <c r="E7" s="425"/>
      <c r="F7" s="425"/>
      <c r="G7" s="425"/>
      <c r="H7" s="425"/>
      <c r="I7" s="425"/>
      <c r="J7" s="427"/>
      <c r="K7" s="433"/>
      <c r="L7" s="433"/>
      <c r="M7" s="87" t="s">
        <v>41</v>
      </c>
      <c r="N7" s="87" t="s">
        <v>42</v>
      </c>
      <c r="O7" s="87" t="s">
        <v>43</v>
      </c>
      <c r="P7" s="87" t="s">
        <v>44</v>
      </c>
      <c r="Q7" s="87" t="s">
        <v>45</v>
      </c>
      <c r="R7" s="87" t="s">
        <v>46</v>
      </c>
      <c r="S7" s="107" t="s">
        <v>2</v>
      </c>
      <c r="T7" s="107" t="s">
        <v>51</v>
      </c>
      <c r="U7" s="107" t="s">
        <v>105</v>
      </c>
      <c r="V7" s="99" t="s">
        <v>80</v>
      </c>
      <c r="W7" s="426"/>
      <c r="X7" s="426"/>
      <c r="Y7" s="426"/>
      <c r="Z7" s="99" t="s">
        <v>78</v>
      </c>
      <c r="AA7" s="99" t="s">
        <v>81</v>
      </c>
      <c r="AB7" s="99" t="s">
        <v>74</v>
      </c>
      <c r="AC7" s="107" t="s">
        <v>2</v>
      </c>
      <c r="AD7" s="107" t="s">
        <v>97</v>
      </c>
      <c r="AE7" s="426"/>
      <c r="AF7" s="426"/>
      <c r="AG7" s="426"/>
      <c r="AH7" s="99" t="s">
        <v>272</v>
      </c>
      <c r="AI7" s="99" t="s">
        <v>122</v>
      </c>
      <c r="AJ7" s="99" t="s">
        <v>263</v>
      </c>
      <c r="AK7" s="99" t="s">
        <v>123</v>
      </c>
      <c r="AL7" s="99" t="s">
        <v>264</v>
      </c>
      <c r="AM7" s="99" t="s">
        <v>84</v>
      </c>
      <c r="AN7" s="99" t="s">
        <v>87</v>
      </c>
      <c r="AO7" s="99" t="s">
        <v>88</v>
      </c>
      <c r="AP7" s="99" t="s">
        <v>85</v>
      </c>
      <c r="AQ7" s="99" t="s">
        <v>86</v>
      </c>
    </row>
    <row r="8" spans="1:43" ht="56.25" x14ac:dyDescent="0.25">
      <c r="A8" s="234" t="s">
        <v>306</v>
      </c>
      <c r="B8" s="89" t="s">
        <v>376</v>
      </c>
      <c r="C8" s="89" t="s">
        <v>130</v>
      </c>
      <c r="D8" s="89" t="s">
        <v>419</v>
      </c>
      <c r="E8" s="275" t="s">
        <v>440</v>
      </c>
      <c r="F8" s="264" t="s">
        <v>11</v>
      </c>
      <c r="G8" s="89" t="s">
        <v>153</v>
      </c>
      <c r="H8" s="90" t="s">
        <v>420</v>
      </c>
      <c r="I8" s="89" t="s">
        <v>89</v>
      </c>
      <c r="J8" s="91" t="s">
        <v>430</v>
      </c>
      <c r="K8" s="230">
        <f t="shared" ref="K8:K55" si="0">IF(J8="1- Muito Baixa",1,IF(J8="2- Baixa",2,IF(J8="3- Média",3,IF(J8="4- Alta",4,IF(J8="5- Muito Alta",5,0)))))</f>
        <v>3</v>
      </c>
      <c r="L8" s="230">
        <f t="shared" ref="L8:L55" si="1">ROUNDUP(((K8+5)/2),0)</f>
        <v>4</v>
      </c>
      <c r="M8" s="243" t="s">
        <v>49</v>
      </c>
      <c r="N8" s="243" t="s">
        <v>47</v>
      </c>
      <c r="O8" s="243" t="s">
        <v>47</v>
      </c>
      <c r="P8" s="243" t="s">
        <v>47</v>
      </c>
      <c r="Q8" s="243" t="s">
        <v>47</v>
      </c>
      <c r="R8" s="243" t="s">
        <v>48</v>
      </c>
      <c r="S8" s="235">
        <f>ROUNDUP(((IF(M8="pequeno",2,IF(M8="insignificante",1,IF(M8="moderado",3,IF(M8="Grande",4,IF(M8="Muito Grande",5,0)))))+IF(N8="pequeno",2,IF(N8="insignificante",1,IF(N8="moderado",3,IF(N8="Grande",4,IF(N8="Muito Grande",5,0)))))+IF(O8="pequeno",2,IF(O8="insignificante",1,IF(O8="moderado",3,IF(O8="Grande",4,IF(O8="Muito Grande",5,0)))))+IF(P8="pequeno",2,IF(P8="insignificante",1,IF(P8="moderado",3,IF(P8="Grande",4,IF(P8="Muito Grande",5,0)))))+IF(Q8="pequeno",2,IF(Q8="insignificante",1,IF(Q8="moderado",3,IF(Q8="Grande",4,IF(Q8="Muito Grande",5,0)))))+IF(R8="pequeno",2,IF(R8="insignificante",1,IF(R8="moderado",3,IF(R8="Grande",4,IF(R8="Muito Grande",5,0))))))/6),0)</f>
        <v>2</v>
      </c>
      <c r="T8" s="236">
        <f>ROUNDUP(S8,0)</f>
        <v>2</v>
      </c>
      <c r="U8" s="236" t="str">
        <f>IF(T8=1,"1- Insignificante",IF(T8=2,"2- Pequeno",IF(T8=3,"3- Moderado",IF(T8=4,"4- Grande",IF(T8=5,"5- Muito Grande","")))))</f>
        <v>2- Pequeno</v>
      </c>
      <c r="V8" s="237" t="str">
        <f>U8</f>
        <v>2- Pequeno</v>
      </c>
      <c r="W8" s="238">
        <f>ROUNDUP((((K8+5)/2)*S8),0)</f>
        <v>8</v>
      </c>
      <c r="X8" s="267" t="str">
        <f>IF(AND(S8=1,L8=1),"Risco Baixo",IF(AND(S8=1,L8=2),"Risco Baixo",IF(AND(S8=1,L8=3),"Risco Baixo",IF(AND(S8=1,L8=4),"Risco Baixo",IF(AND(S8=1,L8=5),"Risco Moderado",IF(AND(S8=2,L8=1),"Risco Baixo",IF(AND(S8=2,L8=2),"Risco Baixo",IF(AND(S8=2,L8=3),"Risco Moderado",IF(AND(S8=2,L8=4),"Risco Moderado",IF(AND(S8=2,L8=5),"Risco Moderado",IF(AND(S8=3,L8=1),"Risco Baixo",IF(AND(S8=3,L8=2),"Risco Moderado",IF(AND(S8=3,L8=3),"Risco Moderado",IF(AND(S8=3,L8=4),"Risco Alto",IF(AND(S8=3,L8=5),"Risco Alto",IF(AND(S8=4,L8=1),"Risco Baixo",IF(AND(S8=4,L8=2),"Risco Moderado",IF(AND(S8=4,L8=3),"Risco Alto",IF(AND(S8=4,L8=4),"Risco Alto",IF(AND(S8=4,L8=5),"Risco Extremo",IF(AND(S8=5,L8=1),"Risco Moderado",IF(AND(S8=5,L8=2),"Risco Moderado",IF(AND(S8=5,L8=3),"Risco Alto",IF(AND(S8=5,L8=4),"Risco Extremo",IF(AND(S8=5,L8=5),"Risco Extremo",0)))))))))))))))))))))))))</f>
        <v>Risco Moderado</v>
      </c>
      <c r="Y8" s="239" t="str">
        <f>IF(X8&gt;0,X8,"")</f>
        <v>Risco Moderado</v>
      </c>
      <c r="Z8" s="90"/>
      <c r="AA8" s="90"/>
      <c r="AB8" s="91" t="s">
        <v>203</v>
      </c>
      <c r="AC8" s="240">
        <f>IF(AB8="Inexistente",5,IF(AB8="Fraco",4,IF(AB8="Mediano",3,IF(AB8="Satisfatório",2,IF(AB8="Forte",1)))))</f>
        <v>2</v>
      </c>
      <c r="AD8" s="240">
        <f>ROUNDUP((AVERAGE(K8,AC8)),0)</f>
        <v>3</v>
      </c>
      <c r="AE8" s="240">
        <f>(AVERAGE(K8,AC8))*T8</f>
        <v>5</v>
      </c>
      <c r="AF8" s="241" t="str">
        <f>IF(AND(S8=1,AD8=1),"Risco Baixo",IF(AND(S8=1, AD8=2),"Risco Baixo",IF(AND(S8=1,AD8=3),"Risco Baixo",IF(AND(S8=1,AD8=4),"Risco Baixo",IF(AND(S8=1,AD8=5),"Risco Moderado",IF(AND(S8=2,AD8=1),"Risco Baixo",IF(AND(S8=2,AD8=2),"Risco Baixo",IF(AND(S8=2,AD8=3),"Risco Moderado",IF(AND(S8=2,AD8=4),"Risco Moderado",IF(AND(S8=2,AD8=5),"Risco Moderado",IF(AND(S8=3,AD8=1),"Risco Baixo",IF(AND(S8=3,AD8=2),"Risco Moderado",IF(AND(S8=3,AD8=3),"Risco Moderado",IF(AND(S8=3,AD8=4),"Risco Alto",IF(AND(S8=3,AD8=5),"Risco Alto",IF(AND(S8=4,AD8=1),"Risco Baixo",IF(AND(S8=4,AD8=2),"Risco Moderado",IF(AND(S8=4,AD8=3),"Risco Alto",IF(AND(S8=4,AD8=4),"Risco Alto",IF(AND(S8=4,AD8=5),"Risco Extremo",IF(AND(S8=5,AD8=1),"Risco Moderado",IF(AND(S8=5,AD8=2),"Risco Moderado",IF(AND(S8=5,AD8=3),"Risco Alto",IF(AND(S8=5,AD8=4),"Risco Extremo",IF(AND(S8=5,AD8=5),"Risco Extremo",0)))))))))))))))))))))))))</f>
        <v>Risco Moderado</v>
      </c>
      <c r="AG8" s="239" t="str">
        <f>IF(AND(AF8&gt;0,AB8&gt;0),AF8,"")</f>
        <v>Risco Moderado</v>
      </c>
      <c r="AH8" s="244" t="s">
        <v>304</v>
      </c>
      <c r="AI8" s="90" t="s">
        <v>441</v>
      </c>
      <c r="AJ8" s="89" t="s">
        <v>431</v>
      </c>
      <c r="AK8" s="90"/>
      <c r="AL8" s="89"/>
      <c r="AM8" s="247"/>
      <c r="AN8" s="247"/>
      <c r="AO8" s="89"/>
      <c r="AP8" s="89"/>
      <c r="AQ8" s="89"/>
    </row>
    <row r="9" spans="1:43" ht="90" x14ac:dyDescent="0.25">
      <c r="A9" s="88" t="s">
        <v>307</v>
      </c>
      <c r="B9" s="89" t="s">
        <v>376</v>
      </c>
      <c r="C9" s="89" t="s">
        <v>129</v>
      </c>
      <c r="D9" s="89" t="s">
        <v>70</v>
      </c>
      <c r="E9" s="242" t="s">
        <v>424</v>
      </c>
      <c r="F9" s="264" t="s">
        <v>368</v>
      </c>
      <c r="G9" s="89" t="s">
        <v>427</v>
      </c>
      <c r="H9" s="242" t="s">
        <v>420</v>
      </c>
      <c r="I9" s="89" t="s">
        <v>421</v>
      </c>
      <c r="J9" s="91" t="s">
        <v>422</v>
      </c>
      <c r="K9" s="230">
        <f t="shared" si="0"/>
        <v>2</v>
      </c>
      <c r="L9" s="230">
        <f t="shared" si="1"/>
        <v>4</v>
      </c>
      <c r="M9" s="92" t="s">
        <v>54</v>
      </c>
      <c r="N9" s="92" t="s">
        <v>47</v>
      </c>
      <c r="O9" s="92" t="s">
        <v>49</v>
      </c>
      <c r="P9" s="92" t="s">
        <v>47</v>
      </c>
      <c r="Q9" s="92" t="s">
        <v>48</v>
      </c>
      <c r="R9" s="92" t="s">
        <v>48</v>
      </c>
      <c r="S9" s="231">
        <f t="shared" ref="S9:S57" si="2">ROUNDUP(((IF(M9="pequeno",2,IF(M9="insignificante",1,IF(M9="moderado",3,IF(M9="Grande",4,IF(M9="Muito Grande",5,0)))))+IF(N9="pequeno",2,IF(N9="insignificante",1,IF(N9="moderado",3,IF(N9="Grande",4,IF(N9="Muito Grande",5,0)))))+IF(O9="pequeno",2,IF(O9="insignificante",1,IF(O9="moderado",3,IF(O9="Grande",4,IF(O9="Muito Grande",5,0)))))+IF(P9="pequeno",2,IF(P9="insignificante",1,IF(P9="moderado",3,IF(P9="Grande",4,IF(P9="Muito Grande",5,0)))))+IF(Q9="pequeno",2,IF(Q9="insignificante",1,IF(Q9="moderado",3,IF(Q9="Grande",4,IF(Q9="Muito Grande",5,0)))))+IF(R9="pequeno",2,IF(R9="insignificante",1,IF(R9="moderado",3,IF(R9="Grande",4,IF(R9="Muito Grande",5,0))))))/6),0)</f>
        <v>3</v>
      </c>
      <c r="T9" s="232">
        <f t="shared" ref="T9:T57" si="3">ROUNDUP(S9,0)</f>
        <v>3</v>
      </c>
      <c r="U9" s="232" t="str">
        <f t="shared" ref="U9:U57" si="4">IF(T9=1,"1- Insignificante",IF(T9=2,"2- Pequeno",IF(T9=3,"3- Moderado",IF(T9=4,"4- Grande",IF(T9=5,"5- Muito Grande","")))))</f>
        <v>3- Moderado</v>
      </c>
      <c r="V9" s="227" t="str">
        <f t="shared" ref="V9:V57" si="5">U9</f>
        <v>3- Moderado</v>
      </c>
      <c r="W9" s="233">
        <f t="shared" ref="W9:W57" si="6">ROUNDUP((((K9+5)/2)*S9),0)</f>
        <v>11</v>
      </c>
      <c r="X9" s="268" t="str">
        <f t="shared" ref="X9:X57" si="7">IF(AND(T9=1,L9=1),"Risco Baixo",IF(AND(S9=1,L9=2),"Risco Baixo",IF(AND(S9=1,L9=3),"Risco Baixo",IF(AND(S9=1,L9=4),"Risco Baixo",IF(AND(S9=1,L9=5),"Risco Moderado",IF(AND(S9=2,L9=1),"Risco Baixo",IF(AND(S9=2,L9=2),"Risco Baixo",IF(AND(S9=2,L9=3),"Risco Moderado",IF(AND(S9=2,L9=4),"Risco Moderado",IF(AND(S9=2,L9=5),"Risco Moderado",IF(AND(S9=3,L9=1),"Risco Baixo",IF(AND(S9=3,L9=2),"Risco Moderado",IF(AND(S9=3,L9=3),"Risco Moderado",IF(AND(S9=3,L9=4),"Risco Alto",IF(AND(S9=3,L9=5),"Risco Alto",IF(AND(S9=4,L9=1),"Risco Baixo",IF(AND(S9=4,L9=2),"Risco Moderado",IF(AND(S9=4,L9=3),"Risco Alto",IF(AND(S9=4,L9=4),"Risco Alto",IF(AND(S9=4,L9=5),"Risco Extremo",IF(AND(S9=5,L9=1),"Risco Moderado",IF(AND(S9=5,L9=2),"Risco Moderado",IF(AND(S9=5,L9=3),"Risco Alto",IF(AND(S9=5,L9=4),"Risco Extremo",IF(AND(S9=5,L9=5),"Risco Extremo",0)))))))))))))))))))))))))</f>
        <v>Risco Alto</v>
      </c>
      <c r="Y9" s="93" t="str">
        <f t="shared" ref="Y9:Y57" si="8">IF(X9&gt;0,X9,"")</f>
        <v>Risco Alto</v>
      </c>
      <c r="Z9" s="90"/>
      <c r="AA9" s="90"/>
      <c r="AB9" s="91" t="s">
        <v>203</v>
      </c>
      <c r="AC9" s="228">
        <f t="shared" ref="AC9:AC57" si="9">IF(AB9="Inexistente",5,IF(AB9="Fraco",4,IF(AB9="Mediano",3,IF(AB9="Satisfatório",2,IF(AB9="Forte",1)))))</f>
        <v>2</v>
      </c>
      <c r="AD9" s="228">
        <f t="shared" ref="AD9:AD57" si="10">ROUNDUP((AVERAGE(K9,AC9)),0)</f>
        <v>2</v>
      </c>
      <c r="AE9" s="228">
        <f t="shared" ref="AE9:AE57" si="11">(AVERAGE(K9,AC9))*T9</f>
        <v>6</v>
      </c>
      <c r="AF9" s="229" t="str">
        <f t="shared" ref="AF9:AF57" si="12">IF(AND(S9=1,AD9=1),"Risco Baixo",IF(AND(S9=1, AD9=2),"Risco Baixo",IF(AND(S9=1,AD9=3),"Risco Baixo",IF(AND(S9=1,AD9=4),"Risco Baixo",IF(AND(S9=1,AD9=5),"Risco Moderado",IF(AND(S9=2,AD9=1),"Risco Baixo",IF(AND(S9=2,AD9=2),"Risco Baixo",IF(AND(S9=2,AD9=3),"Risco Moderado",IF(AND(S9=2,AD9=4),"Risco Moderado",IF(AND(S9=2,AD9=5),"Risco Moderado",IF(AND(S9=3,AD9=1),"Risco Baixo",IF(AND(S9=3,AD9=2),"Risco Moderado",IF(AND(S9=3,AD9=3),"Risco Moderado",IF(AND(S9=3,AD9=4),"Risco Alto",IF(AND(S9=3,AD9=5),"Risco Alto",IF(AND(S9=4,AD9=1),"Risco Baixo",IF(AND(S9=4,AD9=2),"Risco Moderado",IF(AND(S9=4,AD9=3),"Risco Alto",IF(AND(S9=4,AD9=4),"Risco Alto",IF(AND(S9=4,AD9=5),"Risco Extremo",IF(AND(S9=5,AD9=1),"Risco Moderado",IF(AND(S9=5,AD9=2),"Risco Moderado",IF(AND(S9=5,AD9=3),"Risco Alto",IF(AND(S9=5,AD9=4),"Risco Extremo",IF(AND(S9=5,AD9=5),"Risco Extremo",0)))))))))))))))))))))))))</f>
        <v>Risco Moderado</v>
      </c>
      <c r="AG9" s="93" t="str">
        <f t="shared" ref="AG9:AG57" si="13">IF(AND(AF9&gt;0,AB9&gt;0),AF9,"")</f>
        <v>Risco Moderado</v>
      </c>
      <c r="AH9" s="94" t="s">
        <v>213</v>
      </c>
      <c r="AI9" s="246" t="s">
        <v>432</v>
      </c>
      <c r="AJ9" s="269" t="s">
        <v>421</v>
      </c>
      <c r="AK9" s="246"/>
      <c r="AL9" s="269"/>
      <c r="AM9" s="249"/>
      <c r="AN9" s="249"/>
      <c r="AO9" s="269"/>
      <c r="AP9" s="269"/>
      <c r="AQ9" s="269"/>
    </row>
    <row r="10" spans="1:43" ht="50.1" hidden="1" customHeight="1" x14ac:dyDescent="0.25">
      <c r="A10" s="234" t="s">
        <v>308</v>
      </c>
      <c r="B10" s="89"/>
      <c r="C10" s="89"/>
      <c r="D10" s="89"/>
      <c r="E10" s="276"/>
      <c r="F10" s="264"/>
      <c r="G10" s="89"/>
      <c r="H10" s="90"/>
      <c r="I10" s="89"/>
      <c r="J10" s="91"/>
      <c r="K10" s="230">
        <f t="shared" si="0"/>
        <v>0</v>
      </c>
      <c r="L10" s="230">
        <f t="shared" si="1"/>
        <v>3</v>
      </c>
      <c r="M10" s="243"/>
      <c r="N10" s="243"/>
      <c r="O10" s="243"/>
      <c r="P10" s="243"/>
      <c r="Q10" s="243"/>
      <c r="R10" s="243"/>
      <c r="S10" s="231">
        <f t="shared" ref="S10:S55" si="14">ROUNDUP(((IF(M10="pequeno",2,IF(M10="insignificante",1,IF(M10="moderado",3,IF(M10="Grande",4,IF(M10="Muito Grande",5,0)))))+IF(N10="pequeno",2,IF(N10="insignificante",1,IF(N10="moderado",3,IF(N10="Grande",4,IF(N10="Muito Grande",5,0)))))+IF(O10="pequeno",2,IF(O10="insignificante",1,IF(O10="moderado",3,IF(O10="Grande",4,IF(O10="Muito Grande",5,0)))))+IF(P10="pequeno",2,IF(P10="insignificante",1,IF(P10="moderado",3,IF(P10="Grande",4,IF(P10="Muito Grande",5,0)))))+IF(Q10="pequeno",2,IF(Q10="insignificante",1,IF(Q10="moderado",3,IF(Q10="Grande",4,IF(Q10="Muito Grande",5,0)))))+IF(R10="pequeno",2,IF(R10="insignificante",1,IF(R10="moderado",3,IF(R10="Grande",4,IF(R10="Muito Grande",5,0))))))/6),0)</f>
        <v>0</v>
      </c>
      <c r="T10" s="232">
        <f t="shared" ref="T10:T55" si="15">ROUNDUP(S10,0)</f>
        <v>0</v>
      </c>
      <c r="U10" s="232" t="str">
        <f t="shared" ref="U10:U55" si="16">IF(T10=1,"1- Insignificante",IF(T10=2,"2- Pequeno",IF(T10=3,"3- Moderado",IF(T10=4,"4- Grande",IF(T10=5,"5- Muito Grande","")))))</f>
        <v/>
      </c>
      <c r="V10" s="227" t="str">
        <f t="shared" ref="V10:V55" si="17">U10</f>
        <v/>
      </c>
      <c r="W10" s="233">
        <f t="shared" ref="W10:W55" si="18">ROUNDUP((((K10+5)/2)*S10),0)</f>
        <v>0</v>
      </c>
      <c r="X10" s="268">
        <f t="shared" ref="X10:X54" si="19">IF(AND(T10=1,L10=1),"Risco Baixo",IF(AND(S10=1,L10=2),"Risco Baixo",IF(AND(S10=1,L10=3),"Risco Baixo",IF(AND(S10=1,L10=4),"Risco Baixo",IF(AND(S10=1,L10=5),"Risco Moderado",IF(AND(S10=2,L10=1),"Risco Baixo",IF(AND(S10=2,L10=2),"Risco Baixo",IF(AND(S10=2,L10=3),"Risco Moderado",IF(AND(S10=2,L10=4),"Risco Moderado",IF(AND(S10=2,L10=5),"Risco Moderado",IF(AND(S10=3,L10=1),"Risco Baixo",IF(AND(S10=3,L10=2),"Risco Moderado",IF(AND(S10=3,L10=3),"Risco Moderado",IF(AND(S10=3,L10=4),"Risco Alto",IF(AND(S10=3,L10=5),"Risco Alto",IF(AND(S10=4,L10=1),"Risco Baixo",IF(AND(S10=4,L10=2),"Risco Moderado",IF(AND(S10=4,L10=3),"Risco Alto",IF(AND(S10=4,L10=4),"Risco Alto",IF(AND(S10=4,L10=5),"Risco Extremo",IF(AND(S10=5,L10=1),"Risco Moderado",IF(AND(S10=5,L10=2),"Risco Moderado",IF(AND(S10=5,L10=3),"Risco Alto",IF(AND(S10=5,L10=4),"Risco Extremo",IF(AND(S10=5,L10=5),"Risco Extremo",0)))))))))))))))))))))))))</f>
        <v>0</v>
      </c>
      <c r="Y10" s="93" t="str">
        <f t="shared" ref="Y10:Y55" si="20">IF(X10&gt;0,X10,"")</f>
        <v/>
      </c>
      <c r="Z10" s="90"/>
      <c r="AA10" s="90"/>
      <c r="AB10" s="91"/>
      <c r="AC10" s="228" t="b">
        <f t="shared" si="9"/>
        <v>0</v>
      </c>
      <c r="AD10" s="228">
        <f t="shared" si="10"/>
        <v>0</v>
      </c>
      <c r="AE10" s="228">
        <f t="shared" si="11"/>
        <v>0</v>
      </c>
      <c r="AF10" s="229">
        <f t="shared" si="12"/>
        <v>0</v>
      </c>
      <c r="AG10" s="93" t="str">
        <f t="shared" si="13"/>
        <v/>
      </c>
      <c r="AH10" s="244"/>
      <c r="AI10" s="90"/>
      <c r="AJ10" s="89"/>
      <c r="AK10" s="90"/>
      <c r="AL10" s="245"/>
      <c r="AM10" s="247"/>
      <c r="AN10" s="247"/>
      <c r="AO10" s="89"/>
      <c r="AP10" s="89"/>
      <c r="AQ10" s="89"/>
    </row>
    <row r="11" spans="1:43" ht="56.25" x14ac:dyDescent="0.25">
      <c r="A11" s="88" t="s">
        <v>309</v>
      </c>
      <c r="B11" s="89" t="s">
        <v>376</v>
      </c>
      <c r="C11" s="89" t="s">
        <v>129</v>
      </c>
      <c r="D11" s="89" t="s">
        <v>70</v>
      </c>
      <c r="E11" s="277" t="s">
        <v>425</v>
      </c>
      <c r="F11" s="264" t="s">
        <v>301</v>
      </c>
      <c r="G11" s="89" t="s">
        <v>147</v>
      </c>
      <c r="H11" s="242" t="s">
        <v>428</v>
      </c>
      <c r="I11" s="89" t="s">
        <v>421</v>
      </c>
      <c r="J11" s="91" t="s">
        <v>422</v>
      </c>
      <c r="K11" s="230">
        <f t="shared" si="0"/>
        <v>2</v>
      </c>
      <c r="L11" s="230">
        <f t="shared" si="1"/>
        <v>4</v>
      </c>
      <c r="M11" s="92" t="s">
        <v>49</v>
      </c>
      <c r="N11" s="92" t="s">
        <v>47</v>
      </c>
      <c r="O11" s="92" t="s">
        <v>49</v>
      </c>
      <c r="P11" s="92" t="s">
        <v>47</v>
      </c>
      <c r="Q11" s="92" t="s">
        <v>48</v>
      </c>
      <c r="R11" s="92" t="s">
        <v>48</v>
      </c>
      <c r="S11" s="231">
        <f t="shared" si="14"/>
        <v>2</v>
      </c>
      <c r="T11" s="232">
        <f t="shared" si="15"/>
        <v>2</v>
      </c>
      <c r="U11" s="232" t="str">
        <f t="shared" si="16"/>
        <v>2- Pequeno</v>
      </c>
      <c r="V11" s="227" t="str">
        <f t="shared" si="17"/>
        <v>2- Pequeno</v>
      </c>
      <c r="W11" s="233">
        <f t="shared" si="18"/>
        <v>7</v>
      </c>
      <c r="X11" s="268" t="str">
        <f t="shared" si="19"/>
        <v>Risco Moderado</v>
      </c>
      <c r="Y11" s="93" t="str">
        <f t="shared" si="20"/>
        <v>Risco Moderado</v>
      </c>
      <c r="Z11" s="259"/>
      <c r="AA11" s="259"/>
      <c r="AB11" s="91" t="s">
        <v>203</v>
      </c>
      <c r="AC11" s="228">
        <f t="shared" si="9"/>
        <v>2</v>
      </c>
      <c r="AD11" s="228">
        <f t="shared" si="10"/>
        <v>2</v>
      </c>
      <c r="AE11" s="228">
        <f t="shared" si="11"/>
        <v>4</v>
      </c>
      <c r="AF11" s="229" t="str">
        <f t="shared" si="12"/>
        <v>Risco Baixo</v>
      </c>
      <c r="AG11" s="93" t="str">
        <f t="shared" si="13"/>
        <v>Risco Baixo</v>
      </c>
      <c r="AH11" s="94" t="s">
        <v>213</v>
      </c>
      <c r="AI11" s="246" t="s">
        <v>433</v>
      </c>
      <c r="AJ11" s="269" t="s">
        <v>421</v>
      </c>
      <c r="AK11" s="246"/>
      <c r="AL11" s="269"/>
      <c r="AM11" s="249"/>
      <c r="AN11" s="249"/>
      <c r="AO11" s="269"/>
      <c r="AP11" s="269"/>
      <c r="AQ11" s="269"/>
    </row>
    <row r="12" spans="1:43" ht="60" x14ac:dyDescent="0.25">
      <c r="A12" s="234" t="s">
        <v>310</v>
      </c>
      <c r="B12" s="89" t="s">
        <v>376</v>
      </c>
      <c r="C12" s="89" t="s">
        <v>129</v>
      </c>
      <c r="D12" s="89" t="s">
        <v>70</v>
      </c>
      <c r="E12" s="90" t="s">
        <v>442</v>
      </c>
      <c r="F12" s="264" t="s">
        <v>301</v>
      </c>
      <c r="G12" s="89" t="s">
        <v>153</v>
      </c>
      <c r="H12" s="90" t="s">
        <v>429</v>
      </c>
      <c r="I12" s="89" t="s">
        <v>421</v>
      </c>
      <c r="J12" s="91" t="s">
        <v>423</v>
      </c>
      <c r="K12" s="230">
        <f t="shared" si="0"/>
        <v>1</v>
      </c>
      <c r="L12" s="230">
        <f t="shared" si="1"/>
        <v>3</v>
      </c>
      <c r="M12" s="92" t="s">
        <v>49</v>
      </c>
      <c r="N12" s="92" t="s">
        <v>49</v>
      </c>
      <c r="O12" s="92" t="s">
        <v>47</v>
      </c>
      <c r="P12" s="92" t="s">
        <v>47</v>
      </c>
      <c r="Q12" s="92" t="s">
        <v>48</v>
      </c>
      <c r="R12" s="92" t="s">
        <v>47</v>
      </c>
      <c r="S12" s="231">
        <f t="shared" si="14"/>
        <v>3</v>
      </c>
      <c r="T12" s="232">
        <f t="shared" si="15"/>
        <v>3</v>
      </c>
      <c r="U12" s="232" t="str">
        <f t="shared" si="16"/>
        <v>3- Moderado</v>
      </c>
      <c r="V12" s="227" t="str">
        <f t="shared" si="17"/>
        <v>3- Moderado</v>
      </c>
      <c r="W12" s="233">
        <f t="shared" si="18"/>
        <v>9</v>
      </c>
      <c r="X12" s="268" t="str">
        <f t="shared" si="19"/>
        <v>Risco Moderado</v>
      </c>
      <c r="Y12" s="93" t="str">
        <f t="shared" si="20"/>
        <v>Risco Moderado</v>
      </c>
      <c r="Z12" s="259"/>
      <c r="AA12" s="259"/>
      <c r="AB12" s="91" t="s">
        <v>201</v>
      </c>
      <c r="AC12" s="228">
        <f t="shared" si="9"/>
        <v>3</v>
      </c>
      <c r="AD12" s="228">
        <f t="shared" si="10"/>
        <v>2</v>
      </c>
      <c r="AE12" s="228">
        <f t="shared" si="11"/>
        <v>6</v>
      </c>
      <c r="AF12" s="229" t="str">
        <f t="shared" si="12"/>
        <v>Risco Moderado</v>
      </c>
      <c r="AG12" s="93" t="str">
        <f t="shared" si="13"/>
        <v>Risco Moderado</v>
      </c>
      <c r="AH12" s="94" t="s">
        <v>213</v>
      </c>
      <c r="AI12" s="90" t="s">
        <v>434</v>
      </c>
      <c r="AJ12" s="89" t="s">
        <v>421</v>
      </c>
      <c r="AK12" s="90"/>
      <c r="AL12" s="269"/>
      <c r="AM12" s="249"/>
      <c r="AN12" s="249"/>
      <c r="AO12" s="269"/>
      <c r="AP12" s="269"/>
      <c r="AQ12" s="269"/>
    </row>
    <row r="13" spans="1:43" ht="90" x14ac:dyDescent="0.25">
      <c r="A13" s="88" t="s">
        <v>311</v>
      </c>
      <c r="B13" s="89"/>
      <c r="C13" s="89"/>
      <c r="D13" s="89"/>
      <c r="E13" s="90" t="s">
        <v>426</v>
      </c>
      <c r="F13" s="264"/>
      <c r="G13" s="89"/>
      <c r="H13" s="242"/>
      <c r="I13" s="89"/>
      <c r="J13" s="91"/>
      <c r="K13" s="230">
        <f t="shared" si="0"/>
        <v>0</v>
      </c>
      <c r="L13" s="230">
        <f t="shared" si="1"/>
        <v>3</v>
      </c>
      <c r="M13" s="243"/>
      <c r="N13" s="243"/>
      <c r="O13" s="243"/>
      <c r="P13" s="243"/>
      <c r="Q13" s="243"/>
      <c r="R13" s="243"/>
      <c r="S13" s="231">
        <f t="shared" si="14"/>
        <v>0</v>
      </c>
      <c r="T13" s="232">
        <f t="shared" si="15"/>
        <v>0</v>
      </c>
      <c r="U13" s="232" t="str">
        <f t="shared" si="16"/>
        <v/>
      </c>
      <c r="V13" s="227" t="str">
        <f t="shared" si="17"/>
        <v/>
      </c>
      <c r="W13" s="233">
        <f t="shared" si="18"/>
        <v>0</v>
      </c>
      <c r="X13" s="268">
        <f t="shared" si="19"/>
        <v>0</v>
      </c>
      <c r="Y13" s="93" t="str">
        <f t="shared" si="20"/>
        <v/>
      </c>
      <c r="Z13" s="90"/>
      <c r="AA13" s="90"/>
      <c r="AB13" s="91"/>
      <c r="AC13" s="228" t="b">
        <f t="shared" si="9"/>
        <v>0</v>
      </c>
      <c r="AD13" s="228">
        <f t="shared" si="10"/>
        <v>0</v>
      </c>
      <c r="AE13" s="228">
        <f t="shared" si="11"/>
        <v>0</v>
      </c>
      <c r="AF13" s="229">
        <f t="shared" si="12"/>
        <v>0</v>
      </c>
      <c r="AG13" s="93" t="str">
        <f t="shared" si="13"/>
        <v/>
      </c>
      <c r="AH13" s="244"/>
      <c r="AI13" s="246"/>
      <c r="AJ13" s="269"/>
      <c r="AK13" s="246"/>
      <c r="AL13" s="245"/>
      <c r="AM13" s="247"/>
      <c r="AN13" s="247"/>
      <c r="AO13" s="89"/>
      <c r="AP13" s="89"/>
      <c r="AQ13" s="89"/>
    </row>
    <row r="14" spans="1:43" ht="90" x14ac:dyDescent="0.25">
      <c r="A14" s="234" t="s">
        <v>312</v>
      </c>
      <c r="B14" s="89" t="s">
        <v>376</v>
      </c>
      <c r="C14" s="89" t="s">
        <v>129</v>
      </c>
      <c r="D14" s="89" t="s">
        <v>70</v>
      </c>
      <c r="E14" s="242" t="s">
        <v>426</v>
      </c>
      <c r="F14" s="264" t="s">
        <v>368</v>
      </c>
      <c r="G14" s="89" t="s">
        <v>427</v>
      </c>
      <c r="H14" s="90" t="s">
        <v>420</v>
      </c>
      <c r="I14" s="89" t="s">
        <v>89</v>
      </c>
      <c r="J14" s="91" t="s">
        <v>422</v>
      </c>
      <c r="K14" s="230">
        <f t="shared" si="0"/>
        <v>2</v>
      </c>
      <c r="L14" s="230">
        <f t="shared" si="1"/>
        <v>4</v>
      </c>
      <c r="M14" s="243" t="s">
        <v>49</v>
      </c>
      <c r="N14" s="243" t="s">
        <v>47</v>
      </c>
      <c r="O14" s="243" t="s">
        <v>47</v>
      </c>
      <c r="P14" s="243" t="s">
        <v>47</v>
      </c>
      <c r="Q14" s="243" t="s">
        <v>48</v>
      </c>
      <c r="R14" s="243" t="s">
        <v>48</v>
      </c>
      <c r="S14" s="231">
        <f t="shared" si="14"/>
        <v>2</v>
      </c>
      <c r="T14" s="232">
        <f t="shared" si="15"/>
        <v>2</v>
      </c>
      <c r="U14" s="232" t="str">
        <f t="shared" si="16"/>
        <v>2- Pequeno</v>
      </c>
      <c r="V14" s="227" t="str">
        <f t="shared" si="17"/>
        <v>2- Pequeno</v>
      </c>
      <c r="W14" s="233">
        <f t="shared" si="18"/>
        <v>7</v>
      </c>
      <c r="X14" s="268" t="str">
        <f t="shared" si="19"/>
        <v>Risco Moderado</v>
      </c>
      <c r="Y14" s="93" t="str">
        <f t="shared" si="20"/>
        <v>Risco Moderado</v>
      </c>
      <c r="Z14" s="90"/>
      <c r="AA14" s="90"/>
      <c r="AB14" s="91" t="s">
        <v>203</v>
      </c>
      <c r="AC14" s="228">
        <f t="shared" si="9"/>
        <v>2</v>
      </c>
      <c r="AD14" s="228">
        <f t="shared" si="10"/>
        <v>2</v>
      </c>
      <c r="AE14" s="228">
        <f t="shared" si="11"/>
        <v>4</v>
      </c>
      <c r="AF14" s="229" t="str">
        <f t="shared" si="12"/>
        <v>Risco Baixo</v>
      </c>
      <c r="AG14" s="93" t="str">
        <f t="shared" si="13"/>
        <v>Risco Baixo</v>
      </c>
      <c r="AH14" s="244" t="s">
        <v>304</v>
      </c>
      <c r="AI14" s="90" t="s">
        <v>435</v>
      </c>
      <c r="AJ14" s="89" t="s">
        <v>443</v>
      </c>
      <c r="AK14" s="90"/>
      <c r="AL14" s="89"/>
      <c r="AM14" s="247"/>
      <c r="AN14" s="247"/>
      <c r="AO14" s="89"/>
      <c r="AP14" s="89"/>
      <c r="AQ14" s="89"/>
    </row>
    <row r="15" spans="1:43" x14ac:dyDescent="0.25">
      <c r="A15" s="88" t="s">
        <v>313</v>
      </c>
      <c r="B15" s="89"/>
      <c r="C15" s="89"/>
      <c r="D15" s="89"/>
      <c r="E15" s="90"/>
      <c r="F15" s="264"/>
      <c r="G15" s="89"/>
      <c r="H15" s="242"/>
      <c r="I15" s="89"/>
      <c r="J15" s="91"/>
      <c r="K15" s="230">
        <f t="shared" si="0"/>
        <v>0</v>
      </c>
      <c r="L15" s="230">
        <f t="shared" si="1"/>
        <v>3</v>
      </c>
      <c r="M15" s="92"/>
      <c r="N15" s="92"/>
      <c r="O15" s="92"/>
      <c r="P15" s="92"/>
      <c r="Q15" s="92"/>
      <c r="R15" s="92"/>
      <c r="S15" s="231">
        <f t="shared" si="14"/>
        <v>0</v>
      </c>
      <c r="T15" s="232">
        <f t="shared" si="15"/>
        <v>0</v>
      </c>
      <c r="U15" s="232" t="str">
        <f t="shared" si="16"/>
        <v/>
      </c>
      <c r="V15" s="227" t="str">
        <f t="shared" si="17"/>
        <v/>
      </c>
      <c r="W15" s="233">
        <f t="shared" si="18"/>
        <v>0</v>
      </c>
      <c r="X15" s="268">
        <f t="shared" si="19"/>
        <v>0</v>
      </c>
      <c r="Y15" s="93" t="str">
        <f t="shared" si="20"/>
        <v/>
      </c>
      <c r="Z15" s="259"/>
      <c r="AA15" s="259"/>
      <c r="AB15" s="91"/>
      <c r="AC15" s="228" t="b">
        <f t="shared" si="9"/>
        <v>0</v>
      </c>
      <c r="AD15" s="228">
        <f t="shared" si="10"/>
        <v>0</v>
      </c>
      <c r="AE15" s="228">
        <f t="shared" si="11"/>
        <v>0</v>
      </c>
      <c r="AF15" s="229">
        <f t="shared" si="12"/>
        <v>0</v>
      </c>
      <c r="AG15" s="93" t="str">
        <f t="shared" si="13"/>
        <v/>
      </c>
      <c r="AH15" s="94"/>
      <c r="AI15" s="246"/>
      <c r="AJ15" s="269"/>
      <c r="AK15" s="246"/>
      <c r="AL15" s="269"/>
      <c r="AM15" s="249"/>
      <c r="AN15" s="249"/>
      <c r="AO15" s="269"/>
      <c r="AP15" s="269"/>
      <c r="AQ15" s="269"/>
    </row>
    <row r="16" spans="1:43" x14ac:dyDescent="0.25">
      <c r="A16" s="234" t="s">
        <v>314</v>
      </c>
      <c r="B16" s="89"/>
      <c r="C16" s="89"/>
      <c r="D16" s="89"/>
      <c r="E16" s="242"/>
      <c r="F16" s="264"/>
      <c r="G16" s="89"/>
      <c r="H16" s="90"/>
      <c r="I16" s="89"/>
      <c r="J16" s="91"/>
      <c r="K16" s="230">
        <f t="shared" si="0"/>
        <v>0</v>
      </c>
      <c r="L16" s="230">
        <f t="shared" si="1"/>
        <v>3</v>
      </c>
      <c r="M16" s="243"/>
      <c r="N16" s="243"/>
      <c r="O16" s="243"/>
      <c r="P16" s="243"/>
      <c r="Q16" s="243"/>
      <c r="R16" s="243"/>
      <c r="S16" s="231">
        <f t="shared" si="14"/>
        <v>0</v>
      </c>
      <c r="T16" s="232">
        <f t="shared" si="15"/>
        <v>0</v>
      </c>
      <c r="U16" s="232" t="str">
        <f t="shared" si="16"/>
        <v/>
      </c>
      <c r="V16" s="227" t="str">
        <f t="shared" si="17"/>
        <v/>
      </c>
      <c r="W16" s="233">
        <f t="shared" si="18"/>
        <v>0</v>
      </c>
      <c r="X16" s="268">
        <f t="shared" si="19"/>
        <v>0</v>
      </c>
      <c r="Y16" s="93" t="str">
        <f t="shared" si="20"/>
        <v/>
      </c>
      <c r="Z16" s="90"/>
      <c r="AA16" s="90"/>
      <c r="AB16" s="91"/>
      <c r="AC16" s="228" t="b">
        <f t="shared" si="9"/>
        <v>0</v>
      </c>
      <c r="AD16" s="228">
        <f t="shared" si="10"/>
        <v>0</v>
      </c>
      <c r="AE16" s="228">
        <f t="shared" si="11"/>
        <v>0</v>
      </c>
      <c r="AF16" s="229">
        <f t="shared" si="12"/>
        <v>0</v>
      </c>
      <c r="AG16" s="93" t="str">
        <f t="shared" si="13"/>
        <v/>
      </c>
      <c r="AH16" s="244"/>
      <c r="AI16" s="90"/>
      <c r="AJ16" s="89"/>
      <c r="AK16" s="90"/>
      <c r="AL16" s="89"/>
      <c r="AM16" s="247"/>
      <c r="AN16" s="247"/>
      <c r="AO16" s="89"/>
      <c r="AP16" s="89"/>
      <c r="AQ16" s="89"/>
    </row>
    <row r="17" spans="1:43" x14ac:dyDescent="0.25">
      <c r="A17" s="88" t="s">
        <v>315</v>
      </c>
      <c r="B17" s="89"/>
      <c r="C17" s="89"/>
      <c r="D17" s="89"/>
      <c r="E17" s="90"/>
      <c r="F17" s="264"/>
      <c r="G17" s="89"/>
      <c r="H17" s="242"/>
      <c r="I17" s="89"/>
      <c r="J17" s="91"/>
      <c r="K17" s="230">
        <f t="shared" si="0"/>
        <v>0</v>
      </c>
      <c r="L17" s="230">
        <f t="shared" si="1"/>
        <v>3</v>
      </c>
      <c r="M17" s="243"/>
      <c r="N17" s="243"/>
      <c r="O17" s="243"/>
      <c r="P17" s="243"/>
      <c r="Q17" s="243"/>
      <c r="R17" s="243"/>
      <c r="S17" s="231">
        <f t="shared" si="14"/>
        <v>0</v>
      </c>
      <c r="T17" s="232">
        <f t="shared" si="15"/>
        <v>0</v>
      </c>
      <c r="U17" s="232" t="str">
        <f t="shared" si="16"/>
        <v/>
      </c>
      <c r="V17" s="227" t="str">
        <f t="shared" si="17"/>
        <v/>
      </c>
      <c r="W17" s="233">
        <f t="shared" si="18"/>
        <v>0</v>
      </c>
      <c r="X17" s="268">
        <f t="shared" si="19"/>
        <v>0</v>
      </c>
      <c r="Y17" s="93" t="str">
        <f t="shared" si="20"/>
        <v/>
      </c>
      <c r="Z17" s="90"/>
      <c r="AA17" s="90"/>
      <c r="AB17" s="91"/>
      <c r="AC17" s="228" t="b">
        <f t="shared" si="9"/>
        <v>0</v>
      </c>
      <c r="AD17" s="228">
        <f t="shared" si="10"/>
        <v>0</v>
      </c>
      <c r="AE17" s="228">
        <f t="shared" si="11"/>
        <v>0</v>
      </c>
      <c r="AF17" s="229">
        <f t="shared" si="12"/>
        <v>0</v>
      </c>
      <c r="AG17" s="93" t="str">
        <f t="shared" si="13"/>
        <v/>
      </c>
      <c r="AH17" s="244"/>
      <c r="AI17" s="246"/>
      <c r="AJ17" s="269"/>
      <c r="AK17" s="246"/>
      <c r="AL17" s="89"/>
      <c r="AM17" s="247"/>
      <c r="AN17" s="247"/>
      <c r="AO17" s="89"/>
      <c r="AP17" s="89"/>
      <c r="AQ17" s="89"/>
    </row>
    <row r="18" spans="1:43" x14ac:dyDescent="0.25">
      <c r="A18" s="234" t="s">
        <v>316</v>
      </c>
      <c r="B18" s="89"/>
      <c r="C18" s="89"/>
      <c r="D18" s="89"/>
      <c r="E18" s="242"/>
      <c r="F18" s="264"/>
      <c r="G18" s="89"/>
      <c r="H18" s="90"/>
      <c r="I18" s="89"/>
      <c r="J18" s="91"/>
      <c r="K18" s="230">
        <f t="shared" si="0"/>
        <v>0</v>
      </c>
      <c r="L18" s="230">
        <f t="shared" si="1"/>
        <v>3</v>
      </c>
      <c r="M18" s="243"/>
      <c r="N18" s="243"/>
      <c r="O18" s="243"/>
      <c r="P18" s="243"/>
      <c r="Q18" s="243"/>
      <c r="R18" s="243"/>
      <c r="S18" s="231">
        <f t="shared" si="14"/>
        <v>0</v>
      </c>
      <c r="T18" s="232">
        <f t="shared" si="15"/>
        <v>0</v>
      </c>
      <c r="U18" s="232" t="str">
        <f t="shared" si="16"/>
        <v/>
      </c>
      <c r="V18" s="227" t="str">
        <f t="shared" si="17"/>
        <v/>
      </c>
      <c r="W18" s="233">
        <f t="shared" si="18"/>
        <v>0</v>
      </c>
      <c r="X18" s="268">
        <f t="shared" si="19"/>
        <v>0</v>
      </c>
      <c r="Y18" s="93" t="str">
        <f t="shared" si="20"/>
        <v/>
      </c>
      <c r="Z18" s="90"/>
      <c r="AA18" s="90"/>
      <c r="AB18" s="91"/>
      <c r="AC18" s="228" t="b">
        <f t="shared" si="9"/>
        <v>0</v>
      </c>
      <c r="AD18" s="228">
        <f t="shared" si="10"/>
        <v>0</v>
      </c>
      <c r="AE18" s="228">
        <f t="shared" si="11"/>
        <v>0</v>
      </c>
      <c r="AF18" s="229">
        <f t="shared" si="12"/>
        <v>0</v>
      </c>
      <c r="AG18" s="93" t="str">
        <f t="shared" si="13"/>
        <v/>
      </c>
      <c r="AH18" s="244"/>
      <c r="AI18" s="90"/>
      <c r="AJ18" s="89"/>
      <c r="AK18" s="90"/>
      <c r="AL18" s="89"/>
      <c r="AM18" s="247"/>
      <c r="AN18" s="247"/>
      <c r="AO18" s="89"/>
      <c r="AP18" s="89"/>
      <c r="AQ18" s="89"/>
    </row>
    <row r="19" spans="1:43" x14ac:dyDescent="0.25">
      <c r="A19" s="88" t="s">
        <v>317</v>
      </c>
      <c r="B19" s="89"/>
      <c r="C19" s="89"/>
      <c r="D19" s="89"/>
      <c r="E19" s="90"/>
      <c r="F19" s="264"/>
      <c r="G19" s="89"/>
      <c r="H19" s="242"/>
      <c r="I19" s="89"/>
      <c r="J19" s="91"/>
      <c r="K19" s="230">
        <f t="shared" si="0"/>
        <v>0</v>
      </c>
      <c r="L19" s="230">
        <f t="shared" si="1"/>
        <v>3</v>
      </c>
      <c r="M19" s="243"/>
      <c r="N19" s="243"/>
      <c r="O19" s="243"/>
      <c r="P19" s="243"/>
      <c r="Q19" s="243"/>
      <c r="R19" s="243"/>
      <c r="S19" s="231">
        <f t="shared" si="14"/>
        <v>0</v>
      </c>
      <c r="T19" s="232">
        <f t="shared" si="15"/>
        <v>0</v>
      </c>
      <c r="U19" s="232" t="str">
        <f t="shared" si="16"/>
        <v/>
      </c>
      <c r="V19" s="227" t="str">
        <f t="shared" si="17"/>
        <v/>
      </c>
      <c r="W19" s="233">
        <f t="shared" si="18"/>
        <v>0</v>
      </c>
      <c r="X19" s="268">
        <f t="shared" si="19"/>
        <v>0</v>
      </c>
      <c r="Y19" s="93" t="str">
        <f t="shared" si="20"/>
        <v/>
      </c>
      <c r="Z19" s="90"/>
      <c r="AA19" s="90"/>
      <c r="AB19" s="91"/>
      <c r="AC19" s="228" t="b">
        <f t="shared" si="9"/>
        <v>0</v>
      </c>
      <c r="AD19" s="228">
        <f t="shared" si="10"/>
        <v>0</v>
      </c>
      <c r="AE19" s="228">
        <f t="shared" si="11"/>
        <v>0</v>
      </c>
      <c r="AF19" s="229">
        <f t="shared" si="12"/>
        <v>0</v>
      </c>
      <c r="AG19" s="93" t="str">
        <f t="shared" si="13"/>
        <v/>
      </c>
      <c r="AH19" s="244"/>
      <c r="AI19" s="246"/>
      <c r="AJ19" s="269"/>
      <c r="AK19" s="246"/>
      <c r="AL19" s="89"/>
      <c r="AM19" s="247"/>
      <c r="AN19" s="247"/>
      <c r="AO19" s="89"/>
      <c r="AP19" s="89"/>
      <c r="AQ19" s="89"/>
    </row>
    <row r="20" spans="1:43" x14ac:dyDescent="0.25">
      <c r="A20" s="234" t="s">
        <v>318</v>
      </c>
      <c r="B20" s="89"/>
      <c r="C20" s="89"/>
      <c r="D20" s="89"/>
      <c r="E20" s="278"/>
      <c r="F20" s="264"/>
      <c r="G20" s="89"/>
      <c r="H20" s="90"/>
      <c r="I20" s="89"/>
      <c r="J20" s="91"/>
      <c r="K20" s="230">
        <f t="shared" si="0"/>
        <v>0</v>
      </c>
      <c r="L20" s="230">
        <f t="shared" si="1"/>
        <v>3</v>
      </c>
      <c r="M20" s="243"/>
      <c r="N20" s="243"/>
      <c r="O20" s="243"/>
      <c r="P20" s="243"/>
      <c r="Q20" s="243"/>
      <c r="R20" s="243"/>
      <c r="S20" s="231">
        <f t="shared" si="14"/>
        <v>0</v>
      </c>
      <c r="T20" s="232">
        <f t="shared" si="15"/>
        <v>0</v>
      </c>
      <c r="U20" s="232" t="str">
        <f t="shared" si="16"/>
        <v/>
      </c>
      <c r="V20" s="227" t="str">
        <f t="shared" si="17"/>
        <v/>
      </c>
      <c r="W20" s="233">
        <f t="shared" si="18"/>
        <v>0</v>
      </c>
      <c r="X20" s="268">
        <f t="shared" si="19"/>
        <v>0</v>
      </c>
      <c r="Y20" s="93" t="str">
        <f t="shared" si="20"/>
        <v/>
      </c>
      <c r="Z20" s="90"/>
      <c r="AA20" s="90"/>
      <c r="AB20" s="91"/>
      <c r="AC20" s="228" t="b">
        <f t="shared" si="9"/>
        <v>0</v>
      </c>
      <c r="AD20" s="228">
        <f t="shared" si="10"/>
        <v>0</v>
      </c>
      <c r="AE20" s="228">
        <f t="shared" si="11"/>
        <v>0</v>
      </c>
      <c r="AF20" s="229">
        <f t="shared" si="12"/>
        <v>0</v>
      </c>
      <c r="AG20" s="93" t="str">
        <f t="shared" si="13"/>
        <v/>
      </c>
      <c r="AH20" s="244"/>
      <c r="AI20" s="90"/>
      <c r="AJ20" s="89"/>
      <c r="AK20" s="90"/>
      <c r="AL20" s="89"/>
      <c r="AM20" s="247"/>
      <c r="AN20" s="247"/>
      <c r="AO20" s="89"/>
      <c r="AP20" s="89"/>
      <c r="AQ20" s="89"/>
    </row>
    <row r="21" spans="1:43" ht="50.1" customHeight="1" x14ac:dyDescent="0.25">
      <c r="A21" s="88" t="s">
        <v>319</v>
      </c>
      <c r="B21" s="89"/>
      <c r="C21" s="89"/>
      <c r="D21" s="89"/>
      <c r="E21" s="242"/>
      <c r="F21" s="264"/>
      <c r="G21" s="89"/>
      <c r="H21" s="242"/>
      <c r="I21" s="89"/>
      <c r="J21" s="91"/>
      <c r="K21" s="230">
        <f t="shared" si="0"/>
        <v>0</v>
      </c>
      <c r="L21" s="230">
        <f t="shared" si="1"/>
        <v>3</v>
      </c>
      <c r="M21" s="243"/>
      <c r="N21" s="243"/>
      <c r="O21" s="243"/>
      <c r="P21" s="243"/>
      <c r="Q21" s="243"/>
      <c r="R21" s="243"/>
      <c r="S21" s="231">
        <f t="shared" si="14"/>
        <v>0</v>
      </c>
      <c r="T21" s="232">
        <f t="shared" si="15"/>
        <v>0</v>
      </c>
      <c r="U21" s="232" t="str">
        <f t="shared" si="16"/>
        <v/>
      </c>
      <c r="V21" s="227" t="str">
        <f t="shared" si="17"/>
        <v/>
      </c>
      <c r="W21" s="233">
        <f t="shared" si="18"/>
        <v>0</v>
      </c>
      <c r="X21" s="268">
        <f t="shared" si="19"/>
        <v>0</v>
      </c>
      <c r="Y21" s="93" t="str">
        <f t="shared" si="20"/>
        <v/>
      </c>
      <c r="Z21" s="90"/>
      <c r="AA21" s="90"/>
      <c r="AB21" s="91"/>
      <c r="AC21" s="228" t="b">
        <f t="shared" si="9"/>
        <v>0</v>
      </c>
      <c r="AD21" s="228">
        <f t="shared" si="10"/>
        <v>0</v>
      </c>
      <c r="AE21" s="228">
        <f t="shared" si="11"/>
        <v>0</v>
      </c>
      <c r="AF21" s="229">
        <f t="shared" si="12"/>
        <v>0</v>
      </c>
      <c r="AG21" s="93" t="str">
        <f t="shared" si="13"/>
        <v/>
      </c>
      <c r="AH21" s="244"/>
      <c r="AI21" s="246"/>
      <c r="AJ21" s="269"/>
      <c r="AK21" s="246"/>
      <c r="AL21" s="89"/>
      <c r="AM21" s="247"/>
      <c r="AN21" s="247"/>
      <c r="AO21" s="89"/>
      <c r="AP21" s="89"/>
      <c r="AQ21" s="89"/>
    </row>
    <row r="22" spans="1:43" ht="50.1" customHeight="1" x14ac:dyDescent="0.25">
      <c r="A22" s="234" t="s">
        <v>320</v>
      </c>
      <c r="B22" s="89"/>
      <c r="C22" s="89"/>
      <c r="D22" s="89"/>
      <c r="E22" s="90"/>
      <c r="F22" s="264"/>
      <c r="G22" s="89"/>
      <c r="H22" s="90"/>
      <c r="I22" s="89"/>
      <c r="J22" s="91"/>
      <c r="K22" s="230">
        <f t="shared" si="0"/>
        <v>0</v>
      </c>
      <c r="L22" s="230">
        <f t="shared" si="1"/>
        <v>3</v>
      </c>
      <c r="M22" s="243"/>
      <c r="N22" s="243"/>
      <c r="O22" s="243"/>
      <c r="P22" s="243"/>
      <c r="Q22" s="243"/>
      <c r="R22" s="243"/>
      <c r="S22" s="231">
        <f t="shared" si="14"/>
        <v>0</v>
      </c>
      <c r="T22" s="232">
        <f t="shared" si="15"/>
        <v>0</v>
      </c>
      <c r="U22" s="232" t="str">
        <f t="shared" si="16"/>
        <v/>
      </c>
      <c r="V22" s="227" t="str">
        <f t="shared" si="17"/>
        <v/>
      </c>
      <c r="W22" s="233">
        <f t="shared" si="18"/>
        <v>0</v>
      </c>
      <c r="X22" s="268">
        <f t="shared" si="19"/>
        <v>0</v>
      </c>
      <c r="Y22" s="93" t="str">
        <f t="shared" si="20"/>
        <v/>
      </c>
      <c r="Z22" s="90"/>
      <c r="AA22" s="90"/>
      <c r="AB22" s="91"/>
      <c r="AC22" s="228" t="b">
        <f t="shared" si="9"/>
        <v>0</v>
      </c>
      <c r="AD22" s="228">
        <f t="shared" si="10"/>
        <v>0</v>
      </c>
      <c r="AE22" s="228">
        <f t="shared" si="11"/>
        <v>0</v>
      </c>
      <c r="AF22" s="229">
        <f t="shared" si="12"/>
        <v>0</v>
      </c>
      <c r="AG22" s="93" t="str">
        <f t="shared" si="13"/>
        <v/>
      </c>
      <c r="AH22" s="244"/>
      <c r="AI22" s="90"/>
      <c r="AJ22" s="89"/>
      <c r="AK22" s="90"/>
      <c r="AL22" s="89"/>
      <c r="AM22" s="247"/>
      <c r="AN22" s="247"/>
      <c r="AO22" s="89"/>
      <c r="AP22" s="89"/>
      <c r="AQ22" s="89"/>
    </row>
    <row r="23" spans="1:43" ht="50.1" customHeight="1" x14ac:dyDescent="0.25">
      <c r="A23" s="88" t="s">
        <v>321</v>
      </c>
      <c r="B23" s="89"/>
      <c r="C23" s="89"/>
      <c r="D23" s="89"/>
      <c r="E23" s="242"/>
      <c r="F23" s="264"/>
      <c r="G23" s="89"/>
      <c r="H23" s="242"/>
      <c r="I23" s="89"/>
      <c r="J23" s="91"/>
      <c r="K23" s="230">
        <f t="shared" si="0"/>
        <v>0</v>
      </c>
      <c r="L23" s="230">
        <f t="shared" si="1"/>
        <v>3</v>
      </c>
      <c r="M23" s="243"/>
      <c r="N23" s="243"/>
      <c r="O23" s="243"/>
      <c r="P23" s="243"/>
      <c r="Q23" s="243"/>
      <c r="R23" s="243"/>
      <c r="S23" s="231">
        <f t="shared" si="14"/>
        <v>0</v>
      </c>
      <c r="T23" s="232">
        <f t="shared" si="15"/>
        <v>0</v>
      </c>
      <c r="U23" s="232" t="str">
        <f t="shared" si="16"/>
        <v/>
      </c>
      <c r="V23" s="227" t="str">
        <f t="shared" si="17"/>
        <v/>
      </c>
      <c r="W23" s="233">
        <f t="shared" si="18"/>
        <v>0</v>
      </c>
      <c r="X23" s="268">
        <f t="shared" si="19"/>
        <v>0</v>
      </c>
      <c r="Y23" s="93" t="str">
        <f t="shared" si="20"/>
        <v/>
      </c>
      <c r="Z23" s="90"/>
      <c r="AA23" s="90"/>
      <c r="AB23" s="91"/>
      <c r="AC23" s="228" t="b">
        <f t="shared" si="9"/>
        <v>0</v>
      </c>
      <c r="AD23" s="228">
        <f t="shared" si="10"/>
        <v>0</v>
      </c>
      <c r="AE23" s="228">
        <f t="shared" si="11"/>
        <v>0</v>
      </c>
      <c r="AF23" s="229">
        <f t="shared" si="12"/>
        <v>0</v>
      </c>
      <c r="AG23" s="93" t="str">
        <f t="shared" si="13"/>
        <v/>
      </c>
      <c r="AH23" s="244"/>
      <c r="AI23" s="246"/>
      <c r="AJ23" s="269"/>
      <c r="AK23" s="246"/>
      <c r="AL23" s="245"/>
      <c r="AM23" s="247"/>
      <c r="AN23" s="247"/>
      <c r="AO23" s="89"/>
      <c r="AP23" s="89"/>
      <c r="AQ23" s="89"/>
    </row>
    <row r="24" spans="1:43" ht="50.1" customHeight="1" x14ac:dyDescent="0.25">
      <c r="A24" s="234" t="s">
        <v>322</v>
      </c>
      <c r="B24" s="89"/>
      <c r="C24" s="89"/>
      <c r="D24" s="89"/>
      <c r="E24" s="90"/>
      <c r="F24" s="264"/>
      <c r="G24" s="89"/>
      <c r="H24" s="90"/>
      <c r="I24" s="89"/>
      <c r="J24" s="91"/>
      <c r="K24" s="230">
        <f t="shared" si="0"/>
        <v>0</v>
      </c>
      <c r="L24" s="230">
        <f t="shared" si="1"/>
        <v>3</v>
      </c>
      <c r="M24" s="243"/>
      <c r="N24" s="243"/>
      <c r="O24" s="243"/>
      <c r="P24" s="243"/>
      <c r="Q24" s="243"/>
      <c r="R24" s="243"/>
      <c r="S24" s="231">
        <f t="shared" si="14"/>
        <v>0</v>
      </c>
      <c r="T24" s="232">
        <f t="shared" si="15"/>
        <v>0</v>
      </c>
      <c r="U24" s="232" t="str">
        <f t="shared" si="16"/>
        <v/>
      </c>
      <c r="V24" s="227" t="str">
        <f t="shared" si="17"/>
        <v/>
      </c>
      <c r="W24" s="233">
        <f t="shared" si="18"/>
        <v>0</v>
      </c>
      <c r="X24" s="268">
        <f t="shared" si="19"/>
        <v>0</v>
      </c>
      <c r="Y24" s="93" t="str">
        <f t="shared" si="20"/>
        <v/>
      </c>
      <c r="Z24" s="90"/>
      <c r="AA24" s="90"/>
      <c r="AB24" s="91"/>
      <c r="AC24" s="228" t="b">
        <f t="shared" si="9"/>
        <v>0</v>
      </c>
      <c r="AD24" s="228">
        <f t="shared" si="10"/>
        <v>0</v>
      </c>
      <c r="AE24" s="228">
        <f t="shared" si="11"/>
        <v>0</v>
      </c>
      <c r="AF24" s="229">
        <f t="shared" si="12"/>
        <v>0</v>
      </c>
      <c r="AG24" s="93" t="str">
        <f t="shared" si="13"/>
        <v/>
      </c>
      <c r="AH24" s="244"/>
      <c r="AI24" s="90"/>
      <c r="AJ24" s="89"/>
      <c r="AK24" s="90"/>
      <c r="AL24" s="89"/>
      <c r="AM24" s="247"/>
      <c r="AN24" s="247"/>
      <c r="AO24" s="89"/>
      <c r="AP24" s="89"/>
      <c r="AQ24" s="89"/>
    </row>
    <row r="25" spans="1:43" ht="50.1" customHeight="1" x14ac:dyDescent="0.25">
      <c r="A25" s="88" t="s">
        <v>323</v>
      </c>
      <c r="B25" s="89"/>
      <c r="C25" s="89"/>
      <c r="D25" s="89"/>
      <c r="E25" s="242"/>
      <c r="F25" s="264"/>
      <c r="G25" s="89"/>
      <c r="H25" s="242"/>
      <c r="I25" s="89"/>
      <c r="J25" s="91"/>
      <c r="K25" s="230">
        <f t="shared" si="0"/>
        <v>0</v>
      </c>
      <c r="L25" s="230">
        <f t="shared" si="1"/>
        <v>3</v>
      </c>
      <c r="M25" s="243"/>
      <c r="N25" s="243"/>
      <c r="O25" s="243"/>
      <c r="P25" s="243"/>
      <c r="Q25" s="243"/>
      <c r="R25" s="243"/>
      <c r="S25" s="231">
        <f t="shared" si="14"/>
        <v>0</v>
      </c>
      <c r="T25" s="232">
        <f t="shared" si="15"/>
        <v>0</v>
      </c>
      <c r="U25" s="232" t="str">
        <f t="shared" si="16"/>
        <v/>
      </c>
      <c r="V25" s="227" t="str">
        <f t="shared" si="17"/>
        <v/>
      </c>
      <c r="W25" s="233">
        <f t="shared" si="18"/>
        <v>0</v>
      </c>
      <c r="X25" s="268">
        <f t="shared" si="19"/>
        <v>0</v>
      </c>
      <c r="Y25" s="93" t="str">
        <f t="shared" si="20"/>
        <v/>
      </c>
      <c r="Z25" s="90"/>
      <c r="AA25" s="90"/>
      <c r="AB25" s="91"/>
      <c r="AC25" s="228" t="b">
        <f t="shared" si="9"/>
        <v>0</v>
      </c>
      <c r="AD25" s="228">
        <f t="shared" si="10"/>
        <v>0</v>
      </c>
      <c r="AE25" s="228">
        <f t="shared" si="11"/>
        <v>0</v>
      </c>
      <c r="AF25" s="229">
        <f t="shared" si="12"/>
        <v>0</v>
      </c>
      <c r="AG25" s="93" t="str">
        <f t="shared" si="13"/>
        <v/>
      </c>
      <c r="AH25" s="244"/>
      <c r="AI25" s="246"/>
      <c r="AJ25" s="269"/>
      <c r="AK25" s="246"/>
      <c r="AL25" s="245"/>
      <c r="AM25" s="247"/>
      <c r="AN25" s="247"/>
      <c r="AO25" s="89"/>
      <c r="AP25" s="89"/>
      <c r="AQ25" s="89"/>
    </row>
    <row r="26" spans="1:43" ht="50.1" customHeight="1" x14ac:dyDescent="0.25">
      <c r="A26" s="234" t="s">
        <v>324</v>
      </c>
      <c r="B26" s="89"/>
      <c r="C26" s="89"/>
      <c r="D26" s="89"/>
      <c r="E26" s="90"/>
      <c r="F26" s="264"/>
      <c r="G26" s="89"/>
      <c r="H26" s="90"/>
      <c r="I26" s="89"/>
      <c r="J26" s="91"/>
      <c r="K26" s="230">
        <f t="shared" si="0"/>
        <v>0</v>
      </c>
      <c r="L26" s="230">
        <f t="shared" si="1"/>
        <v>3</v>
      </c>
      <c r="M26" s="243"/>
      <c r="N26" s="243"/>
      <c r="O26" s="243"/>
      <c r="P26" s="243"/>
      <c r="Q26" s="243"/>
      <c r="R26" s="243"/>
      <c r="S26" s="231">
        <f t="shared" si="14"/>
        <v>0</v>
      </c>
      <c r="T26" s="232">
        <f t="shared" si="15"/>
        <v>0</v>
      </c>
      <c r="U26" s="232" t="str">
        <f t="shared" si="16"/>
        <v/>
      </c>
      <c r="V26" s="227" t="str">
        <f t="shared" si="17"/>
        <v/>
      </c>
      <c r="W26" s="233">
        <f t="shared" si="18"/>
        <v>0</v>
      </c>
      <c r="X26" s="268">
        <f t="shared" si="19"/>
        <v>0</v>
      </c>
      <c r="Y26" s="93" t="str">
        <f t="shared" si="20"/>
        <v/>
      </c>
      <c r="Z26" s="90"/>
      <c r="AA26" s="90"/>
      <c r="AB26" s="91"/>
      <c r="AC26" s="228" t="b">
        <f t="shared" si="9"/>
        <v>0</v>
      </c>
      <c r="AD26" s="228">
        <f t="shared" si="10"/>
        <v>0</v>
      </c>
      <c r="AE26" s="228">
        <f t="shared" si="11"/>
        <v>0</v>
      </c>
      <c r="AF26" s="229">
        <f t="shared" si="12"/>
        <v>0</v>
      </c>
      <c r="AG26" s="93" t="str">
        <f t="shared" si="13"/>
        <v/>
      </c>
      <c r="AH26" s="244"/>
      <c r="AI26" s="90"/>
      <c r="AJ26" s="89"/>
      <c r="AK26" s="90"/>
      <c r="AL26" s="245"/>
      <c r="AM26" s="247"/>
      <c r="AN26" s="247"/>
      <c r="AO26" s="89"/>
      <c r="AP26" s="89"/>
      <c r="AQ26" s="89"/>
    </row>
    <row r="27" spans="1:43" ht="50.1" customHeight="1" x14ac:dyDescent="0.25">
      <c r="A27" s="88" t="s">
        <v>325</v>
      </c>
      <c r="B27" s="89"/>
      <c r="C27" s="89"/>
      <c r="D27" s="89"/>
      <c r="E27" s="242"/>
      <c r="F27" s="264"/>
      <c r="G27" s="89"/>
      <c r="H27" s="242"/>
      <c r="I27" s="89"/>
      <c r="J27" s="91"/>
      <c r="K27" s="230">
        <f t="shared" si="0"/>
        <v>0</v>
      </c>
      <c r="L27" s="230">
        <f t="shared" si="1"/>
        <v>3</v>
      </c>
      <c r="M27" s="243"/>
      <c r="N27" s="243"/>
      <c r="O27" s="243"/>
      <c r="P27" s="243"/>
      <c r="Q27" s="243"/>
      <c r="R27" s="243"/>
      <c r="S27" s="231">
        <f t="shared" si="14"/>
        <v>0</v>
      </c>
      <c r="T27" s="232">
        <f t="shared" si="15"/>
        <v>0</v>
      </c>
      <c r="U27" s="232" t="str">
        <f t="shared" si="16"/>
        <v/>
      </c>
      <c r="V27" s="227" t="str">
        <f t="shared" si="17"/>
        <v/>
      </c>
      <c r="W27" s="233">
        <f t="shared" si="18"/>
        <v>0</v>
      </c>
      <c r="X27" s="268">
        <f t="shared" si="19"/>
        <v>0</v>
      </c>
      <c r="Y27" s="93" t="str">
        <f t="shared" si="20"/>
        <v/>
      </c>
      <c r="Z27" s="90"/>
      <c r="AA27" s="90"/>
      <c r="AB27" s="91"/>
      <c r="AC27" s="228" t="b">
        <f t="shared" si="9"/>
        <v>0</v>
      </c>
      <c r="AD27" s="228">
        <f t="shared" si="10"/>
        <v>0</v>
      </c>
      <c r="AE27" s="228">
        <f t="shared" si="11"/>
        <v>0</v>
      </c>
      <c r="AF27" s="229">
        <f t="shared" si="12"/>
        <v>0</v>
      </c>
      <c r="AG27" s="93" t="str">
        <f t="shared" si="13"/>
        <v/>
      </c>
      <c r="AH27" s="244"/>
      <c r="AI27" s="246"/>
      <c r="AJ27" s="269"/>
      <c r="AK27" s="246"/>
      <c r="AL27" s="89"/>
      <c r="AM27" s="247"/>
      <c r="AN27" s="247"/>
      <c r="AO27" s="89"/>
      <c r="AP27" s="89"/>
      <c r="AQ27" s="89"/>
    </row>
    <row r="28" spans="1:43" ht="50.1" customHeight="1" x14ac:dyDescent="0.25">
      <c r="A28" s="234" t="s">
        <v>326</v>
      </c>
      <c r="B28" s="89"/>
      <c r="C28" s="89"/>
      <c r="D28" s="89"/>
      <c r="E28" s="90"/>
      <c r="F28" s="264"/>
      <c r="G28" s="89"/>
      <c r="H28" s="90"/>
      <c r="I28" s="89"/>
      <c r="J28" s="91"/>
      <c r="K28" s="230">
        <f t="shared" si="0"/>
        <v>0</v>
      </c>
      <c r="L28" s="230">
        <f t="shared" si="1"/>
        <v>3</v>
      </c>
      <c r="M28" s="243"/>
      <c r="N28" s="243"/>
      <c r="O28" s="243"/>
      <c r="P28" s="243"/>
      <c r="Q28" s="243"/>
      <c r="R28" s="243"/>
      <c r="S28" s="231">
        <f t="shared" si="14"/>
        <v>0</v>
      </c>
      <c r="T28" s="232">
        <f t="shared" si="15"/>
        <v>0</v>
      </c>
      <c r="U28" s="232" t="str">
        <f t="shared" si="16"/>
        <v/>
      </c>
      <c r="V28" s="227" t="str">
        <f t="shared" si="17"/>
        <v/>
      </c>
      <c r="W28" s="233">
        <f t="shared" si="18"/>
        <v>0</v>
      </c>
      <c r="X28" s="268">
        <f t="shared" si="19"/>
        <v>0</v>
      </c>
      <c r="Y28" s="93" t="str">
        <f t="shared" si="20"/>
        <v/>
      </c>
      <c r="Z28" s="90"/>
      <c r="AA28" s="90"/>
      <c r="AB28" s="91"/>
      <c r="AC28" s="228" t="b">
        <f t="shared" si="9"/>
        <v>0</v>
      </c>
      <c r="AD28" s="228">
        <f t="shared" si="10"/>
        <v>0</v>
      </c>
      <c r="AE28" s="228">
        <f t="shared" si="11"/>
        <v>0</v>
      </c>
      <c r="AF28" s="229">
        <f t="shared" si="12"/>
        <v>0</v>
      </c>
      <c r="AG28" s="93" t="str">
        <f t="shared" si="13"/>
        <v/>
      </c>
      <c r="AH28" s="244"/>
      <c r="AI28" s="90"/>
      <c r="AJ28" s="89"/>
      <c r="AK28" s="90"/>
      <c r="AL28" s="89"/>
      <c r="AM28" s="247"/>
      <c r="AN28" s="247"/>
      <c r="AO28" s="89"/>
      <c r="AP28" s="89"/>
      <c r="AQ28" s="89"/>
    </row>
    <row r="29" spans="1:43" ht="50.1" customHeight="1" x14ac:dyDescent="0.25">
      <c r="A29" s="88" t="s">
        <v>327</v>
      </c>
      <c r="B29" s="89"/>
      <c r="C29" s="89"/>
      <c r="D29" s="89"/>
      <c r="E29" s="242"/>
      <c r="F29" s="264"/>
      <c r="G29" s="89"/>
      <c r="H29" s="90"/>
      <c r="I29" s="89"/>
      <c r="J29" s="91"/>
      <c r="K29" s="230">
        <f t="shared" si="0"/>
        <v>0</v>
      </c>
      <c r="L29" s="230">
        <f t="shared" si="1"/>
        <v>3</v>
      </c>
      <c r="M29" s="243"/>
      <c r="N29" s="243"/>
      <c r="O29" s="243"/>
      <c r="P29" s="243"/>
      <c r="Q29" s="243"/>
      <c r="R29" s="243"/>
      <c r="S29" s="231">
        <f t="shared" si="14"/>
        <v>0</v>
      </c>
      <c r="T29" s="232">
        <f t="shared" si="15"/>
        <v>0</v>
      </c>
      <c r="U29" s="232" t="str">
        <f t="shared" si="16"/>
        <v/>
      </c>
      <c r="V29" s="227" t="str">
        <f t="shared" si="17"/>
        <v/>
      </c>
      <c r="W29" s="233">
        <f t="shared" si="18"/>
        <v>0</v>
      </c>
      <c r="X29" s="268">
        <f t="shared" si="19"/>
        <v>0</v>
      </c>
      <c r="Y29" s="93" t="str">
        <f t="shared" si="20"/>
        <v/>
      </c>
      <c r="Z29" s="90"/>
      <c r="AA29" s="90"/>
      <c r="AB29" s="91"/>
      <c r="AC29" s="228" t="b">
        <f t="shared" si="9"/>
        <v>0</v>
      </c>
      <c r="AD29" s="228">
        <f t="shared" si="10"/>
        <v>0</v>
      </c>
      <c r="AE29" s="228">
        <f t="shared" si="11"/>
        <v>0</v>
      </c>
      <c r="AF29" s="229">
        <f t="shared" si="12"/>
        <v>0</v>
      </c>
      <c r="AG29" s="93" t="str">
        <f t="shared" si="13"/>
        <v/>
      </c>
      <c r="AH29" s="244"/>
      <c r="AI29" s="246"/>
      <c r="AJ29" s="269"/>
      <c r="AK29" s="246"/>
      <c r="AL29" s="245"/>
      <c r="AM29" s="247"/>
      <c r="AN29" s="247"/>
      <c r="AO29" s="89"/>
      <c r="AP29" s="89"/>
      <c r="AQ29" s="89"/>
    </row>
    <row r="30" spans="1:43" ht="50.1" customHeight="1" x14ac:dyDescent="0.25">
      <c r="A30" s="234" t="s">
        <v>328</v>
      </c>
      <c r="B30" s="89"/>
      <c r="C30" s="89"/>
      <c r="D30" s="89"/>
      <c r="E30" s="90"/>
      <c r="F30" s="264"/>
      <c r="G30" s="89"/>
      <c r="H30" s="242"/>
      <c r="I30" s="89"/>
      <c r="J30" s="91"/>
      <c r="K30" s="230">
        <f t="shared" si="0"/>
        <v>0</v>
      </c>
      <c r="L30" s="230">
        <f t="shared" si="1"/>
        <v>3</v>
      </c>
      <c r="M30" s="243"/>
      <c r="N30" s="243"/>
      <c r="O30" s="243"/>
      <c r="P30" s="243"/>
      <c r="Q30" s="243"/>
      <c r="R30" s="243"/>
      <c r="S30" s="231">
        <f t="shared" si="14"/>
        <v>0</v>
      </c>
      <c r="T30" s="232">
        <f t="shared" si="15"/>
        <v>0</v>
      </c>
      <c r="U30" s="232" t="str">
        <f t="shared" si="16"/>
        <v/>
      </c>
      <c r="V30" s="227" t="str">
        <f t="shared" si="17"/>
        <v/>
      </c>
      <c r="W30" s="233">
        <f t="shared" si="18"/>
        <v>0</v>
      </c>
      <c r="X30" s="268">
        <f t="shared" si="19"/>
        <v>0</v>
      </c>
      <c r="Y30" s="93" t="str">
        <f t="shared" si="20"/>
        <v/>
      </c>
      <c r="Z30" s="90"/>
      <c r="AA30" s="90"/>
      <c r="AB30" s="91"/>
      <c r="AC30" s="228" t="b">
        <f t="shared" si="9"/>
        <v>0</v>
      </c>
      <c r="AD30" s="228">
        <f t="shared" si="10"/>
        <v>0</v>
      </c>
      <c r="AE30" s="228">
        <f t="shared" si="11"/>
        <v>0</v>
      </c>
      <c r="AF30" s="229">
        <f t="shared" si="12"/>
        <v>0</v>
      </c>
      <c r="AG30" s="93" t="str">
        <f t="shared" si="13"/>
        <v/>
      </c>
      <c r="AH30" s="33"/>
      <c r="AI30" s="90"/>
      <c r="AJ30" s="89"/>
      <c r="AK30" s="90"/>
      <c r="AL30" s="33"/>
      <c r="AM30" s="248"/>
      <c r="AN30" s="248"/>
      <c r="AO30" s="33"/>
      <c r="AP30" s="33"/>
      <c r="AQ30" s="33"/>
    </row>
    <row r="31" spans="1:43" ht="50.1" customHeight="1" x14ac:dyDescent="0.25">
      <c r="A31" s="88" t="s">
        <v>329</v>
      </c>
      <c r="B31" s="89"/>
      <c r="C31" s="89"/>
      <c r="D31" s="89"/>
      <c r="E31" s="242"/>
      <c r="F31" s="264"/>
      <c r="G31" s="89"/>
      <c r="H31" s="90"/>
      <c r="I31" s="89"/>
      <c r="J31" s="91"/>
      <c r="K31" s="230">
        <f t="shared" si="0"/>
        <v>0</v>
      </c>
      <c r="L31" s="230">
        <f t="shared" si="1"/>
        <v>3</v>
      </c>
      <c r="M31" s="243"/>
      <c r="N31" s="243"/>
      <c r="O31" s="243"/>
      <c r="P31" s="243"/>
      <c r="Q31" s="243"/>
      <c r="R31" s="243"/>
      <c r="S31" s="231">
        <f t="shared" si="14"/>
        <v>0</v>
      </c>
      <c r="T31" s="232">
        <f t="shared" si="15"/>
        <v>0</v>
      </c>
      <c r="U31" s="232" t="str">
        <f t="shared" si="16"/>
        <v/>
      </c>
      <c r="V31" s="227" t="str">
        <f t="shared" si="17"/>
        <v/>
      </c>
      <c r="W31" s="233">
        <f t="shared" si="18"/>
        <v>0</v>
      </c>
      <c r="X31" s="268">
        <f t="shared" si="19"/>
        <v>0</v>
      </c>
      <c r="Y31" s="93" t="str">
        <f t="shared" si="20"/>
        <v/>
      </c>
      <c r="Z31" s="90"/>
      <c r="AA31" s="90"/>
      <c r="AB31" s="91"/>
      <c r="AC31" s="228" t="b">
        <f t="shared" si="9"/>
        <v>0</v>
      </c>
      <c r="AD31" s="228">
        <f t="shared" si="10"/>
        <v>0</v>
      </c>
      <c r="AE31" s="228">
        <f t="shared" si="11"/>
        <v>0</v>
      </c>
      <c r="AF31" s="229">
        <f t="shared" si="12"/>
        <v>0</v>
      </c>
      <c r="AG31" s="93" t="str">
        <f t="shared" si="13"/>
        <v/>
      </c>
      <c r="AH31" s="33"/>
      <c r="AI31" s="246"/>
      <c r="AJ31" s="269"/>
      <c r="AK31" s="246"/>
      <c r="AL31" s="33"/>
      <c r="AM31" s="248"/>
      <c r="AN31" s="248"/>
      <c r="AO31" s="33"/>
      <c r="AP31" s="33"/>
      <c r="AQ31" s="33"/>
    </row>
    <row r="32" spans="1:43" ht="50.1" customHeight="1" x14ac:dyDescent="0.25">
      <c r="A32" s="234" t="s">
        <v>330</v>
      </c>
      <c r="B32" s="89"/>
      <c r="C32" s="89"/>
      <c r="D32" s="89"/>
      <c r="E32" s="90"/>
      <c r="F32" s="264"/>
      <c r="G32" s="89"/>
      <c r="H32" s="242"/>
      <c r="I32" s="89"/>
      <c r="J32" s="91"/>
      <c r="K32" s="230">
        <f t="shared" si="0"/>
        <v>0</v>
      </c>
      <c r="L32" s="230">
        <f t="shared" si="1"/>
        <v>3</v>
      </c>
      <c r="M32" s="243"/>
      <c r="N32" s="243"/>
      <c r="O32" s="243"/>
      <c r="P32" s="243"/>
      <c r="Q32" s="243"/>
      <c r="R32" s="243"/>
      <c r="S32" s="231">
        <f t="shared" si="14"/>
        <v>0</v>
      </c>
      <c r="T32" s="232">
        <f t="shared" si="15"/>
        <v>0</v>
      </c>
      <c r="U32" s="232" t="str">
        <f t="shared" si="16"/>
        <v/>
      </c>
      <c r="V32" s="227" t="str">
        <f t="shared" si="17"/>
        <v/>
      </c>
      <c r="W32" s="233">
        <f t="shared" si="18"/>
        <v>0</v>
      </c>
      <c r="X32" s="268">
        <f t="shared" si="19"/>
        <v>0</v>
      </c>
      <c r="Y32" s="93" t="str">
        <f t="shared" si="20"/>
        <v/>
      </c>
      <c r="Z32" s="90"/>
      <c r="AA32" s="90"/>
      <c r="AB32" s="91"/>
      <c r="AC32" s="228" t="b">
        <f t="shared" si="9"/>
        <v>0</v>
      </c>
      <c r="AD32" s="228">
        <f t="shared" si="10"/>
        <v>0</v>
      </c>
      <c r="AE32" s="228">
        <f t="shared" si="11"/>
        <v>0</v>
      </c>
      <c r="AF32" s="229">
        <f t="shared" si="12"/>
        <v>0</v>
      </c>
      <c r="AG32" s="93" t="str">
        <f t="shared" si="13"/>
        <v/>
      </c>
      <c r="AH32" s="244"/>
      <c r="AI32" s="90"/>
      <c r="AJ32" s="89"/>
      <c r="AK32" s="90"/>
      <c r="AL32" s="89"/>
      <c r="AM32" s="247"/>
      <c r="AN32" s="247"/>
      <c r="AO32" s="89"/>
      <c r="AP32" s="89"/>
      <c r="AQ32" s="89"/>
    </row>
    <row r="33" spans="1:43" ht="50.1" customHeight="1" x14ac:dyDescent="0.25">
      <c r="A33" s="88" t="s">
        <v>331</v>
      </c>
      <c r="B33" s="89"/>
      <c r="C33" s="89"/>
      <c r="D33" s="89"/>
      <c r="E33" s="242"/>
      <c r="F33" s="264"/>
      <c r="G33" s="89"/>
      <c r="H33" s="90"/>
      <c r="I33" s="89"/>
      <c r="J33" s="91"/>
      <c r="K33" s="230">
        <f t="shared" si="0"/>
        <v>0</v>
      </c>
      <c r="L33" s="230">
        <f t="shared" si="1"/>
        <v>3</v>
      </c>
      <c r="M33" s="243"/>
      <c r="N33" s="243"/>
      <c r="O33" s="243"/>
      <c r="P33" s="243"/>
      <c r="Q33" s="243"/>
      <c r="R33" s="243"/>
      <c r="S33" s="231">
        <f t="shared" si="14"/>
        <v>0</v>
      </c>
      <c r="T33" s="232">
        <f t="shared" si="15"/>
        <v>0</v>
      </c>
      <c r="U33" s="232" t="str">
        <f t="shared" si="16"/>
        <v/>
      </c>
      <c r="V33" s="227" t="str">
        <f t="shared" si="17"/>
        <v/>
      </c>
      <c r="W33" s="233">
        <f t="shared" si="18"/>
        <v>0</v>
      </c>
      <c r="X33" s="268">
        <f t="shared" si="19"/>
        <v>0</v>
      </c>
      <c r="Y33" s="93" t="str">
        <f t="shared" si="20"/>
        <v/>
      </c>
      <c r="Z33" s="90"/>
      <c r="AA33" s="90"/>
      <c r="AB33" s="91"/>
      <c r="AC33" s="228" t="b">
        <f t="shared" si="9"/>
        <v>0</v>
      </c>
      <c r="AD33" s="228">
        <f t="shared" si="10"/>
        <v>0</v>
      </c>
      <c r="AE33" s="228">
        <f t="shared" si="11"/>
        <v>0</v>
      </c>
      <c r="AF33" s="229">
        <f t="shared" si="12"/>
        <v>0</v>
      </c>
      <c r="AG33" s="93" t="str">
        <f t="shared" si="13"/>
        <v/>
      </c>
      <c r="AH33" s="244"/>
      <c r="AI33" s="246"/>
      <c r="AJ33" s="269"/>
      <c r="AK33" s="246"/>
      <c r="AL33" s="89"/>
      <c r="AM33" s="247"/>
      <c r="AN33" s="247"/>
      <c r="AO33" s="89"/>
      <c r="AP33" s="89"/>
      <c r="AQ33" s="89"/>
    </row>
    <row r="34" spans="1:43" ht="50.1" customHeight="1" x14ac:dyDescent="0.25">
      <c r="A34" s="234" t="s">
        <v>332</v>
      </c>
      <c r="B34" s="89"/>
      <c r="C34" s="89"/>
      <c r="D34" s="89"/>
      <c r="E34" s="90"/>
      <c r="F34" s="264"/>
      <c r="G34" s="89"/>
      <c r="H34" s="242"/>
      <c r="I34" s="89"/>
      <c r="J34" s="91"/>
      <c r="K34" s="230">
        <f t="shared" si="0"/>
        <v>0</v>
      </c>
      <c r="L34" s="230">
        <f t="shared" si="1"/>
        <v>3</v>
      </c>
      <c r="M34" s="243"/>
      <c r="N34" s="243"/>
      <c r="O34" s="243"/>
      <c r="P34" s="243"/>
      <c r="Q34" s="243"/>
      <c r="R34" s="243"/>
      <c r="S34" s="231">
        <f t="shared" si="14"/>
        <v>0</v>
      </c>
      <c r="T34" s="232">
        <f t="shared" si="15"/>
        <v>0</v>
      </c>
      <c r="U34" s="232" t="str">
        <f t="shared" si="16"/>
        <v/>
      </c>
      <c r="V34" s="227" t="str">
        <f t="shared" si="17"/>
        <v/>
      </c>
      <c r="W34" s="233">
        <f t="shared" si="18"/>
        <v>0</v>
      </c>
      <c r="X34" s="268">
        <f t="shared" si="19"/>
        <v>0</v>
      </c>
      <c r="Y34" s="93" t="str">
        <f t="shared" si="20"/>
        <v/>
      </c>
      <c r="Z34" s="90"/>
      <c r="AA34" s="90"/>
      <c r="AB34" s="91"/>
      <c r="AC34" s="228" t="b">
        <f t="shared" si="9"/>
        <v>0</v>
      </c>
      <c r="AD34" s="228">
        <f t="shared" si="10"/>
        <v>0</v>
      </c>
      <c r="AE34" s="228">
        <f t="shared" si="11"/>
        <v>0</v>
      </c>
      <c r="AF34" s="229">
        <f t="shared" si="12"/>
        <v>0</v>
      </c>
      <c r="AG34" s="93" t="str">
        <f t="shared" si="13"/>
        <v/>
      </c>
      <c r="AH34" s="244"/>
      <c r="AI34" s="90"/>
      <c r="AJ34" s="89"/>
      <c r="AK34" s="90"/>
      <c r="AL34" s="89"/>
      <c r="AM34" s="247"/>
      <c r="AN34" s="247"/>
      <c r="AO34" s="89"/>
      <c r="AP34" s="89"/>
      <c r="AQ34" s="89"/>
    </row>
    <row r="35" spans="1:43" ht="50.1" customHeight="1" x14ac:dyDescent="0.25">
      <c r="A35" s="88" t="s">
        <v>333</v>
      </c>
      <c r="B35" s="89"/>
      <c r="C35" s="89"/>
      <c r="D35" s="89"/>
      <c r="E35" s="242"/>
      <c r="F35" s="264"/>
      <c r="G35" s="89"/>
      <c r="H35" s="90"/>
      <c r="I35" s="89"/>
      <c r="J35" s="91"/>
      <c r="K35" s="230">
        <f t="shared" si="0"/>
        <v>0</v>
      </c>
      <c r="L35" s="230">
        <f t="shared" si="1"/>
        <v>3</v>
      </c>
      <c r="M35" s="243"/>
      <c r="N35" s="243"/>
      <c r="O35" s="243"/>
      <c r="P35" s="243"/>
      <c r="Q35" s="243"/>
      <c r="R35" s="243"/>
      <c r="S35" s="231">
        <f t="shared" si="14"/>
        <v>0</v>
      </c>
      <c r="T35" s="232">
        <f t="shared" si="15"/>
        <v>0</v>
      </c>
      <c r="U35" s="232" t="str">
        <f t="shared" si="16"/>
        <v/>
      </c>
      <c r="V35" s="227" t="str">
        <f t="shared" si="17"/>
        <v/>
      </c>
      <c r="W35" s="233">
        <f t="shared" si="18"/>
        <v>0</v>
      </c>
      <c r="X35" s="268">
        <f t="shared" si="19"/>
        <v>0</v>
      </c>
      <c r="Y35" s="93" t="str">
        <f t="shared" si="20"/>
        <v/>
      </c>
      <c r="Z35" s="90"/>
      <c r="AA35" s="90"/>
      <c r="AB35" s="91"/>
      <c r="AC35" s="228" t="b">
        <f t="shared" si="9"/>
        <v>0</v>
      </c>
      <c r="AD35" s="228">
        <f t="shared" si="10"/>
        <v>0</v>
      </c>
      <c r="AE35" s="228">
        <f t="shared" si="11"/>
        <v>0</v>
      </c>
      <c r="AF35" s="229">
        <f t="shared" si="12"/>
        <v>0</v>
      </c>
      <c r="AG35" s="93" t="str">
        <f t="shared" si="13"/>
        <v/>
      </c>
      <c r="AH35" s="244"/>
      <c r="AI35" s="246"/>
      <c r="AJ35" s="269"/>
      <c r="AK35" s="246"/>
      <c r="AL35" s="245"/>
      <c r="AM35" s="247"/>
      <c r="AN35" s="247"/>
      <c r="AO35" s="89"/>
      <c r="AP35" s="89"/>
      <c r="AQ35" s="89"/>
    </row>
    <row r="36" spans="1:43" ht="50.1" customHeight="1" x14ac:dyDescent="0.25">
      <c r="A36" s="234" t="s">
        <v>334</v>
      </c>
      <c r="B36" s="89"/>
      <c r="C36" s="89"/>
      <c r="D36" s="89"/>
      <c r="E36" s="90"/>
      <c r="F36" s="264"/>
      <c r="G36" s="89"/>
      <c r="H36" s="242"/>
      <c r="I36" s="89"/>
      <c r="J36" s="91"/>
      <c r="K36" s="230">
        <f t="shared" si="0"/>
        <v>0</v>
      </c>
      <c r="L36" s="230">
        <f t="shared" si="1"/>
        <v>3</v>
      </c>
      <c r="M36" s="243"/>
      <c r="N36" s="243"/>
      <c r="O36" s="243"/>
      <c r="P36" s="243"/>
      <c r="Q36" s="243"/>
      <c r="R36" s="243"/>
      <c r="S36" s="231">
        <f t="shared" si="14"/>
        <v>0</v>
      </c>
      <c r="T36" s="232">
        <f t="shared" si="15"/>
        <v>0</v>
      </c>
      <c r="U36" s="232" t="str">
        <f t="shared" si="16"/>
        <v/>
      </c>
      <c r="V36" s="227" t="str">
        <f t="shared" si="17"/>
        <v/>
      </c>
      <c r="W36" s="233">
        <f t="shared" si="18"/>
        <v>0</v>
      </c>
      <c r="X36" s="268">
        <f t="shared" si="19"/>
        <v>0</v>
      </c>
      <c r="Y36" s="93" t="str">
        <f t="shared" si="20"/>
        <v/>
      </c>
      <c r="Z36" s="90"/>
      <c r="AA36" s="263"/>
      <c r="AB36" s="91"/>
      <c r="AC36" s="228" t="b">
        <f t="shared" si="9"/>
        <v>0</v>
      </c>
      <c r="AD36" s="228">
        <f t="shared" si="10"/>
        <v>0</v>
      </c>
      <c r="AE36" s="228">
        <f t="shared" si="11"/>
        <v>0</v>
      </c>
      <c r="AF36" s="229">
        <f t="shared" si="12"/>
        <v>0</v>
      </c>
      <c r="AG36" s="93" t="str">
        <f t="shared" si="13"/>
        <v/>
      </c>
      <c r="AH36" s="244"/>
      <c r="AI36" s="90"/>
      <c r="AJ36" s="89"/>
      <c r="AK36" s="90"/>
      <c r="AL36" s="89"/>
      <c r="AM36" s="247"/>
      <c r="AN36" s="247"/>
      <c r="AO36" s="89"/>
      <c r="AP36" s="89"/>
      <c r="AQ36" s="89"/>
    </row>
    <row r="37" spans="1:43" ht="50.1" customHeight="1" x14ac:dyDescent="0.25">
      <c r="A37" s="88" t="s">
        <v>335</v>
      </c>
      <c r="B37" s="89"/>
      <c r="C37" s="89"/>
      <c r="D37" s="89"/>
      <c r="E37" s="242"/>
      <c r="F37" s="264"/>
      <c r="G37" s="89"/>
      <c r="H37" s="90"/>
      <c r="I37" s="89"/>
      <c r="J37" s="91"/>
      <c r="K37" s="230">
        <f t="shared" si="0"/>
        <v>0</v>
      </c>
      <c r="L37" s="230">
        <f t="shared" si="1"/>
        <v>3</v>
      </c>
      <c r="M37" s="243"/>
      <c r="N37" s="243"/>
      <c r="O37" s="243"/>
      <c r="P37" s="243"/>
      <c r="Q37" s="243"/>
      <c r="R37" s="243"/>
      <c r="S37" s="231">
        <f t="shared" si="14"/>
        <v>0</v>
      </c>
      <c r="T37" s="232">
        <f t="shared" si="15"/>
        <v>0</v>
      </c>
      <c r="U37" s="232" t="str">
        <f t="shared" si="16"/>
        <v/>
      </c>
      <c r="V37" s="227" t="str">
        <f t="shared" si="17"/>
        <v/>
      </c>
      <c r="W37" s="233">
        <f t="shared" si="18"/>
        <v>0</v>
      </c>
      <c r="X37" s="268">
        <f t="shared" si="19"/>
        <v>0</v>
      </c>
      <c r="Y37" s="93" t="str">
        <f t="shared" si="20"/>
        <v/>
      </c>
      <c r="Z37" s="90"/>
      <c r="AA37" s="90"/>
      <c r="AB37" s="91"/>
      <c r="AC37" s="228" t="b">
        <f t="shared" si="9"/>
        <v>0</v>
      </c>
      <c r="AD37" s="228">
        <f t="shared" si="10"/>
        <v>0</v>
      </c>
      <c r="AE37" s="228">
        <f t="shared" si="11"/>
        <v>0</v>
      </c>
      <c r="AF37" s="229">
        <f t="shared" si="12"/>
        <v>0</v>
      </c>
      <c r="AG37" s="93" t="str">
        <f t="shared" si="13"/>
        <v/>
      </c>
      <c r="AH37" s="244"/>
      <c r="AI37" s="246"/>
      <c r="AJ37" s="269"/>
      <c r="AK37" s="246"/>
      <c r="AL37" s="89"/>
      <c r="AM37" s="247"/>
      <c r="AN37" s="247"/>
      <c r="AO37" s="89"/>
      <c r="AP37" s="89"/>
      <c r="AQ37" s="89"/>
    </row>
    <row r="38" spans="1:43" ht="50.1" customHeight="1" x14ac:dyDescent="0.25">
      <c r="A38" s="234" t="s">
        <v>336</v>
      </c>
      <c r="B38" s="89"/>
      <c r="C38" s="89"/>
      <c r="D38" s="89"/>
      <c r="E38" s="90"/>
      <c r="F38" s="264"/>
      <c r="G38" s="89"/>
      <c r="H38" s="242"/>
      <c r="I38" s="89"/>
      <c r="J38" s="91"/>
      <c r="K38" s="230">
        <f t="shared" si="0"/>
        <v>0</v>
      </c>
      <c r="L38" s="230">
        <f t="shared" si="1"/>
        <v>3</v>
      </c>
      <c r="M38" s="243"/>
      <c r="N38" s="243"/>
      <c r="O38" s="243"/>
      <c r="P38" s="243"/>
      <c r="Q38" s="243"/>
      <c r="R38" s="243"/>
      <c r="S38" s="231">
        <f t="shared" si="14"/>
        <v>0</v>
      </c>
      <c r="T38" s="232">
        <f t="shared" si="15"/>
        <v>0</v>
      </c>
      <c r="U38" s="232" t="str">
        <f t="shared" si="16"/>
        <v/>
      </c>
      <c r="V38" s="227" t="str">
        <f t="shared" si="17"/>
        <v/>
      </c>
      <c r="W38" s="233">
        <f t="shared" si="18"/>
        <v>0</v>
      </c>
      <c r="X38" s="268">
        <f t="shared" si="19"/>
        <v>0</v>
      </c>
      <c r="Y38" s="93" t="str">
        <f t="shared" si="20"/>
        <v/>
      </c>
      <c r="Z38" s="90"/>
      <c r="AA38" s="263"/>
      <c r="AB38" s="91"/>
      <c r="AC38" s="228" t="b">
        <f t="shared" si="9"/>
        <v>0</v>
      </c>
      <c r="AD38" s="228">
        <f t="shared" si="10"/>
        <v>0</v>
      </c>
      <c r="AE38" s="228">
        <f t="shared" si="11"/>
        <v>0</v>
      </c>
      <c r="AF38" s="229">
        <f t="shared" si="12"/>
        <v>0</v>
      </c>
      <c r="AG38" s="93" t="str">
        <f t="shared" si="13"/>
        <v/>
      </c>
      <c r="AH38" s="244"/>
      <c r="AI38" s="90"/>
      <c r="AJ38" s="89"/>
      <c r="AK38" s="90"/>
      <c r="AL38" s="89"/>
      <c r="AM38" s="247"/>
      <c r="AN38" s="247"/>
      <c r="AO38" s="89"/>
      <c r="AP38" s="89"/>
      <c r="AQ38" s="89"/>
    </row>
    <row r="39" spans="1:43" ht="50.1" customHeight="1" x14ac:dyDescent="0.25">
      <c r="A39" s="88" t="s">
        <v>337</v>
      </c>
      <c r="B39" s="89"/>
      <c r="C39" s="89"/>
      <c r="D39" s="89"/>
      <c r="E39" s="242"/>
      <c r="F39" s="264"/>
      <c r="G39" s="89"/>
      <c r="H39" s="90"/>
      <c r="I39" s="89"/>
      <c r="J39" s="91"/>
      <c r="K39" s="230">
        <f t="shared" si="0"/>
        <v>0</v>
      </c>
      <c r="L39" s="230">
        <f t="shared" si="1"/>
        <v>3</v>
      </c>
      <c r="M39" s="92"/>
      <c r="N39" s="92"/>
      <c r="O39" s="92"/>
      <c r="P39" s="92"/>
      <c r="Q39" s="92"/>
      <c r="R39" s="92"/>
      <c r="S39" s="231">
        <f t="shared" si="14"/>
        <v>0</v>
      </c>
      <c r="T39" s="232">
        <f t="shared" si="15"/>
        <v>0</v>
      </c>
      <c r="U39" s="232" t="str">
        <f t="shared" si="16"/>
        <v/>
      </c>
      <c r="V39" s="227" t="str">
        <f t="shared" si="17"/>
        <v/>
      </c>
      <c r="W39" s="233">
        <f t="shared" si="18"/>
        <v>0</v>
      </c>
      <c r="X39" s="268">
        <f t="shared" si="19"/>
        <v>0</v>
      </c>
      <c r="Y39" s="93" t="str">
        <f t="shared" si="20"/>
        <v/>
      </c>
      <c r="Z39" s="90"/>
      <c r="AA39" s="90"/>
      <c r="AB39" s="91"/>
      <c r="AC39" s="228" t="b">
        <f t="shared" si="9"/>
        <v>0</v>
      </c>
      <c r="AD39" s="228">
        <f t="shared" si="10"/>
        <v>0</v>
      </c>
      <c r="AE39" s="228">
        <f t="shared" si="11"/>
        <v>0</v>
      </c>
      <c r="AF39" s="229">
        <f t="shared" si="12"/>
        <v>0</v>
      </c>
      <c r="AG39" s="93" t="str">
        <f t="shared" si="13"/>
        <v/>
      </c>
      <c r="AH39" s="94"/>
      <c r="AI39" s="246"/>
      <c r="AJ39" s="269"/>
      <c r="AK39" s="246"/>
      <c r="AL39" s="269"/>
      <c r="AM39" s="249"/>
      <c r="AN39" s="249"/>
      <c r="AO39" s="269"/>
      <c r="AP39" s="269"/>
      <c r="AQ39" s="269"/>
    </row>
    <row r="40" spans="1:43" ht="50.1" customHeight="1" x14ac:dyDescent="0.25">
      <c r="A40" s="234" t="s">
        <v>338</v>
      </c>
      <c r="B40" s="89"/>
      <c r="C40" s="89"/>
      <c r="D40" s="89"/>
      <c r="E40" s="90"/>
      <c r="F40" s="264"/>
      <c r="G40" s="89"/>
      <c r="H40" s="242"/>
      <c r="I40" s="89"/>
      <c r="J40" s="91"/>
      <c r="K40" s="230">
        <f t="shared" si="0"/>
        <v>0</v>
      </c>
      <c r="L40" s="230">
        <f t="shared" si="1"/>
        <v>3</v>
      </c>
      <c r="M40" s="92"/>
      <c r="N40" s="92"/>
      <c r="O40" s="92"/>
      <c r="P40" s="92"/>
      <c r="Q40" s="92"/>
      <c r="R40" s="92"/>
      <c r="S40" s="231">
        <f t="shared" si="14"/>
        <v>0</v>
      </c>
      <c r="T40" s="232">
        <f t="shared" si="15"/>
        <v>0</v>
      </c>
      <c r="U40" s="232" t="str">
        <f t="shared" si="16"/>
        <v/>
      </c>
      <c r="V40" s="227" t="str">
        <f t="shared" si="17"/>
        <v/>
      </c>
      <c r="W40" s="233">
        <f t="shared" si="18"/>
        <v>0</v>
      </c>
      <c r="X40" s="268">
        <f t="shared" si="19"/>
        <v>0</v>
      </c>
      <c r="Y40" s="93" t="str">
        <f t="shared" si="20"/>
        <v/>
      </c>
      <c r="Z40" s="90"/>
      <c r="AA40" s="90"/>
      <c r="AB40" s="91"/>
      <c r="AC40" s="228" t="b">
        <f t="shared" si="9"/>
        <v>0</v>
      </c>
      <c r="AD40" s="228">
        <f t="shared" si="10"/>
        <v>0</v>
      </c>
      <c r="AE40" s="228">
        <f t="shared" si="11"/>
        <v>0</v>
      </c>
      <c r="AF40" s="229">
        <f t="shared" si="12"/>
        <v>0</v>
      </c>
      <c r="AG40" s="93" t="str">
        <f t="shared" si="13"/>
        <v/>
      </c>
      <c r="AH40" s="94"/>
      <c r="AI40" s="90"/>
      <c r="AJ40" s="89"/>
      <c r="AK40" s="90"/>
      <c r="AL40" s="269"/>
      <c r="AM40" s="249"/>
      <c r="AN40" s="249"/>
      <c r="AO40" s="269"/>
      <c r="AP40" s="269"/>
      <c r="AQ40" s="269"/>
    </row>
    <row r="41" spans="1:43" ht="50.1" customHeight="1" x14ac:dyDescent="0.25">
      <c r="A41" s="88" t="s">
        <v>339</v>
      </c>
      <c r="B41" s="89"/>
      <c r="C41" s="89"/>
      <c r="D41" s="89"/>
      <c r="E41" s="242"/>
      <c r="F41" s="264"/>
      <c r="G41" s="89"/>
      <c r="H41" s="90"/>
      <c r="I41" s="89"/>
      <c r="J41" s="91"/>
      <c r="K41" s="230">
        <f t="shared" si="0"/>
        <v>0</v>
      </c>
      <c r="L41" s="230">
        <f t="shared" si="1"/>
        <v>3</v>
      </c>
      <c r="M41" s="92"/>
      <c r="N41" s="92"/>
      <c r="O41" s="92"/>
      <c r="P41" s="92"/>
      <c r="Q41" s="92"/>
      <c r="R41" s="92"/>
      <c r="S41" s="231">
        <f t="shared" si="14"/>
        <v>0</v>
      </c>
      <c r="T41" s="232">
        <f t="shared" si="15"/>
        <v>0</v>
      </c>
      <c r="U41" s="232" t="str">
        <f t="shared" si="16"/>
        <v/>
      </c>
      <c r="V41" s="227" t="str">
        <f t="shared" si="17"/>
        <v/>
      </c>
      <c r="W41" s="233">
        <f t="shared" si="18"/>
        <v>0</v>
      </c>
      <c r="X41" s="268">
        <f t="shared" si="19"/>
        <v>0</v>
      </c>
      <c r="Y41" s="93" t="str">
        <f t="shared" si="20"/>
        <v/>
      </c>
      <c r="Z41" s="90"/>
      <c r="AA41" s="90"/>
      <c r="AB41" s="91"/>
      <c r="AC41" s="228" t="b">
        <f t="shared" si="9"/>
        <v>0</v>
      </c>
      <c r="AD41" s="228">
        <f t="shared" si="10"/>
        <v>0</v>
      </c>
      <c r="AE41" s="228">
        <f t="shared" si="11"/>
        <v>0</v>
      </c>
      <c r="AF41" s="229">
        <f t="shared" si="12"/>
        <v>0</v>
      </c>
      <c r="AG41" s="93" t="str">
        <f t="shared" si="13"/>
        <v/>
      </c>
      <c r="AH41" s="94"/>
      <c r="AI41" s="246"/>
      <c r="AJ41" s="269"/>
      <c r="AK41" s="246"/>
      <c r="AL41" s="269"/>
      <c r="AM41" s="249"/>
      <c r="AN41" s="249"/>
      <c r="AO41" s="269"/>
      <c r="AP41" s="269"/>
      <c r="AQ41" s="269"/>
    </row>
    <row r="42" spans="1:43" ht="50.1" customHeight="1" x14ac:dyDescent="0.25">
      <c r="A42" s="234" t="s">
        <v>340</v>
      </c>
      <c r="B42" s="89"/>
      <c r="C42" s="89"/>
      <c r="D42" s="89"/>
      <c r="E42" s="90"/>
      <c r="F42" s="264"/>
      <c r="G42" s="89"/>
      <c r="H42" s="242"/>
      <c r="I42" s="89"/>
      <c r="J42" s="91"/>
      <c r="K42" s="230">
        <f t="shared" si="0"/>
        <v>0</v>
      </c>
      <c r="L42" s="230">
        <f t="shared" si="1"/>
        <v>3</v>
      </c>
      <c r="M42" s="92"/>
      <c r="N42" s="92"/>
      <c r="O42" s="92"/>
      <c r="P42" s="92"/>
      <c r="Q42" s="92"/>
      <c r="R42" s="92"/>
      <c r="S42" s="231">
        <f t="shared" si="14"/>
        <v>0</v>
      </c>
      <c r="T42" s="232">
        <f t="shared" si="15"/>
        <v>0</v>
      </c>
      <c r="U42" s="232" t="str">
        <f t="shared" si="16"/>
        <v/>
      </c>
      <c r="V42" s="227" t="str">
        <f t="shared" si="17"/>
        <v/>
      </c>
      <c r="W42" s="233">
        <f t="shared" si="18"/>
        <v>0</v>
      </c>
      <c r="X42" s="268">
        <f t="shared" si="19"/>
        <v>0</v>
      </c>
      <c r="Y42" s="93" t="str">
        <f t="shared" si="20"/>
        <v/>
      </c>
      <c r="Z42" s="259"/>
      <c r="AA42" s="259"/>
      <c r="AB42" s="91"/>
      <c r="AC42" s="228" t="b">
        <f t="shared" si="9"/>
        <v>0</v>
      </c>
      <c r="AD42" s="228">
        <f t="shared" si="10"/>
        <v>0</v>
      </c>
      <c r="AE42" s="228">
        <f t="shared" si="11"/>
        <v>0</v>
      </c>
      <c r="AF42" s="229">
        <f t="shared" si="12"/>
        <v>0</v>
      </c>
      <c r="AG42" s="93" t="str">
        <f t="shared" si="13"/>
        <v/>
      </c>
      <c r="AH42" s="94"/>
      <c r="AI42" s="90"/>
      <c r="AJ42" s="89"/>
      <c r="AK42" s="90"/>
      <c r="AL42" s="269"/>
      <c r="AM42" s="249"/>
      <c r="AN42" s="249"/>
      <c r="AO42" s="269"/>
      <c r="AP42" s="269"/>
      <c r="AQ42" s="269"/>
    </row>
    <row r="43" spans="1:43" ht="50.1" customHeight="1" x14ac:dyDescent="0.25">
      <c r="A43" s="88" t="s">
        <v>341</v>
      </c>
      <c r="B43" s="89"/>
      <c r="C43" s="89"/>
      <c r="D43" s="89"/>
      <c r="E43" s="242"/>
      <c r="F43" s="264"/>
      <c r="G43" s="89"/>
      <c r="H43" s="90"/>
      <c r="I43" s="89"/>
      <c r="J43" s="91"/>
      <c r="K43" s="230">
        <f t="shared" si="0"/>
        <v>0</v>
      </c>
      <c r="L43" s="230">
        <f t="shared" si="1"/>
        <v>3</v>
      </c>
      <c r="M43" s="92"/>
      <c r="N43" s="92"/>
      <c r="O43" s="92"/>
      <c r="P43" s="92"/>
      <c r="Q43" s="92"/>
      <c r="R43" s="92"/>
      <c r="S43" s="231">
        <f t="shared" si="14"/>
        <v>0</v>
      </c>
      <c r="T43" s="232">
        <f t="shared" si="15"/>
        <v>0</v>
      </c>
      <c r="U43" s="232" t="str">
        <f t="shared" si="16"/>
        <v/>
      </c>
      <c r="V43" s="227" t="str">
        <f t="shared" si="17"/>
        <v/>
      </c>
      <c r="W43" s="233">
        <f t="shared" si="18"/>
        <v>0</v>
      </c>
      <c r="X43" s="268">
        <f t="shared" si="19"/>
        <v>0</v>
      </c>
      <c r="Y43" s="93" t="str">
        <f t="shared" si="20"/>
        <v/>
      </c>
      <c r="Z43" s="90"/>
      <c r="AA43" s="90"/>
      <c r="AB43" s="91"/>
      <c r="AC43" s="228" t="b">
        <f t="shared" si="9"/>
        <v>0</v>
      </c>
      <c r="AD43" s="228">
        <f t="shared" si="10"/>
        <v>0</v>
      </c>
      <c r="AE43" s="228">
        <f t="shared" si="11"/>
        <v>0</v>
      </c>
      <c r="AF43" s="229">
        <f t="shared" si="12"/>
        <v>0</v>
      </c>
      <c r="AG43" s="93" t="str">
        <f t="shared" si="13"/>
        <v/>
      </c>
      <c r="AH43" s="94"/>
      <c r="AI43" s="246"/>
      <c r="AJ43" s="269"/>
      <c r="AK43" s="246"/>
      <c r="AL43" s="269"/>
      <c r="AM43" s="249"/>
      <c r="AN43" s="249"/>
      <c r="AO43" s="269"/>
      <c r="AP43" s="269"/>
      <c r="AQ43" s="269"/>
    </row>
    <row r="44" spans="1:43" ht="50.1" customHeight="1" x14ac:dyDescent="0.25">
      <c r="A44" s="234" t="s">
        <v>342</v>
      </c>
      <c r="B44" s="89"/>
      <c r="C44" s="89"/>
      <c r="D44" s="89"/>
      <c r="E44" s="90"/>
      <c r="F44" s="264"/>
      <c r="G44" s="89"/>
      <c r="H44" s="242"/>
      <c r="I44" s="89"/>
      <c r="J44" s="91"/>
      <c r="K44" s="230">
        <f t="shared" si="0"/>
        <v>0</v>
      </c>
      <c r="L44" s="230">
        <f t="shared" si="1"/>
        <v>3</v>
      </c>
      <c r="M44" s="92"/>
      <c r="N44" s="92"/>
      <c r="O44" s="92"/>
      <c r="P44" s="92"/>
      <c r="Q44" s="92"/>
      <c r="R44" s="92"/>
      <c r="S44" s="231">
        <f t="shared" si="14"/>
        <v>0</v>
      </c>
      <c r="T44" s="232">
        <f t="shared" si="15"/>
        <v>0</v>
      </c>
      <c r="U44" s="232" t="str">
        <f t="shared" si="16"/>
        <v/>
      </c>
      <c r="V44" s="227" t="str">
        <f t="shared" si="17"/>
        <v/>
      </c>
      <c r="W44" s="233">
        <f t="shared" si="18"/>
        <v>0</v>
      </c>
      <c r="X44" s="268">
        <f t="shared" si="19"/>
        <v>0</v>
      </c>
      <c r="Y44" s="93" t="str">
        <f t="shared" si="20"/>
        <v/>
      </c>
      <c r="Z44" s="90"/>
      <c r="AA44" s="90"/>
      <c r="AB44" s="91"/>
      <c r="AC44" s="228" t="b">
        <f t="shared" si="9"/>
        <v>0</v>
      </c>
      <c r="AD44" s="228">
        <f t="shared" si="10"/>
        <v>0</v>
      </c>
      <c r="AE44" s="228">
        <f t="shared" si="11"/>
        <v>0</v>
      </c>
      <c r="AF44" s="229">
        <f t="shared" si="12"/>
        <v>0</v>
      </c>
      <c r="AG44" s="93" t="str">
        <f t="shared" si="13"/>
        <v/>
      </c>
      <c r="AH44" s="94"/>
      <c r="AI44" s="90"/>
      <c r="AJ44" s="89"/>
      <c r="AK44" s="90"/>
      <c r="AL44" s="269"/>
      <c r="AM44" s="249"/>
      <c r="AN44" s="249"/>
      <c r="AO44" s="269"/>
      <c r="AP44" s="269"/>
      <c r="AQ44" s="269"/>
    </row>
    <row r="45" spans="1:43" ht="50.1" customHeight="1" x14ac:dyDescent="0.25">
      <c r="A45" s="88" t="s">
        <v>343</v>
      </c>
      <c r="B45" s="89"/>
      <c r="C45" s="89"/>
      <c r="D45" s="89"/>
      <c r="E45" s="242"/>
      <c r="F45" s="264"/>
      <c r="G45" s="89"/>
      <c r="H45" s="90"/>
      <c r="I45" s="89"/>
      <c r="J45" s="91"/>
      <c r="K45" s="230">
        <f t="shared" si="0"/>
        <v>0</v>
      </c>
      <c r="L45" s="230">
        <f t="shared" si="1"/>
        <v>3</v>
      </c>
      <c r="M45" s="92"/>
      <c r="N45" s="92"/>
      <c r="O45" s="92"/>
      <c r="P45" s="92"/>
      <c r="Q45" s="92"/>
      <c r="R45" s="92"/>
      <c r="S45" s="231">
        <f t="shared" si="14"/>
        <v>0</v>
      </c>
      <c r="T45" s="232">
        <f t="shared" si="15"/>
        <v>0</v>
      </c>
      <c r="U45" s="232" t="str">
        <f t="shared" si="16"/>
        <v/>
      </c>
      <c r="V45" s="227" t="str">
        <f t="shared" si="17"/>
        <v/>
      </c>
      <c r="W45" s="233">
        <f t="shared" si="18"/>
        <v>0</v>
      </c>
      <c r="X45" s="268">
        <f t="shared" si="19"/>
        <v>0</v>
      </c>
      <c r="Y45" s="93" t="str">
        <f t="shared" si="20"/>
        <v/>
      </c>
      <c r="Z45" s="90"/>
      <c r="AA45" s="90"/>
      <c r="AB45" s="91"/>
      <c r="AC45" s="228" t="b">
        <f t="shared" si="9"/>
        <v>0</v>
      </c>
      <c r="AD45" s="228">
        <f t="shared" si="10"/>
        <v>0</v>
      </c>
      <c r="AE45" s="228">
        <f t="shared" si="11"/>
        <v>0</v>
      </c>
      <c r="AF45" s="229">
        <f t="shared" si="12"/>
        <v>0</v>
      </c>
      <c r="AG45" s="93" t="str">
        <f t="shared" si="13"/>
        <v/>
      </c>
      <c r="AH45" s="94"/>
      <c r="AI45" s="246"/>
      <c r="AJ45" s="269"/>
      <c r="AK45" s="246"/>
      <c r="AL45" s="269"/>
      <c r="AM45" s="249"/>
      <c r="AN45" s="249"/>
      <c r="AO45" s="269"/>
      <c r="AP45" s="269"/>
      <c r="AQ45" s="269"/>
    </row>
    <row r="46" spans="1:43" ht="50.1" customHeight="1" x14ac:dyDescent="0.25">
      <c r="A46" s="234" t="s">
        <v>344</v>
      </c>
      <c r="B46" s="89"/>
      <c r="C46" s="89"/>
      <c r="D46" s="89"/>
      <c r="E46" s="90"/>
      <c r="F46" s="264"/>
      <c r="G46" s="89"/>
      <c r="H46" s="242"/>
      <c r="I46" s="89"/>
      <c r="J46" s="91"/>
      <c r="K46" s="230">
        <f t="shared" si="0"/>
        <v>0</v>
      </c>
      <c r="L46" s="230">
        <f t="shared" si="1"/>
        <v>3</v>
      </c>
      <c r="M46" s="92"/>
      <c r="N46" s="92"/>
      <c r="O46" s="92"/>
      <c r="P46" s="92"/>
      <c r="Q46" s="92"/>
      <c r="R46" s="92"/>
      <c r="S46" s="231">
        <f t="shared" si="14"/>
        <v>0</v>
      </c>
      <c r="T46" s="232">
        <f t="shared" si="15"/>
        <v>0</v>
      </c>
      <c r="U46" s="232" t="str">
        <f t="shared" si="16"/>
        <v/>
      </c>
      <c r="V46" s="227" t="str">
        <f t="shared" si="17"/>
        <v/>
      </c>
      <c r="W46" s="233">
        <f t="shared" si="18"/>
        <v>0</v>
      </c>
      <c r="X46" s="268">
        <f t="shared" si="19"/>
        <v>0</v>
      </c>
      <c r="Y46" s="93" t="str">
        <f t="shared" si="20"/>
        <v/>
      </c>
      <c r="Z46" s="90"/>
      <c r="AA46" s="90"/>
      <c r="AB46" s="91"/>
      <c r="AC46" s="228" t="b">
        <f t="shared" si="9"/>
        <v>0</v>
      </c>
      <c r="AD46" s="228">
        <f t="shared" si="10"/>
        <v>0</v>
      </c>
      <c r="AE46" s="228">
        <f t="shared" si="11"/>
        <v>0</v>
      </c>
      <c r="AF46" s="229">
        <f t="shared" si="12"/>
        <v>0</v>
      </c>
      <c r="AG46" s="93" t="str">
        <f t="shared" si="13"/>
        <v/>
      </c>
      <c r="AH46" s="94"/>
      <c r="AI46" s="90"/>
      <c r="AJ46" s="89"/>
      <c r="AK46" s="90"/>
      <c r="AL46" s="269"/>
      <c r="AM46" s="249"/>
      <c r="AN46" s="249"/>
      <c r="AO46" s="269"/>
      <c r="AP46" s="269"/>
      <c r="AQ46" s="269"/>
    </row>
    <row r="47" spans="1:43" ht="50.1" customHeight="1" x14ac:dyDescent="0.25">
      <c r="A47" s="88" t="s">
        <v>345</v>
      </c>
      <c r="B47" s="89"/>
      <c r="C47" s="89"/>
      <c r="D47" s="89"/>
      <c r="E47" s="242"/>
      <c r="F47" s="264"/>
      <c r="G47" s="89"/>
      <c r="H47" s="90"/>
      <c r="I47" s="89"/>
      <c r="J47" s="91"/>
      <c r="K47" s="230">
        <f t="shared" si="0"/>
        <v>0</v>
      </c>
      <c r="L47" s="230">
        <f t="shared" si="1"/>
        <v>3</v>
      </c>
      <c r="M47" s="92"/>
      <c r="N47" s="92"/>
      <c r="O47" s="92"/>
      <c r="P47" s="92"/>
      <c r="Q47" s="92"/>
      <c r="R47" s="92"/>
      <c r="S47" s="231">
        <f t="shared" si="14"/>
        <v>0</v>
      </c>
      <c r="T47" s="232">
        <f t="shared" si="15"/>
        <v>0</v>
      </c>
      <c r="U47" s="232" t="str">
        <f t="shared" si="16"/>
        <v/>
      </c>
      <c r="V47" s="227" t="str">
        <f t="shared" si="17"/>
        <v/>
      </c>
      <c r="W47" s="233">
        <f t="shared" si="18"/>
        <v>0</v>
      </c>
      <c r="X47" s="268">
        <f t="shared" si="19"/>
        <v>0</v>
      </c>
      <c r="Y47" s="93" t="str">
        <f t="shared" si="20"/>
        <v/>
      </c>
      <c r="Z47" s="263"/>
      <c r="AA47" s="263"/>
      <c r="AB47" s="91"/>
      <c r="AC47" s="228" t="b">
        <f t="shared" si="9"/>
        <v>0</v>
      </c>
      <c r="AD47" s="228">
        <f t="shared" si="10"/>
        <v>0</v>
      </c>
      <c r="AE47" s="228">
        <f t="shared" si="11"/>
        <v>0</v>
      </c>
      <c r="AF47" s="229">
        <f t="shared" si="12"/>
        <v>0</v>
      </c>
      <c r="AG47" s="93" t="str">
        <f t="shared" si="13"/>
        <v/>
      </c>
      <c r="AH47" s="94"/>
      <c r="AI47" s="246"/>
      <c r="AJ47" s="269"/>
      <c r="AK47" s="246"/>
      <c r="AL47" s="269"/>
      <c r="AM47" s="249"/>
      <c r="AN47" s="249"/>
      <c r="AO47" s="269"/>
      <c r="AP47" s="269"/>
      <c r="AQ47" s="269"/>
    </row>
    <row r="48" spans="1:43" ht="50.1" customHeight="1" x14ac:dyDescent="0.25">
      <c r="A48" s="234" t="s">
        <v>346</v>
      </c>
      <c r="B48" s="89"/>
      <c r="C48" s="89"/>
      <c r="D48" s="89"/>
      <c r="E48" s="90"/>
      <c r="F48" s="264"/>
      <c r="G48" s="89"/>
      <c r="H48" s="242"/>
      <c r="I48" s="89"/>
      <c r="J48" s="91"/>
      <c r="K48" s="230">
        <f t="shared" si="0"/>
        <v>0</v>
      </c>
      <c r="L48" s="230">
        <f t="shared" si="1"/>
        <v>3</v>
      </c>
      <c r="M48" s="92"/>
      <c r="N48" s="92"/>
      <c r="O48" s="92"/>
      <c r="P48" s="92"/>
      <c r="Q48" s="92"/>
      <c r="R48" s="92"/>
      <c r="S48" s="231">
        <f t="shared" si="14"/>
        <v>0</v>
      </c>
      <c r="T48" s="232">
        <f t="shared" si="15"/>
        <v>0</v>
      </c>
      <c r="U48" s="232" t="str">
        <f t="shared" si="16"/>
        <v/>
      </c>
      <c r="V48" s="227" t="str">
        <f t="shared" si="17"/>
        <v/>
      </c>
      <c r="W48" s="233">
        <f t="shared" si="18"/>
        <v>0</v>
      </c>
      <c r="X48" s="268">
        <f t="shared" si="19"/>
        <v>0</v>
      </c>
      <c r="Y48" s="93" t="str">
        <f t="shared" si="20"/>
        <v/>
      </c>
      <c r="Z48" s="90"/>
      <c r="AA48" s="90"/>
      <c r="AB48" s="91"/>
      <c r="AC48" s="228" t="b">
        <f t="shared" si="9"/>
        <v>0</v>
      </c>
      <c r="AD48" s="228">
        <f t="shared" si="10"/>
        <v>0</v>
      </c>
      <c r="AE48" s="228">
        <f t="shared" si="11"/>
        <v>0</v>
      </c>
      <c r="AF48" s="229">
        <f t="shared" si="12"/>
        <v>0</v>
      </c>
      <c r="AG48" s="93" t="str">
        <f t="shared" si="13"/>
        <v/>
      </c>
      <c r="AH48" s="94"/>
      <c r="AI48" s="90"/>
      <c r="AJ48" s="89"/>
      <c r="AK48" s="90"/>
      <c r="AL48" s="269"/>
      <c r="AM48" s="249"/>
      <c r="AN48" s="249"/>
      <c r="AO48" s="269"/>
      <c r="AP48" s="269"/>
      <c r="AQ48" s="269"/>
    </row>
    <row r="49" spans="1:43" ht="50.1" customHeight="1" x14ac:dyDescent="0.25">
      <c r="A49" s="88" t="s">
        <v>347</v>
      </c>
      <c r="B49" s="89"/>
      <c r="C49" s="89"/>
      <c r="D49" s="89"/>
      <c r="E49" s="242"/>
      <c r="F49" s="264"/>
      <c r="G49" s="89"/>
      <c r="H49" s="90"/>
      <c r="I49" s="89"/>
      <c r="J49" s="91"/>
      <c r="K49" s="230">
        <f t="shared" si="0"/>
        <v>0</v>
      </c>
      <c r="L49" s="230">
        <f t="shared" si="1"/>
        <v>3</v>
      </c>
      <c r="M49" s="92"/>
      <c r="N49" s="92"/>
      <c r="O49" s="92"/>
      <c r="P49" s="92"/>
      <c r="Q49" s="92"/>
      <c r="R49" s="92"/>
      <c r="S49" s="231">
        <f t="shared" si="14"/>
        <v>0</v>
      </c>
      <c r="T49" s="232">
        <f t="shared" si="15"/>
        <v>0</v>
      </c>
      <c r="U49" s="232" t="str">
        <f t="shared" si="16"/>
        <v/>
      </c>
      <c r="V49" s="227" t="str">
        <f t="shared" si="17"/>
        <v/>
      </c>
      <c r="W49" s="233">
        <f t="shared" si="18"/>
        <v>0</v>
      </c>
      <c r="X49" s="268">
        <f t="shared" si="19"/>
        <v>0</v>
      </c>
      <c r="Y49" s="93" t="str">
        <f t="shared" si="20"/>
        <v/>
      </c>
      <c r="Z49" s="90"/>
      <c r="AA49" s="90"/>
      <c r="AB49" s="91"/>
      <c r="AC49" s="228" t="b">
        <f t="shared" si="9"/>
        <v>0</v>
      </c>
      <c r="AD49" s="228">
        <f t="shared" si="10"/>
        <v>0</v>
      </c>
      <c r="AE49" s="228">
        <f t="shared" si="11"/>
        <v>0</v>
      </c>
      <c r="AF49" s="229">
        <f t="shared" si="12"/>
        <v>0</v>
      </c>
      <c r="AG49" s="93" t="str">
        <f t="shared" si="13"/>
        <v/>
      </c>
      <c r="AH49" s="94"/>
      <c r="AI49" s="246"/>
      <c r="AJ49" s="269"/>
      <c r="AK49" s="246"/>
      <c r="AL49" s="269"/>
      <c r="AM49" s="249"/>
      <c r="AN49" s="249"/>
      <c r="AO49" s="269"/>
      <c r="AP49" s="269"/>
      <c r="AQ49" s="269"/>
    </row>
    <row r="50" spans="1:43" ht="50.1" customHeight="1" x14ac:dyDescent="0.25">
      <c r="A50" s="234" t="s">
        <v>348</v>
      </c>
      <c r="B50" s="89"/>
      <c r="C50" s="89"/>
      <c r="D50" s="89"/>
      <c r="E50" s="90"/>
      <c r="F50" s="264"/>
      <c r="G50" s="89"/>
      <c r="H50" s="242"/>
      <c r="I50" s="89"/>
      <c r="J50" s="91"/>
      <c r="K50" s="230">
        <f t="shared" si="0"/>
        <v>0</v>
      </c>
      <c r="L50" s="230">
        <f t="shared" si="1"/>
        <v>3</v>
      </c>
      <c r="M50" s="92"/>
      <c r="N50" s="92"/>
      <c r="O50" s="92"/>
      <c r="P50" s="92"/>
      <c r="Q50" s="92"/>
      <c r="R50" s="92"/>
      <c r="S50" s="231">
        <f t="shared" si="14"/>
        <v>0</v>
      </c>
      <c r="T50" s="232">
        <f t="shared" si="15"/>
        <v>0</v>
      </c>
      <c r="U50" s="232" t="str">
        <f t="shared" si="16"/>
        <v/>
      </c>
      <c r="V50" s="227" t="str">
        <f t="shared" si="17"/>
        <v/>
      </c>
      <c r="W50" s="233">
        <f t="shared" si="18"/>
        <v>0</v>
      </c>
      <c r="X50" s="268">
        <f t="shared" si="19"/>
        <v>0</v>
      </c>
      <c r="Y50" s="93" t="str">
        <f t="shared" si="20"/>
        <v/>
      </c>
      <c r="Z50" s="263"/>
      <c r="AA50" s="263"/>
      <c r="AB50" s="91"/>
      <c r="AC50" s="228" t="b">
        <f t="shared" si="9"/>
        <v>0</v>
      </c>
      <c r="AD50" s="228">
        <f t="shared" si="10"/>
        <v>0</v>
      </c>
      <c r="AE50" s="228">
        <f t="shared" si="11"/>
        <v>0</v>
      </c>
      <c r="AF50" s="229">
        <f t="shared" si="12"/>
        <v>0</v>
      </c>
      <c r="AG50" s="93" t="str">
        <f t="shared" si="13"/>
        <v/>
      </c>
      <c r="AH50" s="94"/>
      <c r="AI50" s="90"/>
      <c r="AJ50" s="89"/>
      <c r="AK50" s="90"/>
      <c r="AL50" s="269"/>
      <c r="AM50" s="249"/>
      <c r="AN50" s="249"/>
      <c r="AO50" s="269"/>
      <c r="AP50" s="269"/>
      <c r="AQ50" s="269"/>
    </row>
    <row r="51" spans="1:43" ht="50.1" customHeight="1" x14ac:dyDescent="0.25">
      <c r="A51" s="88" t="s">
        <v>349</v>
      </c>
      <c r="B51" s="89"/>
      <c r="C51" s="89"/>
      <c r="D51" s="89"/>
      <c r="E51" s="242"/>
      <c r="F51" s="264"/>
      <c r="G51" s="89"/>
      <c r="H51" s="90"/>
      <c r="I51" s="89"/>
      <c r="J51" s="91"/>
      <c r="K51" s="230">
        <f t="shared" si="0"/>
        <v>0</v>
      </c>
      <c r="L51" s="230">
        <f t="shared" si="1"/>
        <v>3</v>
      </c>
      <c r="M51" s="92"/>
      <c r="N51" s="92"/>
      <c r="O51" s="92"/>
      <c r="P51" s="92"/>
      <c r="Q51" s="92"/>
      <c r="R51" s="92"/>
      <c r="S51" s="231">
        <f t="shared" si="14"/>
        <v>0</v>
      </c>
      <c r="T51" s="232">
        <f t="shared" si="15"/>
        <v>0</v>
      </c>
      <c r="U51" s="232" t="str">
        <f t="shared" si="16"/>
        <v/>
      </c>
      <c r="V51" s="227" t="str">
        <f t="shared" si="17"/>
        <v/>
      </c>
      <c r="W51" s="233">
        <f t="shared" si="18"/>
        <v>0</v>
      </c>
      <c r="X51" s="268">
        <f t="shared" si="19"/>
        <v>0</v>
      </c>
      <c r="Y51" s="93" t="str">
        <f t="shared" si="20"/>
        <v/>
      </c>
      <c r="Z51" s="90"/>
      <c r="AA51" s="90"/>
      <c r="AB51" s="91"/>
      <c r="AC51" s="228" t="b">
        <f t="shared" si="9"/>
        <v>0</v>
      </c>
      <c r="AD51" s="228">
        <f t="shared" si="10"/>
        <v>0</v>
      </c>
      <c r="AE51" s="228">
        <f t="shared" si="11"/>
        <v>0</v>
      </c>
      <c r="AF51" s="229">
        <f t="shared" si="12"/>
        <v>0</v>
      </c>
      <c r="AG51" s="93" t="str">
        <f t="shared" si="13"/>
        <v/>
      </c>
      <c r="AH51" s="94"/>
      <c r="AI51" s="246"/>
      <c r="AJ51" s="269"/>
      <c r="AK51" s="246"/>
      <c r="AL51" s="269"/>
      <c r="AM51" s="249"/>
      <c r="AN51" s="249"/>
      <c r="AO51" s="269"/>
      <c r="AP51" s="269"/>
      <c r="AQ51" s="269"/>
    </row>
    <row r="52" spans="1:43" ht="50.1" customHeight="1" x14ac:dyDescent="0.25">
      <c r="A52" s="234" t="s">
        <v>350</v>
      </c>
      <c r="B52" s="89"/>
      <c r="C52" s="89"/>
      <c r="D52" s="89"/>
      <c r="E52" s="90"/>
      <c r="F52" s="264"/>
      <c r="G52" s="89"/>
      <c r="H52" s="242"/>
      <c r="I52" s="89"/>
      <c r="J52" s="91"/>
      <c r="K52" s="230">
        <f t="shared" si="0"/>
        <v>0</v>
      </c>
      <c r="L52" s="230">
        <f t="shared" si="1"/>
        <v>3</v>
      </c>
      <c r="M52" s="92"/>
      <c r="N52" s="92"/>
      <c r="O52" s="92"/>
      <c r="P52" s="92"/>
      <c r="Q52" s="92"/>
      <c r="R52" s="92"/>
      <c r="S52" s="231">
        <f t="shared" si="14"/>
        <v>0</v>
      </c>
      <c r="T52" s="232">
        <f t="shared" si="15"/>
        <v>0</v>
      </c>
      <c r="U52" s="232" t="str">
        <f t="shared" si="16"/>
        <v/>
      </c>
      <c r="V52" s="227" t="str">
        <f t="shared" si="17"/>
        <v/>
      </c>
      <c r="W52" s="233">
        <f t="shared" si="18"/>
        <v>0</v>
      </c>
      <c r="X52" s="268">
        <f t="shared" si="19"/>
        <v>0</v>
      </c>
      <c r="Y52" s="93" t="str">
        <f t="shared" si="20"/>
        <v/>
      </c>
      <c r="Z52" s="263"/>
      <c r="AA52" s="263"/>
      <c r="AB52" s="91"/>
      <c r="AC52" s="228" t="b">
        <f t="shared" si="9"/>
        <v>0</v>
      </c>
      <c r="AD52" s="228">
        <f t="shared" si="10"/>
        <v>0</v>
      </c>
      <c r="AE52" s="228">
        <f t="shared" si="11"/>
        <v>0</v>
      </c>
      <c r="AF52" s="229">
        <f t="shared" si="12"/>
        <v>0</v>
      </c>
      <c r="AG52" s="93" t="str">
        <f t="shared" si="13"/>
        <v/>
      </c>
      <c r="AH52" s="94"/>
      <c r="AI52" s="90"/>
      <c r="AJ52" s="89"/>
      <c r="AK52" s="90"/>
      <c r="AL52" s="269"/>
      <c r="AM52" s="249"/>
      <c r="AN52" s="249"/>
      <c r="AO52" s="269"/>
      <c r="AP52" s="269"/>
      <c r="AQ52" s="269"/>
    </row>
    <row r="53" spans="1:43" ht="50.1" customHeight="1" x14ac:dyDescent="0.25">
      <c r="A53" s="88" t="s">
        <v>351</v>
      </c>
      <c r="B53" s="89"/>
      <c r="C53" s="89"/>
      <c r="D53" s="89"/>
      <c r="E53" s="242"/>
      <c r="F53" s="264"/>
      <c r="G53" s="89"/>
      <c r="H53" s="90"/>
      <c r="I53" s="89"/>
      <c r="J53" s="91"/>
      <c r="K53" s="230">
        <f t="shared" si="0"/>
        <v>0</v>
      </c>
      <c r="L53" s="230">
        <f t="shared" si="1"/>
        <v>3</v>
      </c>
      <c r="M53" s="92"/>
      <c r="N53" s="92"/>
      <c r="O53" s="92"/>
      <c r="P53" s="92"/>
      <c r="Q53" s="92"/>
      <c r="R53" s="92"/>
      <c r="S53" s="231">
        <f t="shared" si="14"/>
        <v>0</v>
      </c>
      <c r="T53" s="232">
        <f t="shared" si="15"/>
        <v>0</v>
      </c>
      <c r="U53" s="232" t="str">
        <f t="shared" si="16"/>
        <v/>
      </c>
      <c r="V53" s="227" t="str">
        <f t="shared" si="17"/>
        <v/>
      </c>
      <c r="W53" s="233">
        <f t="shared" si="18"/>
        <v>0</v>
      </c>
      <c r="X53" s="268">
        <f t="shared" si="19"/>
        <v>0</v>
      </c>
      <c r="Y53" s="93" t="str">
        <f t="shared" si="20"/>
        <v/>
      </c>
      <c r="Z53" s="259"/>
      <c r="AA53" s="263"/>
      <c r="AB53" s="91"/>
      <c r="AC53" s="228" t="b">
        <f t="shared" si="9"/>
        <v>0</v>
      </c>
      <c r="AD53" s="228">
        <f t="shared" si="10"/>
        <v>0</v>
      </c>
      <c r="AE53" s="228">
        <f t="shared" si="11"/>
        <v>0</v>
      </c>
      <c r="AF53" s="229">
        <f t="shared" si="12"/>
        <v>0</v>
      </c>
      <c r="AG53" s="93" t="str">
        <f t="shared" si="13"/>
        <v/>
      </c>
      <c r="AH53" s="94"/>
      <c r="AI53" s="246"/>
      <c r="AJ53" s="269"/>
      <c r="AK53" s="246"/>
      <c r="AL53" s="269"/>
      <c r="AM53" s="249"/>
      <c r="AN53" s="249"/>
      <c r="AO53" s="269"/>
      <c r="AP53" s="269"/>
      <c r="AQ53" s="269"/>
    </row>
    <row r="54" spans="1:43" ht="50.1" customHeight="1" x14ac:dyDescent="0.25">
      <c r="A54" s="234" t="s">
        <v>352</v>
      </c>
      <c r="B54" s="89"/>
      <c r="C54" s="89"/>
      <c r="D54" s="89"/>
      <c r="E54" s="90"/>
      <c r="F54" s="264"/>
      <c r="G54" s="89"/>
      <c r="H54" s="242"/>
      <c r="I54" s="89"/>
      <c r="J54" s="91"/>
      <c r="K54" s="230">
        <f t="shared" si="0"/>
        <v>0</v>
      </c>
      <c r="L54" s="230">
        <f t="shared" si="1"/>
        <v>3</v>
      </c>
      <c r="M54" s="92"/>
      <c r="N54" s="92"/>
      <c r="O54" s="92"/>
      <c r="P54" s="92"/>
      <c r="Q54" s="92"/>
      <c r="R54" s="92"/>
      <c r="S54" s="231">
        <f t="shared" si="14"/>
        <v>0</v>
      </c>
      <c r="T54" s="232">
        <f t="shared" si="15"/>
        <v>0</v>
      </c>
      <c r="U54" s="232" t="str">
        <f t="shared" si="16"/>
        <v/>
      </c>
      <c r="V54" s="227" t="str">
        <f t="shared" si="17"/>
        <v/>
      </c>
      <c r="W54" s="233">
        <f t="shared" si="18"/>
        <v>0</v>
      </c>
      <c r="X54" s="268">
        <f t="shared" si="19"/>
        <v>0</v>
      </c>
      <c r="Y54" s="93" t="str">
        <f t="shared" si="20"/>
        <v/>
      </c>
      <c r="Z54" s="263"/>
      <c r="AA54" s="263"/>
      <c r="AB54" s="91"/>
      <c r="AC54" s="228" t="b">
        <f t="shared" si="9"/>
        <v>0</v>
      </c>
      <c r="AD54" s="228">
        <f t="shared" si="10"/>
        <v>0</v>
      </c>
      <c r="AE54" s="228">
        <f t="shared" si="11"/>
        <v>0</v>
      </c>
      <c r="AF54" s="229">
        <f t="shared" si="12"/>
        <v>0</v>
      </c>
      <c r="AG54" s="93" t="str">
        <f t="shared" si="13"/>
        <v/>
      </c>
      <c r="AH54" s="94"/>
      <c r="AI54" s="90"/>
      <c r="AJ54" s="89"/>
      <c r="AK54" s="90"/>
      <c r="AL54" s="269"/>
      <c r="AM54" s="249"/>
      <c r="AN54" s="249"/>
      <c r="AO54" s="269"/>
      <c r="AP54" s="269"/>
      <c r="AQ54" s="269"/>
    </row>
    <row r="55" spans="1:43" ht="50.1" customHeight="1" x14ac:dyDescent="0.25">
      <c r="A55" s="88" t="s">
        <v>353</v>
      </c>
      <c r="B55" s="89"/>
      <c r="C55" s="89"/>
      <c r="D55" s="89"/>
      <c r="E55" s="242"/>
      <c r="F55" s="264"/>
      <c r="G55" s="89"/>
      <c r="H55" s="90"/>
      <c r="I55" s="89"/>
      <c r="J55" s="91"/>
      <c r="K55" s="230">
        <f t="shared" si="0"/>
        <v>0</v>
      </c>
      <c r="L55" s="230">
        <f t="shared" si="1"/>
        <v>3</v>
      </c>
      <c r="M55" s="243"/>
      <c r="N55" s="243"/>
      <c r="O55" s="243"/>
      <c r="P55" s="243"/>
      <c r="Q55" s="243"/>
      <c r="R55" s="243"/>
      <c r="S55" s="231">
        <f t="shared" si="14"/>
        <v>0</v>
      </c>
      <c r="T55" s="232">
        <f t="shared" si="15"/>
        <v>0</v>
      </c>
      <c r="U55" s="232" t="str">
        <f t="shared" si="16"/>
        <v/>
      </c>
      <c r="V55" s="227" t="str">
        <f t="shared" si="17"/>
        <v/>
      </c>
      <c r="W55" s="233">
        <f t="shared" si="18"/>
        <v>0</v>
      </c>
      <c r="X55" s="268">
        <f>IF(AND(T55=1,L55=1),"Risco Baixo",IF(AND(S55=1,L55=2),"Risco Baixo",IF(AND(S55=1,L55=3),"Risco Baixo",IF(AND(S55=1,L55=4),"Risco Baixo",IF(AND(S55=1,L55=5),"Risco Moderado",IF(AND(S55=2,L55=1),"Risco Baixo",IF(AND(S55=2,L55=2),"Risco Baixo",IF(AND(S55=2,L55=3),"Risco Moderado",IF(AND(S55=2,L55=4),"Risco Moderado",IF(AND(S55=2,L55=5),"Risco Moderado",IF(AND(S55=3,L55=1),"Risco Baixo",IF(AND(S55=3,L55=2),"Risco Moderado",IF(AND(S55=3,L55=3),"Risco Moderado",IF(AND(S55=3,L55=4),"Risco Alto",IF(AND(S55=3,L55=5),"Risco Alto",IF(AND(S55=4,L55=1),"Risco Baixo",IF(AND(S55=4,L55=2),"Risco Moderado",IF(AND(S55=4,L55=3),"Risco Alto",IF(AND(S55=4,L55=4),"Risco Alto",IF(AND(S55=4,L55=5),"Risco Extremo",IF(AND(S55=5,L55=1),"Risco Moderado",IF(AND(S55=5,L55=2),"Risco Moderado",IF(AND(S55=5,L55=3),"Risco Alto",IF(AND(S55=5,L55=4),"Risco Extremo",IF(AND(S55=5,L55=5),"Risco Extremo",0)))))))))))))))))))))))))</f>
        <v>0</v>
      </c>
      <c r="Y55" s="93" t="str">
        <f t="shared" si="20"/>
        <v/>
      </c>
      <c r="Z55" s="90"/>
      <c r="AA55" s="90"/>
      <c r="AB55" s="91"/>
      <c r="AC55" s="228" t="b">
        <f t="shared" si="9"/>
        <v>0</v>
      </c>
      <c r="AD55" s="228">
        <f t="shared" si="10"/>
        <v>0</v>
      </c>
      <c r="AE55" s="228">
        <f t="shared" si="11"/>
        <v>0</v>
      </c>
      <c r="AF55" s="229">
        <f t="shared" si="12"/>
        <v>0</v>
      </c>
      <c r="AG55" s="93" t="str">
        <f t="shared" si="13"/>
        <v/>
      </c>
      <c r="AH55" s="244"/>
      <c r="AI55" s="246"/>
      <c r="AJ55" s="269"/>
      <c r="AK55" s="246"/>
      <c r="AL55" s="245"/>
      <c r="AM55" s="250"/>
      <c r="AN55" s="250"/>
      <c r="AO55" s="245"/>
      <c r="AP55" s="245"/>
      <c r="AQ55" s="245"/>
    </row>
    <row r="56" spans="1:43" ht="50.1" customHeight="1" x14ac:dyDescent="0.25">
      <c r="A56" s="234" t="s">
        <v>354</v>
      </c>
      <c r="B56" s="89"/>
      <c r="C56" s="89"/>
      <c r="D56" s="89"/>
      <c r="E56" s="90"/>
      <c r="F56" s="264"/>
      <c r="G56" s="89"/>
      <c r="H56" s="90"/>
      <c r="I56" s="89"/>
      <c r="J56" s="91"/>
      <c r="K56" s="230">
        <f t="shared" ref="K56:K57" si="21">IF(J56="1- Muito Baixa",1,IF(J56="2- Baixa",2,IF(J56="3- Média",3,IF(J56="4- Alta",4,IF(J56="5- Muito Alta",5,0)))))</f>
        <v>0</v>
      </c>
      <c r="L56" s="230">
        <f t="shared" ref="L56:L57" si="22">ROUNDUP(((K56+5)/2),0)</f>
        <v>3</v>
      </c>
      <c r="M56" s="243"/>
      <c r="N56" s="243"/>
      <c r="O56" s="243"/>
      <c r="P56" s="243"/>
      <c r="Q56" s="243"/>
      <c r="R56" s="243"/>
      <c r="S56" s="231">
        <f t="shared" ref="S56" si="23">ROUNDUP(((IF(M56="pequeno",2,IF(M56="insignificante",1,IF(M56="moderado",3,IF(M56="Grande",4,IF(M56="Muito Grande",5,0)))))+IF(N56="pequeno",2,IF(N56="insignificante",1,IF(N56="moderado",3,IF(N56="Grande",4,IF(N56="Muito Grande",5,0)))))+IF(O56="pequeno",2,IF(O56="insignificante",1,IF(O56="moderado",3,IF(O56="Grande",4,IF(O56="Muito Grande",5,0)))))+IF(P56="pequeno",2,IF(P56="insignificante",1,IF(P56="moderado",3,IF(P56="Grande",4,IF(P56="Muito Grande",5,0)))))+IF(Q56="pequeno",2,IF(Q56="insignificante",1,IF(Q56="moderado",3,IF(Q56="Grande",4,IF(Q56="Muito Grande",5,0)))))+IF(R56="pequeno",2,IF(R56="insignificante",1,IF(R56="moderado",3,IF(R56="Grande",4,IF(R56="Muito Grande",5,0))))))/6),0)</f>
        <v>0</v>
      </c>
      <c r="T56" s="232">
        <f t="shared" ref="T56" si="24">ROUNDUP(S56,0)</f>
        <v>0</v>
      </c>
      <c r="U56" s="232" t="str">
        <f t="shared" ref="U56" si="25">IF(T56=1,"1- Insignificante",IF(T56=2,"2- Pequeno",IF(T56=3,"3- Moderado",IF(T56=4,"4- Grande",IF(T56=5,"5- Muito Grande","")))))</f>
        <v/>
      </c>
      <c r="V56" s="227" t="str">
        <f t="shared" ref="V56" si="26">U56</f>
        <v/>
      </c>
      <c r="W56" s="233">
        <f t="shared" ref="W56" si="27">ROUNDUP((((K56+5)/2)*S56),0)</f>
        <v>0</v>
      </c>
      <c r="X56" s="268">
        <f>IF(AND(T56=1,L56=1),"Risco Baixo",IF(AND(S56=1,L56=2),"Risco Baixo",IF(AND(S56=1,L56=3),"Risco Baixo",IF(AND(S56=1,L56=4),"Risco Baixo",IF(AND(S56=1,L56=5),"Risco Moderado",IF(AND(S56=2,L56=1),"Risco Baixo",IF(AND(S56=2,L56=2),"Risco Baixo",IF(AND(S56=2,L56=3),"Risco Moderado",IF(AND(S56=2,L56=4),"Risco Moderado",IF(AND(S56=2,L56=5),"Risco Moderado",IF(AND(S56=3,L56=1),"Risco Baixo",IF(AND(S56=3,L56=2),"Risco Moderado",IF(AND(S56=3,L56=3),"Risco Moderado",IF(AND(S56=3,L56=4),"Risco Alto",IF(AND(S56=3,L56=5),"Risco Alto",IF(AND(S56=4,L56=1),"Risco Baixo",IF(AND(S56=4,L56=2),"Risco Moderado",IF(AND(S56=4,L56=3),"Risco Alto",IF(AND(S56=4,L56=4),"Risco Alto",IF(AND(S56=4,L56=5),"Risco Extremo",IF(AND(S56=5,L56=1),"Risco Moderado",IF(AND(S56=5,L56=2),"Risco Moderado",IF(AND(S56=5,L56=3),"Risco Alto",IF(AND(S56=5,L56=4),"Risco Extremo",IF(AND(S56=5,L56=5),"Risco Extremo",0)))))))))))))))))))))))))</f>
        <v>0</v>
      </c>
      <c r="Y56" s="93" t="str">
        <f t="shared" ref="Y56" si="28">IF(X56&gt;0,X56,"")</f>
        <v/>
      </c>
      <c r="Z56" s="90"/>
      <c r="AA56" s="90"/>
      <c r="AB56" s="91"/>
      <c r="AC56" s="228" t="b">
        <f t="shared" si="9"/>
        <v>0</v>
      </c>
      <c r="AD56" s="228">
        <f t="shared" si="10"/>
        <v>0</v>
      </c>
      <c r="AE56" s="228">
        <f t="shared" si="11"/>
        <v>0</v>
      </c>
      <c r="AF56" s="229">
        <f t="shared" si="12"/>
        <v>0</v>
      </c>
      <c r="AG56" s="93" t="str">
        <f t="shared" si="13"/>
        <v/>
      </c>
      <c r="AH56" s="244"/>
      <c r="AI56" s="90"/>
      <c r="AJ56" s="89"/>
      <c r="AK56" s="90"/>
      <c r="AL56" s="245"/>
      <c r="AM56" s="250"/>
      <c r="AN56" s="250"/>
      <c r="AO56" s="245"/>
      <c r="AP56" s="245"/>
      <c r="AQ56" s="245"/>
    </row>
    <row r="57" spans="1:43" ht="50.1" customHeight="1" x14ac:dyDescent="0.25">
      <c r="A57" s="88" t="s">
        <v>355</v>
      </c>
      <c r="B57" s="89"/>
      <c r="C57" s="89"/>
      <c r="D57" s="89"/>
      <c r="E57" s="242"/>
      <c r="F57" s="264"/>
      <c r="G57" s="89"/>
      <c r="H57" s="242"/>
      <c r="I57" s="89"/>
      <c r="J57" s="91"/>
      <c r="K57" s="230">
        <f t="shared" si="21"/>
        <v>0</v>
      </c>
      <c r="L57" s="230">
        <f t="shared" si="22"/>
        <v>3</v>
      </c>
      <c r="M57" s="92"/>
      <c r="N57" s="92"/>
      <c r="O57" s="92"/>
      <c r="P57" s="92"/>
      <c r="Q57" s="92"/>
      <c r="R57" s="92"/>
      <c r="S57" s="231">
        <f t="shared" si="2"/>
        <v>0</v>
      </c>
      <c r="T57" s="232">
        <f t="shared" si="3"/>
        <v>0</v>
      </c>
      <c r="U57" s="232" t="str">
        <f t="shared" si="4"/>
        <v/>
      </c>
      <c r="V57" s="227" t="str">
        <f t="shared" si="5"/>
        <v/>
      </c>
      <c r="W57" s="233">
        <f t="shared" si="6"/>
        <v>0</v>
      </c>
      <c r="X57" s="268">
        <f t="shared" si="7"/>
        <v>0</v>
      </c>
      <c r="Y57" s="93" t="str">
        <f t="shared" si="8"/>
        <v/>
      </c>
      <c r="Z57" s="90"/>
      <c r="AA57" s="90"/>
      <c r="AB57" s="91"/>
      <c r="AC57" s="228" t="b">
        <f t="shared" si="9"/>
        <v>0</v>
      </c>
      <c r="AD57" s="228">
        <f t="shared" si="10"/>
        <v>0</v>
      </c>
      <c r="AE57" s="228">
        <f t="shared" si="11"/>
        <v>0</v>
      </c>
      <c r="AF57" s="229">
        <f t="shared" si="12"/>
        <v>0</v>
      </c>
      <c r="AG57" s="93" t="str">
        <f t="shared" si="13"/>
        <v/>
      </c>
      <c r="AH57" s="94"/>
      <c r="AI57" s="246"/>
      <c r="AJ57" s="269"/>
      <c r="AK57" s="246"/>
      <c r="AL57" s="269"/>
      <c r="AM57" s="249"/>
      <c r="AN57" s="249"/>
      <c r="AO57" s="269"/>
      <c r="AP57" s="269"/>
      <c r="AQ57" s="269"/>
    </row>
    <row r="58" spans="1:43" x14ac:dyDescent="0.25">
      <c r="Z58" s="37"/>
      <c r="AA58" s="37"/>
      <c r="AB58" s="37"/>
    </row>
    <row r="59" spans="1:43" x14ac:dyDescent="0.25">
      <c r="Z59" s="37"/>
      <c r="AA59" s="37"/>
      <c r="AB59" s="37"/>
    </row>
    <row r="60" spans="1:43" x14ac:dyDescent="0.25">
      <c r="Z60" s="37"/>
      <c r="AA60" s="37"/>
      <c r="AB60" s="37"/>
    </row>
    <row r="61" spans="1:43" x14ac:dyDescent="0.25">
      <c r="Z61" s="37"/>
      <c r="AA61" s="37"/>
      <c r="AB61" s="37"/>
    </row>
    <row r="62" spans="1:43" x14ac:dyDescent="0.25">
      <c r="Z62" s="37"/>
      <c r="AA62" s="37"/>
      <c r="AB62" s="37"/>
    </row>
    <row r="63" spans="1:43" x14ac:dyDescent="0.25">
      <c r="Z63" s="37"/>
      <c r="AA63" s="37"/>
      <c r="AB63" s="37"/>
    </row>
    <row r="64" spans="1:43" x14ac:dyDescent="0.25">
      <c r="Z64" s="37"/>
      <c r="AA64" s="37"/>
      <c r="AB64" s="37"/>
    </row>
    <row r="65" spans="26:28" x14ac:dyDescent="0.25">
      <c r="Z65" s="37"/>
      <c r="AA65" s="37"/>
      <c r="AB65" s="37"/>
    </row>
    <row r="66" spans="26:28" x14ac:dyDescent="0.25">
      <c r="Z66" s="37"/>
      <c r="AA66" s="37"/>
      <c r="AB66" s="37"/>
    </row>
    <row r="67" spans="26:28" x14ac:dyDescent="0.25">
      <c r="Z67" s="37"/>
      <c r="AA67" s="37"/>
      <c r="AB67" s="37"/>
    </row>
    <row r="68" spans="26:28" x14ac:dyDescent="0.25">
      <c r="Z68" s="37"/>
      <c r="AA68" s="37"/>
      <c r="AB68" s="37"/>
    </row>
    <row r="69" spans="26:28" x14ac:dyDescent="0.25">
      <c r="Z69" s="37"/>
      <c r="AA69" s="37"/>
      <c r="AB69" s="37"/>
    </row>
    <row r="70" spans="26:28" x14ac:dyDescent="0.25">
      <c r="Z70" s="37"/>
      <c r="AA70" s="37"/>
      <c r="AB70" s="37"/>
    </row>
    <row r="71" spans="26:28" x14ac:dyDescent="0.25">
      <c r="Z71" s="37"/>
      <c r="AA71" s="37"/>
      <c r="AB71" s="37"/>
    </row>
    <row r="72" spans="26:28" x14ac:dyDescent="0.25">
      <c r="Z72" s="37"/>
      <c r="AA72" s="37"/>
      <c r="AB72" s="37"/>
    </row>
    <row r="73" spans="26:28" x14ac:dyDescent="0.25">
      <c r="Z73" s="37"/>
      <c r="AA73" s="37"/>
      <c r="AB73" s="37"/>
    </row>
    <row r="74" spans="26:28" x14ac:dyDescent="0.25">
      <c r="Z74" s="37"/>
      <c r="AA74" s="37"/>
      <c r="AB74" s="37"/>
    </row>
    <row r="75" spans="26:28" x14ac:dyDescent="0.25">
      <c r="Z75" s="37"/>
      <c r="AA75" s="37"/>
      <c r="AB75" s="37"/>
    </row>
    <row r="76" spans="26:28" x14ac:dyDescent="0.25">
      <c r="Z76" s="37"/>
      <c r="AA76" s="37"/>
      <c r="AB76" s="37"/>
    </row>
    <row r="77" spans="26:28" x14ac:dyDescent="0.25">
      <c r="Z77" s="37"/>
      <c r="AA77" s="37"/>
      <c r="AB77" s="37"/>
    </row>
    <row r="78" spans="26:28" x14ac:dyDescent="0.25">
      <c r="Z78" s="37"/>
      <c r="AA78" s="37"/>
      <c r="AB78" s="37"/>
    </row>
    <row r="79" spans="26:28" x14ac:dyDescent="0.25">
      <c r="Z79" s="37"/>
      <c r="AA79" s="37"/>
      <c r="AB79" s="37"/>
    </row>
    <row r="80" spans="26:28" x14ac:dyDescent="0.25">
      <c r="Z80" s="37"/>
      <c r="AA80" s="37"/>
      <c r="AB80" s="37"/>
    </row>
    <row r="81" spans="26:28" x14ac:dyDescent="0.25">
      <c r="Z81" s="37"/>
      <c r="AA81" s="37"/>
      <c r="AB81" s="37"/>
    </row>
    <row r="82" spans="26:28" x14ac:dyDescent="0.25">
      <c r="Z82" s="37"/>
      <c r="AA82" s="37"/>
      <c r="AB82" s="37"/>
    </row>
    <row r="83" spans="26:28" x14ac:dyDescent="0.25">
      <c r="Z83" s="37"/>
      <c r="AA83" s="37"/>
      <c r="AB83" s="37"/>
    </row>
    <row r="84" spans="26:28" x14ac:dyDescent="0.25">
      <c r="Z84" s="37"/>
      <c r="AA84" s="37"/>
      <c r="AB84" s="37"/>
    </row>
    <row r="85" spans="26:28" x14ac:dyDescent="0.25">
      <c r="Z85" s="37"/>
      <c r="AA85" s="37"/>
      <c r="AB85" s="37"/>
    </row>
    <row r="86" spans="26:28" x14ac:dyDescent="0.25">
      <c r="Z86" s="37"/>
      <c r="AA86" s="37"/>
      <c r="AB86" s="37"/>
    </row>
    <row r="87" spans="26:28" x14ac:dyDescent="0.25">
      <c r="Z87" s="37"/>
      <c r="AA87" s="37"/>
      <c r="AB87" s="37"/>
    </row>
    <row r="88" spans="26:28" x14ac:dyDescent="0.25">
      <c r="Z88" s="37"/>
      <c r="AA88" s="37"/>
      <c r="AB88" s="37"/>
    </row>
    <row r="89" spans="26:28" x14ac:dyDescent="0.25">
      <c r="Z89" s="37"/>
      <c r="AA89" s="37"/>
      <c r="AB89" s="37"/>
    </row>
    <row r="90" spans="26:28" x14ac:dyDescent="0.25">
      <c r="Z90" s="37"/>
      <c r="AA90" s="37"/>
      <c r="AB90" s="37"/>
    </row>
    <row r="91" spans="26:28" x14ac:dyDescent="0.25">
      <c r="Z91" s="37"/>
      <c r="AA91" s="37"/>
      <c r="AB91" s="37"/>
    </row>
    <row r="92" spans="26:28" x14ac:dyDescent="0.25">
      <c r="Z92" s="37"/>
      <c r="AA92" s="37"/>
      <c r="AB92" s="37"/>
    </row>
    <row r="93" spans="26:28" x14ac:dyDescent="0.25">
      <c r="Z93" s="37"/>
      <c r="AA93" s="37"/>
      <c r="AB93" s="37"/>
    </row>
    <row r="94" spans="26:28" x14ac:dyDescent="0.25">
      <c r="Z94" s="37"/>
      <c r="AA94" s="37"/>
      <c r="AB94" s="37"/>
    </row>
    <row r="95" spans="26:28" x14ac:dyDescent="0.25">
      <c r="Z95" s="37"/>
      <c r="AA95" s="37"/>
      <c r="AB95" s="37"/>
    </row>
    <row r="96" spans="26:28" x14ac:dyDescent="0.25">
      <c r="Z96" s="37"/>
      <c r="AA96" s="37"/>
      <c r="AB96" s="37"/>
    </row>
    <row r="97" spans="26:28" x14ac:dyDescent="0.25">
      <c r="Z97" s="37"/>
      <c r="AA97" s="37"/>
      <c r="AB97" s="37"/>
    </row>
    <row r="98" spans="26:28" x14ac:dyDescent="0.25">
      <c r="Z98" s="37"/>
      <c r="AA98" s="37"/>
      <c r="AB98" s="37"/>
    </row>
    <row r="99" spans="26:28" x14ac:dyDescent="0.25">
      <c r="Z99" s="37"/>
      <c r="AA99" s="37"/>
      <c r="AB99" s="37"/>
    </row>
    <row r="100" spans="26:28" x14ac:dyDescent="0.25">
      <c r="Z100" s="37"/>
      <c r="AA100" s="37"/>
      <c r="AB100" s="37"/>
    </row>
    <row r="101" spans="26:28" x14ac:dyDescent="0.25">
      <c r="Z101" s="37"/>
      <c r="AA101" s="37"/>
      <c r="AB101" s="37"/>
    </row>
    <row r="102" spans="26:28" x14ac:dyDescent="0.25">
      <c r="Z102" s="37"/>
      <c r="AA102" s="37"/>
      <c r="AB102" s="37"/>
    </row>
    <row r="103" spans="26:28" x14ac:dyDescent="0.25">
      <c r="Z103" s="37"/>
      <c r="AA103" s="37"/>
      <c r="AB103" s="37"/>
    </row>
    <row r="104" spans="26:28" x14ac:dyDescent="0.25">
      <c r="Z104" s="37"/>
      <c r="AA104" s="37"/>
      <c r="AB104" s="37"/>
    </row>
    <row r="105" spans="26:28" x14ac:dyDescent="0.25">
      <c r="Z105" s="37"/>
      <c r="AA105" s="37"/>
      <c r="AB105" s="37"/>
    </row>
    <row r="106" spans="26:28" x14ac:dyDescent="0.25">
      <c r="Z106" s="37"/>
      <c r="AA106" s="37"/>
      <c r="AB106" s="37"/>
    </row>
    <row r="107" spans="26:28" x14ac:dyDescent="0.25">
      <c r="Z107" s="37"/>
      <c r="AA107" s="37"/>
      <c r="AB107" s="37"/>
    </row>
    <row r="108" spans="26:28" x14ac:dyDescent="0.25">
      <c r="Z108" s="37"/>
      <c r="AA108" s="37"/>
      <c r="AB108" s="37"/>
    </row>
    <row r="109" spans="26:28" x14ac:dyDescent="0.25">
      <c r="Z109" s="37"/>
      <c r="AA109" s="37"/>
      <c r="AB109" s="37"/>
    </row>
    <row r="110" spans="26:28" x14ac:dyDescent="0.25">
      <c r="Z110" s="37"/>
      <c r="AA110" s="37"/>
      <c r="AB110" s="37"/>
    </row>
    <row r="111" spans="26:28" x14ac:dyDescent="0.25">
      <c r="Z111" s="37"/>
      <c r="AA111" s="37"/>
      <c r="AB111" s="37"/>
    </row>
    <row r="112" spans="26:28" x14ac:dyDescent="0.25">
      <c r="Z112" s="37"/>
      <c r="AA112" s="37"/>
      <c r="AB112" s="37"/>
    </row>
    <row r="113" spans="26:28" x14ac:dyDescent="0.25">
      <c r="Z113" s="37"/>
      <c r="AA113" s="37"/>
      <c r="AB113" s="37"/>
    </row>
    <row r="114" spans="26:28" x14ac:dyDescent="0.25">
      <c r="Z114" s="37"/>
      <c r="AA114" s="37"/>
      <c r="AB114" s="37"/>
    </row>
    <row r="115" spans="26:28" x14ac:dyDescent="0.25">
      <c r="Z115" s="37"/>
      <c r="AA115" s="37"/>
      <c r="AB115" s="37"/>
    </row>
    <row r="116" spans="26:28" x14ac:dyDescent="0.25">
      <c r="Z116" s="37"/>
      <c r="AA116" s="37"/>
      <c r="AB116" s="37"/>
    </row>
    <row r="117" spans="26:28" x14ac:dyDescent="0.25">
      <c r="Z117" s="37"/>
      <c r="AA117" s="37"/>
      <c r="AB117" s="37"/>
    </row>
    <row r="118" spans="26:28" x14ac:dyDescent="0.25">
      <c r="Z118" s="37"/>
      <c r="AA118" s="37"/>
      <c r="AB118" s="37"/>
    </row>
    <row r="119" spans="26:28" x14ac:dyDescent="0.25">
      <c r="Z119" s="37"/>
      <c r="AA119" s="37"/>
      <c r="AB119" s="37"/>
    </row>
    <row r="120" spans="26:28" x14ac:dyDescent="0.25">
      <c r="Z120" s="37"/>
      <c r="AA120" s="37"/>
      <c r="AB120" s="37"/>
    </row>
    <row r="121" spans="26:28" x14ac:dyDescent="0.25">
      <c r="Z121" s="37"/>
      <c r="AA121" s="37"/>
      <c r="AB121" s="37"/>
    </row>
    <row r="122" spans="26:28" x14ac:dyDescent="0.25">
      <c r="Z122" s="37"/>
      <c r="AA122" s="37"/>
      <c r="AB122" s="37"/>
    </row>
    <row r="123" spans="26:28" x14ac:dyDescent="0.25">
      <c r="Z123" s="37"/>
      <c r="AA123" s="37"/>
      <c r="AB123" s="37"/>
    </row>
    <row r="124" spans="26:28" x14ac:dyDescent="0.25">
      <c r="Z124" s="37"/>
      <c r="AA124" s="37"/>
      <c r="AB124" s="37"/>
    </row>
    <row r="125" spans="26:28" x14ac:dyDescent="0.25">
      <c r="Z125" s="37"/>
      <c r="AA125" s="37"/>
      <c r="AB125" s="37"/>
    </row>
    <row r="126" spans="26:28" x14ac:dyDescent="0.25">
      <c r="Z126" s="37"/>
      <c r="AA126" s="37"/>
      <c r="AB126" s="37"/>
    </row>
    <row r="127" spans="26:28" x14ac:dyDescent="0.25">
      <c r="Z127" s="37"/>
      <c r="AA127" s="37"/>
      <c r="AB127" s="37"/>
    </row>
    <row r="128" spans="26:28" x14ac:dyDescent="0.25">
      <c r="Z128" s="37"/>
      <c r="AA128" s="37"/>
      <c r="AB128" s="37"/>
    </row>
    <row r="129" spans="26:28" x14ac:dyDescent="0.25">
      <c r="Z129" s="37"/>
      <c r="AA129" s="37"/>
      <c r="AB129" s="37"/>
    </row>
    <row r="130" spans="26:28" x14ac:dyDescent="0.25">
      <c r="Z130" s="37"/>
      <c r="AA130" s="37"/>
      <c r="AB130" s="37"/>
    </row>
    <row r="131" spans="26:28" x14ac:dyDescent="0.25">
      <c r="Z131" s="37"/>
      <c r="AA131" s="37"/>
      <c r="AB131" s="37"/>
    </row>
    <row r="132" spans="26:28" x14ac:dyDescent="0.25">
      <c r="Z132" s="37"/>
      <c r="AA132" s="37"/>
      <c r="AB132" s="37"/>
    </row>
    <row r="133" spans="26:28" x14ac:dyDescent="0.25">
      <c r="Z133" s="37"/>
      <c r="AA133" s="37"/>
      <c r="AB133" s="37"/>
    </row>
    <row r="134" spans="26:28" x14ac:dyDescent="0.25">
      <c r="Z134" s="37"/>
      <c r="AA134" s="37"/>
      <c r="AB134" s="37"/>
    </row>
    <row r="135" spans="26:28" x14ac:dyDescent="0.25">
      <c r="Z135" s="37"/>
      <c r="AA135" s="37"/>
      <c r="AB135" s="37"/>
    </row>
    <row r="136" spans="26:28" x14ac:dyDescent="0.25">
      <c r="Z136" s="37"/>
      <c r="AA136" s="37"/>
      <c r="AB136" s="37"/>
    </row>
    <row r="137" spans="26:28" x14ac:dyDescent="0.25">
      <c r="Z137" s="37"/>
      <c r="AA137" s="37"/>
      <c r="AB137" s="37"/>
    </row>
    <row r="138" spans="26:28" x14ac:dyDescent="0.25">
      <c r="Z138" s="37"/>
      <c r="AA138" s="37"/>
      <c r="AB138" s="37"/>
    </row>
    <row r="139" spans="26:28" x14ac:dyDescent="0.25">
      <c r="Z139" s="37"/>
      <c r="AA139" s="37"/>
      <c r="AB139" s="37"/>
    </row>
    <row r="140" spans="26:28" x14ac:dyDescent="0.25">
      <c r="Z140" s="37"/>
      <c r="AA140" s="37"/>
      <c r="AB140" s="37"/>
    </row>
    <row r="141" spans="26:28" x14ac:dyDescent="0.25">
      <c r="Z141" s="37"/>
      <c r="AA141" s="37"/>
      <c r="AB141" s="37"/>
    </row>
    <row r="142" spans="26:28" x14ac:dyDescent="0.25">
      <c r="Z142" s="37"/>
      <c r="AA142" s="37"/>
      <c r="AB142" s="37"/>
    </row>
    <row r="143" spans="26:28" x14ac:dyDescent="0.25">
      <c r="Z143" s="37"/>
      <c r="AA143" s="37"/>
      <c r="AB143" s="37"/>
    </row>
    <row r="144" spans="26:28" x14ac:dyDescent="0.25">
      <c r="Z144" s="37"/>
      <c r="AA144" s="37"/>
      <c r="AB144" s="37"/>
    </row>
    <row r="145" spans="26:28" x14ac:dyDescent="0.25">
      <c r="Z145" s="37"/>
      <c r="AA145" s="37"/>
      <c r="AB145" s="37"/>
    </row>
    <row r="146" spans="26:28" x14ac:dyDescent="0.25">
      <c r="Z146" s="37"/>
      <c r="AA146" s="37"/>
      <c r="AB146" s="37"/>
    </row>
    <row r="147" spans="26:28" x14ac:dyDescent="0.25">
      <c r="Z147" s="37"/>
      <c r="AA147" s="37"/>
      <c r="AB147" s="37"/>
    </row>
    <row r="148" spans="26:28" x14ac:dyDescent="0.25">
      <c r="Z148" s="37"/>
      <c r="AA148" s="37"/>
      <c r="AB148" s="37"/>
    </row>
    <row r="149" spans="26:28" x14ac:dyDescent="0.25">
      <c r="Z149" s="37"/>
      <c r="AA149" s="37"/>
      <c r="AB149" s="37"/>
    </row>
    <row r="150" spans="26:28" x14ac:dyDescent="0.25">
      <c r="Z150" s="37"/>
      <c r="AA150" s="37"/>
      <c r="AB150" s="37"/>
    </row>
    <row r="151" spans="26:28" x14ac:dyDescent="0.25">
      <c r="Z151" s="37"/>
      <c r="AA151" s="37"/>
      <c r="AB151" s="37"/>
    </row>
    <row r="152" spans="26:28" x14ac:dyDescent="0.25">
      <c r="Z152" s="37"/>
      <c r="AA152" s="37"/>
      <c r="AB152" s="37"/>
    </row>
    <row r="153" spans="26:28" x14ac:dyDescent="0.25">
      <c r="Z153" s="37"/>
      <c r="AA153" s="37"/>
      <c r="AB153" s="37"/>
    </row>
    <row r="154" spans="26:28" x14ac:dyDescent="0.25">
      <c r="Z154" s="37"/>
      <c r="AA154" s="37"/>
      <c r="AB154" s="37"/>
    </row>
    <row r="155" spans="26:28" x14ac:dyDescent="0.25">
      <c r="Z155" s="37"/>
      <c r="AA155" s="37"/>
      <c r="AB155" s="37"/>
    </row>
    <row r="156" spans="26:28" x14ac:dyDescent="0.25">
      <c r="Z156" s="37"/>
      <c r="AA156" s="37"/>
      <c r="AB156" s="37"/>
    </row>
    <row r="157" spans="26:28" x14ac:dyDescent="0.25">
      <c r="Z157" s="37"/>
      <c r="AA157" s="37"/>
      <c r="AB157" s="37"/>
    </row>
    <row r="158" spans="26:28" x14ac:dyDescent="0.25">
      <c r="Z158" s="37"/>
      <c r="AA158" s="37"/>
      <c r="AB158" s="37"/>
    </row>
    <row r="159" spans="26:28" x14ac:dyDescent="0.25">
      <c r="Z159" s="37"/>
      <c r="AA159" s="37"/>
      <c r="AB159" s="37"/>
    </row>
    <row r="160" spans="26:28" x14ac:dyDescent="0.25">
      <c r="Z160" s="37"/>
      <c r="AA160" s="37"/>
      <c r="AB160" s="37"/>
    </row>
    <row r="161" spans="26:28" x14ac:dyDescent="0.25">
      <c r="Z161" s="37"/>
      <c r="AA161" s="37"/>
      <c r="AB161" s="37"/>
    </row>
    <row r="162" spans="26:28" x14ac:dyDescent="0.25">
      <c r="Z162" s="37"/>
      <c r="AA162" s="37"/>
      <c r="AB162" s="37"/>
    </row>
    <row r="163" spans="26:28" x14ac:dyDescent="0.25">
      <c r="Z163" s="37"/>
      <c r="AA163" s="37"/>
      <c r="AB163" s="37"/>
    </row>
    <row r="164" spans="26:28" x14ac:dyDescent="0.25">
      <c r="Z164" s="37"/>
      <c r="AA164" s="37"/>
      <c r="AB164" s="37"/>
    </row>
    <row r="165" spans="26:28" x14ac:dyDescent="0.25">
      <c r="Z165" s="37"/>
      <c r="AA165" s="37"/>
      <c r="AB165" s="37"/>
    </row>
    <row r="166" spans="26:28" x14ac:dyDescent="0.25">
      <c r="Z166" s="37"/>
      <c r="AA166" s="37"/>
      <c r="AB166" s="37"/>
    </row>
    <row r="167" spans="26:28" x14ac:dyDescent="0.25">
      <c r="Z167" s="37"/>
      <c r="AA167" s="37"/>
      <c r="AB167" s="37"/>
    </row>
    <row r="168" spans="26:28" x14ac:dyDescent="0.25">
      <c r="Z168" s="37"/>
      <c r="AA168" s="37"/>
      <c r="AB168" s="37"/>
    </row>
    <row r="169" spans="26:28" x14ac:dyDescent="0.25">
      <c r="Z169" s="37"/>
      <c r="AA169" s="37"/>
      <c r="AB169" s="37"/>
    </row>
    <row r="170" spans="26:28" x14ac:dyDescent="0.25">
      <c r="Z170" s="37"/>
      <c r="AA170" s="37"/>
      <c r="AB170" s="37"/>
    </row>
    <row r="171" spans="26:28" x14ac:dyDescent="0.25">
      <c r="Z171" s="37"/>
      <c r="AA171" s="37"/>
      <c r="AB171" s="37"/>
    </row>
    <row r="172" spans="26:28" x14ac:dyDescent="0.25">
      <c r="Z172" s="37"/>
      <c r="AA172" s="37"/>
      <c r="AB172" s="37"/>
    </row>
    <row r="173" spans="26:28" x14ac:dyDescent="0.25">
      <c r="Z173" s="37"/>
      <c r="AA173" s="37"/>
      <c r="AB173" s="37"/>
    </row>
    <row r="174" spans="26:28" x14ac:dyDescent="0.25">
      <c r="Z174" s="37"/>
      <c r="AA174" s="37"/>
      <c r="AB174" s="37"/>
    </row>
    <row r="175" spans="26:28" x14ac:dyDescent="0.25">
      <c r="Z175" s="37"/>
      <c r="AA175" s="37"/>
      <c r="AB175" s="37"/>
    </row>
    <row r="176" spans="26:28" x14ac:dyDescent="0.25">
      <c r="Z176" s="37"/>
      <c r="AA176" s="37"/>
      <c r="AB176" s="37"/>
    </row>
    <row r="177" spans="26:28" x14ac:dyDescent="0.25">
      <c r="Z177" s="37"/>
      <c r="AA177" s="37"/>
      <c r="AB177" s="37"/>
    </row>
    <row r="178" spans="26:28" x14ac:dyDescent="0.25">
      <c r="Z178" s="37"/>
      <c r="AA178" s="37"/>
      <c r="AB178" s="37"/>
    </row>
    <row r="179" spans="26:28" x14ac:dyDescent="0.25">
      <c r="Z179" s="37"/>
      <c r="AA179" s="37"/>
      <c r="AB179" s="37"/>
    </row>
    <row r="180" spans="26:28" x14ac:dyDescent="0.25">
      <c r="Z180" s="37"/>
      <c r="AA180" s="37"/>
      <c r="AB180" s="37"/>
    </row>
    <row r="181" spans="26:28" x14ac:dyDescent="0.25">
      <c r="Z181" s="37"/>
      <c r="AA181" s="37"/>
      <c r="AB181" s="37"/>
    </row>
    <row r="182" spans="26:28" x14ac:dyDescent="0.25">
      <c r="Z182" s="37"/>
      <c r="AA182" s="37"/>
      <c r="AB182" s="37"/>
    </row>
    <row r="183" spans="26:28" x14ac:dyDescent="0.25">
      <c r="Z183" s="37"/>
      <c r="AA183" s="37"/>
      <c r="AB183" s="37"/>
    </row>
    <row r="184" spans="26:28" x14ac:dyDescent="0.25">
      <c r="Z184" s="37"/>
      <c r="AA184" s="37"/>
      <c r="AB184" s="37"/>
    </row>
    <row r="185" spans="26:28" x14ac:dyDescent="0.25">
      <c r="Z185" s="37"/>
      <c r="AA185" s="37"/>
      <c r="AB185" s="37"/>
    </row>
    <row r="186" spans="26:28" x14ac:dyDescent="0.25">
      <c r="Z186" s="37"/>
      <c r="AA186" s="37"/>
      <c r="AB186" s="37"/>
    </row>
    <row r="187" spans="26:28" x14ac:dyDescent="0.25">
      <c r="Z187" s="37"/>
      <c r="AA187" s="37"/>
      <c r="AB187" s="37"/>
    </row>
    <row r="188" spans="26:28" x14ac:dyDescent="0.25">
      <c r="Z188" s="37"/>
      <c r="AA188" s="37"/>
      <c r="AB188" s="37"/>
    </row>
    <row r="189" spans="26:28" x14ac:dyDescent="0.25">
      <c r="Z189" s="37"/>
      <c r="AA189" s="37"/>
      <c r="AB189" s="37"/>
    </row>
    <row r="190" spans="26:28" x14ac:dyDescent="0.25">
      <c r="Z190" s="37"/>
      <c r="AA190" s="37"/>
      <c r="AB190" s="37"/>
    </row>
    <row r="191" spans="26:28" x14ac:dyDescent="0.25">
      <c r="Z191" s="37"/>
      <c r="AA191" s="37"/>
      <c r="AB191" s="37"/>
    </row>
    <row r="192" spans="26:28" x14ac:dyDescent="0.25">
      <c r="Z192" s="37"/>
      <c r="AA192" s="37"/>
      <c r="AB192" s="37"/>
    </row>
    <row r="193" spans="26:28" x14ac:dyDescent="0.25">
      <c r="Z193" s="37"/>
      <c r="AA193" s="37"/>
      <c r="AB193" s="37"/>
    </row>
    <row r="194" spans="26:28" x14ac:dyDescent="0.25">
      <c r="Z194" s="37"/>
      <c r="AA194" s="37"/>
      <c r="AB194" s="37"/>
    </row>
    <row r="195" spans="26:28" x14ac:dyDescent="0.25">
      <c r="Z195" s="37"/>
      <c r="AA195" s="37"/>
      <c r="AB195" s="37"/>
    </row>
    <row r="196" spans="26:28" x14ac:dyDescent="0.25">
      <c r="Z196" s="37"/>
      <c r="AA196" s="37"/>
      <c r="AB196" s="37"/>
    </row>
    <row r="197" spans="26:28" x14ac:dyDescent="0.25">
      <c r="Z197" s="37"/>
      <c r="AA197" s="37"/>
      <c r="AB197" s="37"/>
    </row>
    <row r="198" spans="26:28" x14ac:dyDescent="0.25">
      <c r="Z198" s="37"/>
      <c r="AA198" s="37"/>
      <c r="AB198" s="37"/>
    </row>
    <row r="199" spans="26:28" x14ac:dyDescent="0.25">
      <c r="Z199" s="37"/>
      <c r="AA199" s="37"/>
      <c r="AB199" s="37"/>
    </row>
    <row r="200" spans="26:28" x14ac:dyDescent="0.25">
      <c r="Z200" s="37"/>
      <c r="AA200" s="37"/>
      <c r="AB200" s="37"/>
    </row>
    <row r="201" spans="26:28" x14ac:dyDescent="0.25">
      <c r="Z201" s="37"/>
      <c r="AA201" s="37"/>
      <c r="AB201" s="37"/>
    </row>
    <row r="202" spans="26:28" x14ac:dyDescent="0.25">
      <c r="Z202" s="37"/>
      <c r="AA202" s="37"/>
      <c r="AB202" s="37"/>
    </row>
    <row r="203" spans="26:28" x14ac:dyDescent="0.25">
      <c r="Z203" s="37"/>
      <c r="AA203" s="37"/>
      <c r="AB203" s="37"/>
    </row>
    <row r="204" spans="26:28" x14ac:dyDescent="0.25">
      <c r="Z204" s="37"/>
      <c r="AA204" s="37"/>
      <c r="AB204" s="37"/>
    </row>
    <row r="205" spans="26:28" x14ac:dyDescent="0.25">
      <c r="Z205" s="37"/>
      <c r="AA205" s="37"/>
      <c r="AB205" s="37"/>
    </row>
    <row r="206" spans="26:28" x14ac:dyDescent="0.25">
      <c r="Z206" s="37"/>
      <c r="AA206" s="37"/>
      <c r="AB206" s="37"/>
    </row>
    <row r="207" spans="26:28" x14ac:dyDescent="0.25">
      <c r="Z207" s="37"/>
      <c r="AA207" s="37"/>
      <c r="AB207" s="37"/>
    </row>
    <row r="208" spans="26:28" x14ac:dyDescent="0.25">
      <c r="Z208" s="37"/>
      <c r="AA208" s="37"/>
      <c r="AB208" s="37"/>
    </row>
    <row r="209" spans="26:28" x14ac:dyDescent="0.25">
      <c r="Z209" s="37"/>
      <c r="AA209" s="37"/>
      <c r="AB209" s="37"/>
    </row>
    <row r="210" spans="26:28" x14ac:dyDescent="0.25">
      <c r="Z210" s="37"/>
      <c r="AA210" s="37"/>
      <c r="AB210" s="37"/>
    </row>
    <row r="211" spans="26:28" x14ac:dyDescent="0.25">
      <c r="Z211" s="37"/>
      <c r="AA211" s="37"/>
      <c r="AB211" s="37"/>
    </row>
    <row r="212" spans="26:28" x14ac:dyDescent="0.25">
      <c r="Z212" s="37"/>
      <c r="AA212" s="37"/>
      <c r="AB212" s="37"/>
    </row>
    <row r="213" spans="26:28" x14ac:dyDescent="0.25">
      <c r="Z213" s="37"/>
      <c r="AA213" s="37"/>
      <c r="AB213" s="37"/>
    </row>
    <row r="214" spans="26:28" x14ac:dyDescent="0.25">
      <c r="Z214" s="37"/>
      <c r="AA214" s="37"/>
      <c r="AB214" s="37"/>
    </row>
    <row r="215" spans="26:28" x14ac:dyDescent="0.25">
      <c r="Z215" s="37"/>
      <c r="AA215" s="37"/>
      <c r="AB215" s="37"/>
    </row>
    <row r="216" spans="26:28" x14ac:dyDescent="0.25">
      <c r="Z216" s="37"/>
      <c r="AA216" s="37"/>
      <c r="AB216" s="37"/>
    </row>
    <row r="217" spans="26:28" x14ac:dyDescent="0.25">
      <c r="Z217" s="37"/>
      <c r="AA217" s="37"/>
      <c r="AB217" s="37"/>
    </row>
    <row r="218" spans="26:28" x14ac:dyDescent="0.25">
      <c r="Z218" s="37"/>
      <c r="AA218" s="37"/>
      <c r="AB218" s="37"/>
    </row>
    <row r="219" spans="26:28" x14ac:dyDescent="0.25">
      <c r="Z219" s="37"/>
      <c r="AA219" s="37"/>
      <c r="AB219" s="37"/>
    </row>
    <row r="220" spans="26:28" x14ac:dyDescent="0.25">
      <c r="Z220" s="37"/>
      <c r="AA220" s="37"/>
      <c r="AB220" s="37"/>
    </row>
    <row r="221" spans="26:28" x14ac:dyDescent="0.25">
      <c r="Z221" s="37"/>
      <c r="AA221" s="37"/>
      <c r="AB221" s="37"/>
    </row>
    <row r="222" spans="26:28" x14ac:dyDescent="0.25">
      <c r="Z222" s="37"/>
      <c r="AA222" s="37"/>
      <c r="AB222" s="37"/>
    </row>
    <row r="223" spans="26:28" x14ac:dyDescent="0.25">
      <c r="Z223" s="37"/>
      <c r="AA223" s="37"/>
      <c r="AB223" s="37"/>
    </row>
    <row r="224" spans="26:28" x14ac:dyDescent="0.25">
      <c r="Z224" s="37"/>
      <c r="AA224" s="37"/>
      <c r="AB224" s="37"/>
    </row>
    <row r="225" spans="26:28" x14ac:dyDescent="0.25">
      <c r="Z225" s="37"/>
      <c r="AA225" s="37"/>
      <c r="AB225" s="37"/>
    </row>
    <row r="226" spans="26:28" x14ac:dyDescent="0.25">
      <c r="Z226" s="37"/>
      <c r="AA226" s="37"/>
      <c r="AB226" s="37"/>
    </row>
    <row r="227" spans="26:28" x14ac:dyDescent="0.25">
      <c r="Z227" s="37"/>
      <c r="AA227" s="37"/>
      <c r="AB227" s="37"/>
    </row>
    <row r="228" spans="26:28" x14ac:dyDescent="0.25">
      <c r="Z228" s="37"/>
      <c r="AA228" s="37"/>
      <c r="AB228" s="37"/>
    </row>
    <row r="229" spans="26:28" x14ac:dyDescent="0.25">
      <c r="Z229" s="37"/>
      <c r="AA229" s="37"/>
      <c r="AB229" s="37"/>
    </row>
    <row r="230" spans="26:28" x14ac:dyDescent="0.25">
      <c r="Z230" s="37"/>
      <c r="AA230" s="37"/>
      <c r="AB230" s="37"/>
    </row>
    <row r="231" spans="26:28" x14ac:dyDescent="0.25">
      <c r="Z231" s="37"/>
      <c r="AA231" s="37"/>
      <c r="AB231" s="37"/>
    </row>
    <row r="232" spans="26:28" x14ac:dyDescent="0.25">
      <c r="Z232" s="37"/>
      <c r="AA232" s="37"/>
      <c r="AB232" s="37"/>
    </row>
    <row r="233" spans="26:28" x14ac:dyDescent="0.25">
      <c r="Z233" s="37"/>
      <c r="AA233" s="37"/>
      <c r="AB233" s="37"/>
    </row>
    <row r="234" spans="26:28" x14ac:dyDescent="0.25">
      <c r="Z234" s="37"/>
      <c r="AA234" s="37"/>
      <c r="AB234" s="37"/>
    </row>
    <row r="235" spans="26:28" x14ac:dyDescent="0.25">
      <c r="Z235" s="37"/>
      <c r="AA235" s="37"/>
      <c r="AB235" s="37"/>
    </row>
    <row r="236" spans="26:28" x14ac:dyDescent="0.25">
      <c r="Z236" s="37"/>
      <c r="AA236" s="37"/>
      <c r="AB236" s="37"/>
    </row>
    <row r="237" spans="26:28" x14ac:dyDescent="0.25">
      <c r="Z237" s="37"/>
      <c r="AA237" s="37"/>
      <c r="AB237" s="37"/>
    </row>
    <row r="238" spans="26:28" x14ac:dyDescent="0.25">
      <c r="Z238" s="37"/>
      <c r="AA238" s="37"/>
      <c r="AB238" s="37"/>
    </row>
    <row r="239" spans="26:28" x14ac:dyDescent="0.25">
      <c r="Z239" s="37"/>
      <c r="AA239" s="37"/>
      <c r="AB239" s="37"/>
    </row>
    <row r="240" spans="26:28" x14ac:dyDescent="0.25">
      <c r="Z240" s="37"/>
      <c r="AA240" s="37"/>
      <c r="AB240" s="37"/>
    </row>
    <row r="241" spans="26:28" x14ac:dyDescent="0.25">
      <c r="Z241" s="37"/>
      <c r="AA241" s="37"/>
      <c r="AB241" s="37"/>
    </row>
    <row r="242" spans="26:28" x14ac:dyDescent="0.25">
      <c r="Z242" s="37"/>
      <c r="AA242" s="37"/>
      <c r="AB242" s="37"/>
    </row>
    <row r="243" spans="26:28" x14ac:dyDescent="0.25">
      <c r="Z243" s="37"/>
      <c r="AA243" s="37"/>
      <c r="AB243" s="37"/>
    </row>
    <row r="244" spans="26:28" x14ac:dyDescent="0.25">
      <c r="Z244" s="37"/>
      <c r="AA244" s="37"/>
      <c r="AB244" s="37"/>
    </row>
    <row r="245" spans="26:28" x14ac:dyDescent="0.25">
      <c r="Z245" s="37"/>
      <c r="AA245" s="37"/>
      <c r="AB245" s="37"/>
    </row>
    <row r="246" spans="26:28" x14ac:dyDescent="0.25">
      <c r="Z246" s="37"/>
      <c r="AA246" s="37"/>
      <c r="AB246" s="37"/>
    </row>
    <row r="247" spans="26:28" x14ac:dyDescent="0.25">
      <c r="Z247" s="37"/>
      <c r="AA247" s="37"/>
      <c r="AB247" s="37"/>
    </row>
    <row r="248" spans="26:28" x14ac:dyDescent="0.25">
      <c r="Z248" s="37"/>
      <c r="AA248" s="37"/>
      <c r="AB248" s="37"/>
    </row>
    <row r="249" spans="26:28" x14ac:dyDescent="0.25">
      <c r="Z249" s="37"/>
      <c r="AA249" s="37"/>
      <c r="AB249" s="37"/>
    </row>
    <row r="250" spans="26:28" x14ac:dyDescent="0.25">
      <c r="Z250" s="37"/>
      <c r="AA250" s="37"/>
      <c r="AB250" s="37"/>
    </row>
    <row r="251" spans="26:28" x14ac:dyDescent="0.25">
      <c r="Z251" s="37"/>
      <c r="AA251" s="37"/>
      <c r="AB251" s="37"/>
    </row>
    <row r="252" spans="26:28" x14ac:dyDescent="0.25">
      <c r="Z252" s="37"/>
      <c r="AA252" s="37"/>
      <c r="AB252" s="37"/>
    </row>
    <row r="253" spans="26:28" x14ac:dyDescent="0.25">
      <c r="Z253" s="37"/>
      <c r="AA253" s="37"/>
      <c r="AB253" s="37"/>
    </row>
    <row r="254" spans="26:28" x14ac:dyDescent="0.25">
      <c r="Z254" s="37"/>
      <c r="AA254" s="37"/>
      <c r="AB254" s="37"/>
    </row>
    <row r="255" spans="26:28" x14ac:dyDescent="0.25">
      <c r="Z255" s="37"/>
      <c r="AA255" s="37"/>
      <c r="AB255" s="37"/>
    </row>
    <row r="256" spans="26:28" x14ac:dyDescent="0.25">
      <c r="Z256" s="37"/>
      <c r="AA256" s="37"/>
      <c r="AB256" s="37"/>
    </row>
    <row r="257" spans="26:28" x14ac:dyDescent="0.25">
      <c r="Z257" s="37"/>
      <c r="AA257" s="37"/>
      <c r="AB257" s="37"/>
    </row>
    <row r="258" spans="26:28" x14ac:dyDescent="0.25">
      <c r="Z258" s="37"/>
      <c r="AA258" s="37"/>
      <c r="AB258" s="37"/>
    </row>
    <row r="259" spans="26:28" x14ac:dyDescent="0.25">
      <c r="Z259" s="37"/>
      <c r="AA259" s="37"/>
      <c r="AB259" s="37"/>
    </row>
    <row r="260" spans="26:28" x14ac:dyDescent="0.25">
      <c r="Z260" s="37"/>
      <c r="AA260" s="37"/>
      <c r="AB260" s="37"/>
    </row>
    <row r="261" spans="26:28" x14ac:dyDescent="0.25">
      <c r="Z261" s="37"/>
      <c r="AA261" s="37"/>
      <c r="AB261" s="37"/>
    </row>
    <row r="262" spans="26:28" x14ac:dyDescent="0.25">
      <c r="Z262" s="37"/>
      <c r="AA262" s="37"/>
      <c r="AB262" s="37"/>
    </row>
    <row r="263" spans="26:28" x14ac:dyDescent="0.25">
      <c r="Z263" s="37"/>
      <c r="AA263" s="37"/>
      <c r="AB263" s="37"/>
    </row>
    <row r="264" spans="26:28" x14ac:dyDescent="0.25">
      <c r="Z264" s="37"/>
      <c r="AA264" s="37"/>
      <c r="AB264" s="37"/>
    </row>
    <row r="265" spans="26:28" x14ac:dyDescent="0.25">
      <c r="Z265" s="37"/>
      <c r="AA265" s="37"/>
      <c r="AB265" s="37"/>
    </row>
    <row r="266" spans="26:28" x14ac:dyDescent="0.25">
      <c r="Z266" s="37"/>
      <c r="AA266" s="37"/>
      <c r="AB266" s="37"/>
    </row>
    <row r="267" spans="26:28" x14ac:dyDescent="0.25">
      <c r="Z267" s="37"/>
      <c r="AA267" s="37"/>
      <c r="AB267" s="37"/>
    </row>
    <row r="268" spans="26:28" x14ac:dyDescent="0.25">
      <c r="Z268" s="37"/>
      <c r="AA268" s="37"/>
      <c r="AB268" s="37"/>
    </row>
    <row r="269" spans="26:28" x14ac:dyDescent="0.25">
      <c r="Z269" s="37"/>
      <c r="AA269" s="37"/>
      <c r="AB269" s="37"/>
    </row>
    <row r="270" spans="26:28" x14ac:dyDescent="0.25">
      <c r="Z270" s="37"/>
      <c r="AA270" s="37"/>
      <c r="AB270" s="37"/>
    </row>
    <row r="271" spans="26:28" x14ac:dyDescent="0.25">
      <c r="Z271" s="37"/>
      <c r="AA271" s="37"/>
      <c r="AB271" s="37"/>
    </row>
    <row r="272" spans="26:28" x14ac:dyDescent="0.25">
      <c r="Z272" s="37"/>
      <c r="AA272" s="37"/>
      <c r="AB272" s="37"/>
    </row>
    <row r="273" spans="26:28" x14ac:dyDescent="0.25">
      <c r="Z273" s="37"/>
      <c r="AA273" s="37"/>
      <c r="AB273" s="37"/>
    </row>
    <row r="274" spans="26:28" x14ac:dyDescent="0.25">
      <c r="Z274" s="37"/>
      <c r="AA274" s="37"/>
      <c r="AB274" s="37"/>
    </row>
    <row r="275" spans="26:28" x14ac:dyDescent="0.25">
      <c r="Z275" s="37"/>
      <c r="AA275" s="37"/>
      <c r="AB275" s="37"/>
    </row>
    <row r="276" spans="26:28" x14ac:dyDescent="0.25">
      <c r="Z276" s="37"/>
      <c r="AA276" s="37"/>
      <c r="AB276" s="37"/>
    </row>
    <row r="277" spans="26:28" x14ac:dyDescent="0.25">
      <c r="Z277" s="37"/>
      <c r="AA277" s="37"/>
      <c r="AB277" s="37"/>
    </row>
    <row r="278" spans="26:28" x14ac:dyDescent="0.25">
      <c r="Z278" s="37"/>
      <c r="AA278" s="37"/>
      <c r="AB278" s="37"/>
    </row>
    <row r="279" spans="26:28" x14ac:dyDescent="0.25">
      <c r="Z279" s="37"/>
      <c r="AA279" s="37"/>
      <c r="AB279" s="37"/>
    </row>
    <row r="280" spans="26:28" x14ac:dyDescent="0.25">
      <c r="Z280" s="37"/>
      <c r="AA280" s="37"/>
      <c r="AB280" s="37"/>
    </row>
    <row r="281" spans="26:28" x14ac:dyDescent="0.25">
      <c r="Z281" s="37"/>
      <c r="AA281" s="37"/>
      <c r="AB281" s="37"/>
    </row>
    <row r="282" spans="26:28" x14ac:dyDescent="0.25">
      <c r="Z282" s="37"/>
      <c r="AA282" s="37"/>
      <c r="AB282" s="37"/>
    </row>
    <row r="283" spans="26:28" x14ac:dyDescent="0.25">
      <c r="Z283" s="37"/>
      <c r="AA283" s="37"/>
      <c r="AB283" s="37"/>
    </row>
    <row r="284" spans="26:28" x14ac:dyDescent="0.25">
      <c r="Z284" s="37"/>
      <c r="AA284" s="37"/>
      <c r="AB284" s="37"/>
    </row>
    <row r="285" spans="26:28" x14ac:dyDescent="0.25">
      <c r="Z285" s="37"/>
      <c r="AA285" s="37"/>
      <c r="AB285" s="37"/>
    </row>
    <row r="286" spans="26:28" x14ac:dyDescent="0.25">
      <c r="Z286" s="37"/>
      <c r="AA286" s="37"/>
      <c r="AB286" s="37"/>
    </row>
    <row r="287" spans="26:28" x14ac:dyDescent="0.25">
      <c r="Z287" s="37"/>
      <c r="AA287" s="37"/>
      <c r="AB287" s="37"/>
    </row>
    <row r="288" spans="26:28" x14ac:dyDescent="0.25">
      <c r="Z288" s="37"/>
      <c r="AA288" s="37"/>
      <c r="AB288" s="37"/>
    </row>
    <row r="289" spans="26:28" x14ac:dyDescent="0.25">
      <c r="Z289" s="37"/>
      <c r="AA289" s="37"/>
      <c r="AB289" s="37"/>
    </row>
    <row r="290" spans="26:28" x14ac:dyDescent="0.25">
      <c r="Z290" s="37"/>
      <c r="AA290" s="37"/>
      <c r="AB290" s="37"/>
    </row>
    <row r="291" spans="26:28" x14ac:dyDescent="0.25">
      <c r="Z291" s="37"/>
      <c r="AA291" s="37"/>
      <c r="AB291" s="37"/>
    </row>
    <row r="292" spans="26:28" x14ac:dyDescent="0.25">
      <c r="Z292" s="37"/>
      <c r="AA292" s="37"/>
      <c r="AB292" s="37"/>
    </row>
    <row r="293" spans="26:28" x14ac:dyDescent="0.25">
      <c r="Z293" s="37"/>
      <c r="AA293" s="37"/>
      <c r="AB293" s="37"/>
    </row>
    <row r="294" spans="26:28" x14ac:dyDescent="0.25">
      <c r="Z294" s="37"/>
      <c r="AA294" s="37"/>
      <c r="AB294" s="37"/>
    </row>
    <row r="295" spans="26:28" x14ac:dyDescent="0.25">
      <c r="Z295" s="37"/>
      <c r="AA295" s="37"/>
      <c r="AB295" s="37"/>
    </row>
    <row r="296" spans="26:28" x14ac:dyDescent="0.25">
      <c r="Z296" s="37"/>
      <c r="AA296" s="37"/>
      <c r="AB296" s="37"/>
    </row>
    <row r="297" spans="26:28" x14ac:dyDescent="0.25">
      <c r="Z297" s="37"/>
      <c r="AA297" s="37"/>
      <c r="AB297" s="37"/>
    </row>
    <row r="298" spans="26:28" x14ac:dyDescent="0.25">
      <c r="Z298" s="37"/>
      <c r="AA298" s="37"/>
      <c r="AB298" s="37"/>
    </row>
    <row r="299" spans="26:28" x14ac:dyDescent="0.25">
      <c r="Z299" s="37"/>
      <c r="AA299" s="37"/>
      <c r="AB299" s="37"/>
    </row>
    <row r="300" spans="26:28" x14ac:dyDescent="0.25">
      <c r="Z300" s="37"/>
      <c r="AA300" s="37"/>
      <c r="AB300" s="37"/>
    </row>
    <row r="301" spans="26:28" x14ac:dyDescent="0.25">
      <c r="Z301" s="37"/>
      <c r="AA301" s="37"/>
      <c r="AB301" s="37"/>
    </row>
    <row r="302" spans="26:28" x14ac:dyDescent="0.25">
      <c r="Z302" s="37"/>
      <c r="AA302" s="37"/>
      <c r="AB302" s="37"/>
    </row>
    <row r="303" spans="26:28" x14ac:dyDescent="0.25">
      <c r="Z303" s="37"/>
      <c r="AA303" s="37"/>
      <c r="AB303" s="37"/>
    </row>
    <row r="304" spans="26:28" x14ac:dyDescent="0.25">
      <c r="Z304" s="37"/>
      <c r="AA304" s="37"/>
      <c r="AB304" s="37"/>
    </row>
    <row r="305" spans="26:28" x14ac:dyDescent="0.25">
      <c r="Z305" s="37"/>
      <c r="AA305" s="37"/>
      <c r="AB305" s="37"/>
    </row>
    <row r="306" spans="26:28" x14ac:dyDescent="0.25">
      <c r="Z306" s="37"/>
      <c r="AA306" s="37"/>
      <c r="AB306" s="37"/>
    </row>
    <row r="307" spans="26:28" x14ac:dyDescent="0.25">
      <c r="Z307" s="37"/>
      <c r="AA307" s="37"/>
      <c r="AB307" s="37"/>
    </row>
    <row r="308" spans="26:28" x14ac:dyDescent="0.25">
      <c r="Z308" s="37"/>
      <c r="AA308" s="37"/>
      <c r="AB308" s="37"/>
    </row>
    <row r="309" spans="26:28" x14ac:dyDescent="0.25">
      <c r="Z309" s="37"/>
      <c r="AA309" s="37"/>
      <c r="AB309" s="37"/>
    </row>
    <row r="310" spans="26:28" x14ac:dyDescent="0.25">
      <c r="Z310" s="37"/>
      <c r="AA310" s="37"/>
      <c r="AB310" s="37"/>
    </row>
    <row r="311" spans="26:28" x14ac:dyDescent="0.25">
      <c r="Z311" s="37"/>
      <c r="AA311" s="37"/>
      <c r="AB311" s="37"/>
    </row>
    <row r="312" spans="26:28" x14ac:dyDescent="0.25">
      <c r="Z312" s="37"/>
      <c r="AA312" s="37"/>
      <c r="AB312" s="37"/>
    </row>
    <row r="313" spans="26:28" x14ac:dyDescent="0.25">
      <c r="Z313" s="37"/>
      <c r="AA313" s="37"/>
      <c r="AB313" s="37"/>
    </row>
    <row r="314" spans="26:28" x14ac:dyDescent="0.25">
      <c r="Z314" s="37"/>
      <c r="AA314" s="37"/>
      <c r="AB314" s="37"/>
    </row>
    <row r="315" spans="26:28" x14ac:dyDescent="0.25">
      <c r="Z315" s="37"/>
      <c r="AA315" s="37"/>
      <c r="AB315" s="37"/>
    </row>
    <row r="316" spans="26:28" x14ac:dyDescent="0.25">
      <c r="Z316" s="37"/>
      <c r="AA316" s="37"/>
      <c r="AB316" s="37"/>
    </row>
    <row r="317" spans="26:28" x14ac:dyDescent="0.25">
      <c r="Z317" s="37"/>
      <c r="AA317" s="37"/>
      <c r="AB317" s="37"/>
    </row>
    <row r="318" spans="26:28" x14ac:dyDescent="0.25">
      <c r="Z318" s="37"/>
      <c r="AA318" s="37"/>
      <c r="AB318" s="37"/>
    </row>
    <row r="319" spans="26:28" x14ac:dyDescent="0.25">
      <c r="Z319" s="37"/>
      <c r="AA319" s="37"/>
      <c r="AB319" s="37"/>
    </row>
    <row r="320" spans="26:28" x14ac:dyDescent="0.25">
      <c r="Z320" s="37"/>
      <c r="AA320" s="37"/>
      <c r="AB320" s="37"/>
    </row>
    <row r="321" spans="26:28" x14ac:dyDescent="0.25">
      <c r="Z321" s="37"/>
      <c r="AA321" s="37"/>
      <c r="AB321" s="37"/>
    </row>
    <row r="322" spans="26:28" x14ac:dyDescent="0.25">
      <c r="Z322" s="37"/>
      <c r="AA322" s="37"/>
      <c r="AB322" s="37"/>
    </row>
    <row r="323" spans="26:28" x14ac:dyDescent="0.25">
      <c r="Z323" s="37"/>
      <c r="AA323" s="37"/>
      <c r="AB323" s="37"/>
    </row>
    <row r="324" spans="26:28" x14ac:dyDescent="0.25">
      <c r="Z324" s="37"/>
      <c r="AA324" s="37"/>
      <c r="AB324" s="37"/>
    </row>
    <row r="325" spans="26:28" x14ac:dyDescent="0.25">
      <c r="Z325" s="37"/>
      <c r="AA325" s="37"/>
      <c r="AB325" s="37"/>
    </row>
    <row r="326" spans="26:28" x14ac:dyDescent="0.25">
      <c r="Z326" s="37"/>
      <c r="AA326" s="37"/>
      <c r="AB326" s="37"/>
    </row>
    <row r="327" spans="26:28" x14ac:dyDescent="0.25">
      <c r="Z327" s="37"/>
      <c r="AA327" s="37"/>
      <c r="AB327" s="37"/>
    </row>
    <row r="328" spans="26:28" x14ac:dyDescent="0.25">
      <c r="Z328" s="37"/>
      <c r="AA328" s="37"/>
      <c r="AB328" s="37"/>
    </row>
    <row r="329" spans="26:28" x14ac:dyDescent="0.25">
      <c r="Z329" s="37"/>
      <c r="AA329" s="37"/>
      <c r="AB329" s="37"/>
    </row>
    <row r="330" spans="26:28" x14ac:dyDescent="0.25">
      <c r="Z330" s="37"/>
      <c r="AA330" s="37"/>
      <c r="AB330" s="37"/>
    </row>
    <row r="331" spans="26:28" x14ac:dyDescent="0.25">
      <c r="Z331" s="37"/>
      <c r="AA331" s="37"/>
      <c r="AB331" s="37"/>
    </row>
    <row r="332" spans="26:28" x14ac:dyDescent="0.25">
      <c r="Z332" s="37"/>
      <c r="AA332" s="37"/>
      <c r="AB332" s="37"/>
    </row>
    <row r="333" spans="26:28" x14ac:dyDescent="0.25">
      <c r="Z333" s="37"/>
      <c r="AA333" s="37"/>
      <c r="AB333" s="37"/>
    </row>
    <row r="334" spans="26:28" x14ac:dyDescent="0.25">
      <c r="Z334" s="37"/>
      <c r="AA334" s="37"/>
      <c r="AB334" s="37"/>
    </row>
    <row r="335" spans="26:28" x14ac:dyDescent="0.25">
      <c r="Z335" s="37"/>
      <c r="AA335" s="37"/>
      <c r="AB335" s="37"/>
    </row>
    <row r="336" spans="26:28" x14ac:dyDescent="0.25">
      <c r="Z336" s="37"/>
      <c r="AA336" s="37"/>
      <c r="AB336" s="37"/>
    </row>
    <row r="337" spans="26:28" x14ac:dyDescent="0.25">
      <c r="Z337" s="37"/>
      <c r="AA337" s="37"/>
      <c r="AB337" s="37"/>
    </row>
    <row r="338" spans="26:28" x14ac:dyDescent="0.25">
      <c r="Z338" s="37"/>
      <c r="AA338" s="37"/>
      <c r="AB338" s="37"/>
    </row>
    <row r="339" spans="26:28" x14ac:dyDescent="0.25">
      <c r="Z339" s="37"/>
      <c r="AA339" s="37"/>
      <c r="AB339" s="37"/>
    </row>
    <row r="340" spans="26:28" x14ac:dyDescent="0.25">
      <c r="Z340" s="37"/>
      <c r="AA340" s="37"/>
      <c r="AB340" s="37"/>
    </row>
    <row r="341" spans="26:28" x14ac:dyDescent="0.25">
      <c r="Z341" s="37"/>
      <c r="AA341" s="37"/>
      <c r="AB341" s="37"/>
    </row>
    <row r="342" spans="26:28" x14ac:dyDescent="0.25">
      <c r="Z342" s="37"/>
      <c r="AA342" s="37"/>
      <c r="AB342" s="37"/>
    </row>
    <row r="343" spans="26:28" x14ac:dyDescent="0.25">
      <c r="Z343" s="37"/>
      <c r="AA343" s="37"/>
      <c r="AB343" s="37"/>
    </row>
    <row r="344" spans="26:28" x14ac:dyDescent="0.25">
      <c r="Z344" s="37"/>
      <c r="AA344" s="37"/>
      <c r="AB344" s="37"/>
    </row>
    <row r="345" spans="26:28" x14ac:dyDescent="0.25">
      <c r="Z345" s="37"/>
      <c r="AA345" s="37"/>
      <c r="AB345" s="37"/>
    </row>
    <row r="346" spans="26:28" x14ac:dyDescent="0.25">
      <c r="Z346" s="37"/>
      <c r="AA346" s="37"/>
      <c r="AB346" s="37"/>
    </row>
    <row r="347" spans="26:28" x14ac:dyDescent="0.25">
      <c r="Z347" s="37"/>
      <c r="AA347" s="37"/>
      <c r="AB347" s="37"/>
    </row>
    <row r="348" spans="26:28" x14ac:dyDescent="0.25">
      <c r="Z348" s="37"/>
      <c r="AA348" s="37"/>
      <c r="AB348" s="37"/>
    </row>
    <row r="349" spans="26:28" x14ac:dyDescent="0.25">
      <c r="Z349" s="37"/>
      <c r="AA349" s="37"/>
      <c r="AB349" s="37"/>
    </row>
    <row r="350" spans="26:28" x14ac:dyDescent="0.25">
      <c r="Z350" s="37"/>
      <c r="AA350" s="37"/>
      <c r="AB350" s="37"/>
    </row>
    <row r="351" spans="26:28" x14ac:dyDescent="0.25">
      <c r="Z351" s="37"/>
      <c r="AA351" s="37"/>
      <c r="AB351" s="37"/>
    </row>
    <row r="352" spans="26:28" x14ac:dyDescent="0.25">
      <c r="Z352" s="37"/>
      <c r="AA352" s="37"/>
      <c r="AB352" s="37"/>
    </row>
    <row r="353" spans="26:28" x14ac:dyDescent="0.25">
      <c r="Z353" s="37"/>
      <c r="AA353" s="37"/>
      <c r="AB353" s="37"/>
    </row>
    <row r="354" spans="26:28" x14ac:dyDescent="0.25">
      <c r="Z354" s="37"/>
      <c r="AA354" s="37"/>
      <c r="AB354" s="37"/>
    </row>
    <row r="355" spans="26:28" x14ac:dyDescent="0.25">
      <c r="Z355" s="37"/>
      <c r="AA355" s="37"/>
      <c r="AB355" s="37"/>
    </row>
  </sheetData>
  <sheetProtection algorithmName="SHA-512" hashValue="/4xXkCSMhIF0KfSFj0bvf4kQ0zuEtJFfzmOgOzCdpjEiIgqxjB8udMsVGuqT+EVQ9f5B+NUDeiqhb2LvIW84Eg==" saltValue="Rtatv7FmvfgjjcOTGR3S4Q==" spinCount="100000" sheet="1" formatColumns="0" formatRows="0" sort="0" autoFilter="0"/>
  <autoFilter ref="A7:AR57" xr:uid="{00000000-0009-0000-0000-000002000000}"/>
  <mergeCells count="25">
    <mergeCell ref="A3:B3"/>
    <mergeCell ref="C3:J3"/>
    <mergeCell ref="C4:J4"/>
    <mergeCell ref="Z6:AB6"/>
    <mergeCell ref="K6:K7"/>
    <mergeCell ref="Y6:Y7"/>
    <mergeCell ref="L6:L7"/>
    <mergeCell ref="G6:G7"/>
    <mergeCell ref="M6:V6"/>
    <mergeCell ref="B6:B7"/>
    <mergeCell ref="D6:D7"/>
    <mergeCell ref="C6:C7"/>
    <mergeCell ref="A6:A7"/>
    <mergeCell ref="A4:B4"/>
    <mergeCell ref="AH6:AQ6"/>
    <mergeCell ref="E6:E7"/>
    <mergeCell ref="AE6:AE7"/>
    <mergeCell ref="AF6:AF7"/>
    <mergeCell ref="W6:W7"/>
    <mergeCell ref="X6:X7"/>
    <mergeCell ref="J6:J7"/>
    <mergeCell ref="I6:I7"/>
    <mergeCell ref="H6:H7"/>
    <mergeCell ref="F6:F7"/>
    <mergeCell ref="AG6:AG7"/>
  </mergeCells>
  <phoneticPr fontId="70" type="noConversion"/>
  <conditionalFormatting sqref="Y8:Y57">
    <cfRule type="containsText" dxfId="11" priority="13" stopIfTrue="1" operator="containsText" text="Risco Extremo">
      <formula>NOT(ISERROR(SEARCH("Risco Extremo",Y8)))</formula>
    </cfRule>
    <cfRule type="containsText" dxfId="10" priority="14" stopIfTrue="1" operator="containsText" text="Risco Alto">
      <formula>NOT(ISERROR(SEARCH("Risco Alto",Y8)))</formula>
    </cfRule>
    <cfRule type="containsText" dxfId="9" priority="15" stopIfTrue="1" operator="containsText" text="Risco Moderado">
      <formula>NOT(ISERROR(SEARCH("Risco Moderado",Y8)))</formula>
    </cfRule>
    <cfRule type="containsText" dxfId="8" priority="16" stopIfTrue="1" operator="containsText" text="Risco Baixo">
      <formula>NOT(ISERROR(SEARCH("Risco Baixo",Y8)))</formula>
    </cfRule>
  </conditionalFormatting>
  <conditionalFormatting sqref="Y55">
    <cfRule type="containsText" dxfId="7" priority="5" stopIfTrue="1" operator="containsText" text="Risco Extremo">
      <formula>NOT(ISERROR(SEARCH("Risco Extremo",Y55)))</formula>
    </cfRule>
    <cfRule type="containsText" dxfId="6" priority="6" stopIfTrue="1" operator="containsText" text="Risco Alto">
      <formula>NOT(ISERROR(SEARCH("Risco Alto",Y55)))</formula>
    </cfRule>
    <cfRule type="containsText" dxfId="5" priority="7" stopIfTrue="1" operator="containsText" text="Risco Moderado">
      <formula>NOT(ISERROR(SEARCH("Risco Moderado",Y55)))</formula>
    </cfRule>
    <cfRule type="containsText" dxfId="4" priority="8" stopIfTrue="1" operator="containsText" text="Risco Baixo">
      <formula>NOT(ISERROR(SEARCH("Risco Baixo",Y55)))</formula>
    </cfRule>
  </conditionalFormatting>
  <conditionalFormatting sqref="AF8:AG57">
    <cfRule type="containsText" dxfId="3" priority="41" stopIfTrue="1" operator="containsText" text="Risco Extremo">
      <formula>NOT(ISERROR(SEARCH("Risco Extremo",AF8)))</formula>
    </cfRule>
    <cfRule type="containsText" dxfId="2" priority="42" stopIfTrue="1" operator="containsText" text="Risco Alto">
      <formula>NOT(ISERROR(SEARCH("Risco Alto",AF8)))</formula>
    </cfRule>
    <cfRule type="containsText" dxfId="1" priority="43" stopIfTrue="1" operator="containsText" text="Risco Moderado">
      <formula>NOT(ISERROR(SEARCH("Risco Moderado",AF8)))</formula>
    </cfRule>
    <cfRule type="containsText" dxfId="0" priority="44" stopIfTrue="1" operator="containsText" text="Risco Baixo">
      <formula>NOT(ISERROR(SEARCH("Risco Baixo",AF8)))</formula>
    </cfRule>
  </conditionalFormatting>
  <dataValidations count="14">
    <dataValidation type="list" allowBlank="1" showInputMessage="1" showErrorMessage="1" sqref="D8:D57" xr:uid="{00000000-0002-0000-0200-000000000000}">
      <formula1>"Pessoas,Processos de trabalho,Sistemas e Tecnologias,Infraestrutura,Fatores externos"</formula1>
    </dataValidation>
    <dataValidation type="list" allowBlank="1" showInputMessage="1" showErrorMessage="1" sqref="M8:R57" xr:uid="{00000000-0002-0000-0200-000001000000}">
      <formula1>"Insignificante,Pequeno,Moderado,Grande,Muito Grande"</formula1>
    </dataValidation>
    <dataValidation allowBlank="1" showInputMessage="1" showErrorMessage="1" prompt="Nível Progressivo de Intervenção Hierárquica para resolução do problema em caso de materialização do risco." sqref="Q7" xr:uid="{00000000-0002-0000-0200-000002000000}"/>
    <dataValidation allowBlank="1" showInputMessage="1" showErrorMessage="1" prompt="Potencial prejuízo à missão institucional da Codevasf." sqref="P7" xr:uid="{00000000-0002-0000-0200-000003000000}"/>
    <dataValidation allowBlank="1" showInputMessage="1" showErrorMessage="1" prompt="Potencial dano à imagem da empresa e à sua reputação." sqref="O7" xr:uid="{00000000-0002-0000-0200-000004000000}"/>
    <dataValidation allowBlank="1" showInputMessage="1" showErrorMessage="1" prompt="Atuação e Intervenção de Órgãos de Regulação nas atividades, projetos e eventos da Codevasf." sqref="N7" xr:uid="{00000000-0002-0000-0200-000005000000}"/>
    <dataValidation allowBlank="1" showInputMessage="1" showErrorMessage="1" prompt="Impacto da Gestão na Resolução de Eventos Críticos." sqref="M7" xr:uid="{00000000-0002-0000-0200-000006000000}"/>
    <dataValidation type="list" allowBlank="1" showInputMessage="1" showErrorMessage="1" error="Avaliação dos Controles, conforme percepção e experiência da Gestão._x000a__x000a_Campo com filtro para seleção._x000a_" sqref="AB8:AB57" xr:uid="{00000000-0002-0000-0200-000007000000}">
      <formula1>"Inexistente,Fraco,Mediano,Satisfatório,Forte"</formula1>
    </dataValidation>
    <dataValidation type="list" allowBlank="1" showInputMessage="1" showErrorMessage="1" sqref="AH8:AH57" xr:uid="{00000000-0002-0000-0200-000008000000}">
      <formula1>"Aceitar,Mitigar,Compartilhar,Transferir,Evitar"</formula1>
    </dataValidation>
    <dataValidation type="list" allowBlank="1" showInputMessage="1" showErrorMessage="1" sqref="J8:J57" xr:uid="{00000000-0002-0000-0200-000009000000}">
      <formula1>"1- Muito baixa,2- Baixa,3- Média,4- Alta,5- Muito alta"</formula1>
    </dataValidation>
    <dataValidation type="list" allowBlank="1" showInputMessage="1" showErrorMessage="1" sqref="G8:G57" xr:uid="{00000000-0002-0000-0200-00000A000000}">
      <formula1>"Estratégico,Imagem,Integridade,Legal,Operacional,Orçamentário/financeiro"</formula1>
    </dataValidation>
    <dataValidation type="list" allowBlank="1" showInputMessage="1" showErrorMessage="1" sqref="I8:I57" xr:uid="{00000000-0002-0000-0200-00000B000000}">
      <formula1>"Contratada,Contratante,Compartilhado"</formula1>
    </dataValidation>
    <dataValidation type="list" allowBlank="1" showInputMessage="1" showErrorMessage="1" sqref="C8:C57" xr:uid="{00000000-0002-0000-0200-00000C000000}">
      <formula1>"Risco Institucional,Risco do Contrato,Risco Específico"</formula1>
    </dataValidation>
    <dataValidation type="list" allowBlank="1" showInputMessage="1" showErrorMessage="1" sqref="B8:B57" xr:uid="{00000000-0002-0000-0200-00000D000000}">
      <formula1>"Formalização da demanda,Planejamento da contratação,Seleção de fornecedor,Gestão contratual"</formula1>
    </dataValidation>
  </dataValidations>
  <pageMargins left="0.51181102362204722" right="0.51181102362204722" top="0.78740157480314965" bottom="0.78740157480314965" header="0.31496062992125984" footer="0.31496062992125984"/>
  <pageSetup paperSize="9" scale="17" fitToHeight="0" orientation="landscape" horizontalDpi="4294967294" verticalDpi="4294967294" r:id="rId1"/>
  <headerFooter>
    <oddHeader>&amp;L&amp;G</oddHeader>
    <oddFooter xml:space="preserve">&amp;CPágina &amp;P de &amp;N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BCC7AB0-55C2-4580-8DF9-22D6F4271062}">
          <x14:formula1>
            <xm:f>'Lista de Riscos Normalizados'!$D$2:$D$100</xm:f>
          </x14:formula1>
          <xm:sqref>F8:F57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XFC77"/>
  <sheetViews>
    <sheetView showGridLines="0" tabSelected="1" view="pageBreakPreview" topLeftCell="C1" zoomScale="70" zoomScaleNormal="70" zoomScaleSheetLayoutView="70" workbookViewId="0">
      <selection activeCell="F8" sqref="F8:N8"/>
    </sheetView>
  </sheetViews>
  <sheetFormatPr defaultColWidth="0" defaultRowHeight="15" zeroHeight="1" x14ac:dyDescent="0.25"/>
  <cols>
    <col min="1" max="1" width="10.140625" hidden="1" customWidth="1"/>
    <col min="2" max="2" width="8.7109375" hidden="1" customWidth="1"/>
    <col min="3" max="3" width="13.140625" customWidth="1"/>
    <col min="4" max="4" width="15.42578125" customWidth="1"/>
    <col min="5" max="5" width="32.85546875" customWidth="1"/>
    <col min="6" max="6" width="31.7109375" customWidth="1"/>
    <col min="7" max="7" width="34" customWidth="1"/>
    <col min="8" max="8" width="21.140625" bestFit="1" customWidth="1"/>
    <col min="9" max="9" width="17" customWidth="1"/>
    <col min="10" max="10" width="14.7109375" customWidth="1"/>
    <col min="11" max="11" width="15.5703125" customWidth="1"/>
    <col min="12" max="12" width="17" customWidth="1"/>
    <col min="13" max="13" width="47.85546875" hidden="1" customWidth="1"/>
    <col min="14" max="14" width="38.28515625" customWidth="1"/>
    <col min="15" max="19" width="0" hidden="1" customWidth="1"/>
    <col min="20" max="16383" width="9.140625" hidden="1"/>
    <col min="16384" max="16384" width="0.140625" customWidth="1"/>
  </cols>
  <sheetData>
    <row r="1" spans="1:14" ht="9.75" customHeight="1" x14ac:dyDescent="0.25"/>
    <row r="2" spans="1:14" ht="22.15" customHeight="1" x14ac:dyDescent="0.25">
      <c r="F2" s="447" t="s">
        <v>254</v>
      </c>
      <c r="G2" s="447"/>
      <c r="H2" s="447"/>
      <c r="I2" s="447"/>
      <c r="J2" s="447"/>
      <c r="K2" s="447"/>
      <c r="L2" s="447"/>
      <c r="M2" s="447"/>
    </row>
    <row r="3" spans="1:14" ht="22.15" customHeight="1" x14ac:dyDescent="0.25">
      <c r="F3" s="282" t="s">
        <v>67</v>
      </c>
      <c r="G3" s="282"/>
      <c r="H3" s="282"/>
      <c r="I3" s="282"/>
      <c r="J3" s="282"/>
      <c r="K3" s="282"/>
      <c r="L3" s="282"/>
      <c r="M3" s="282"/>
    </row>
    <row r="4" spans="1:14" ht="16.5" customHeight="1" x14ac:dyDescent="0.25">
      <c r="F4" s="3"/>
      <c r="G4" s="3"/>
      <c r="H4" s="3"/>
      <c r="I4" s="3"/>
      <c r="J4" s="3"/>
      <c r="K4" s="3"/>
      <c r="L4" s="3"/>
      <c r="N4" s="200" t="str">
        <f>Capa!G4</f>
        <v>Versão 5.0</v>
      </c>
    </row>
    <row r="5" spans="1:14" ht="37.15" customHeight="1" x14ac:dyDescent="0.25">
      <c r="C5" s="443" t="s">
        <v>367</v>
      </c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</row>
    <row r="6" spans="1:14" ht="22.9" customHeight="1" x14ac:dyDescent="0.25">
      <c r="C6" s="442" t="s">
        <v>71</v>
      </c>
      <c r="D6" s="442"/>
      <c r="E6" s="448"/>
      <c r="F6" s="446" t="str">
        <f>IF(Capa!C11="","",Capa!C11)</f>
        <v>Processo 59550.001057/2024-28-e</v>
      </c>
      <c r="G6" s="446"/>
      <c r="H6" s="446"/>
      <c r="I6" s="446"/>
      <c r="J6" s="446"/>
      <c r="K6" s="446"/>
      <c r="L6" s="446"/>
      <c r="M6" s="446"/>
      <c r="N6" s="446"/>
    </row>
    <row r="7" spans="1:14" ht="22.9" customHeight="1" x14ac:dyDescent="0.25">
      <c r="C7" s="442" t="str">
        <f>Capa!A12</f>
        <v>OBJETO DA CONTRATAÇÃO:</v>
      </c>
      <c r="D7" s="442"/>
      <c r="E7" s="442"/>
      <c r="F7" s="446" t="str">
        <f>IF(Capa!C12="","",Capa!C12)</f>
        <v>CONTRATAÇÃO DE SERVIÇO DE ELABORAÇÃO DE PROJETO BÁSICO, PARA A CONSTRUÇÃO DE UMA PONTE E DAS ESTRADAS DE LIGAÇÃO, NO MUNICÍPIO DE OURO BRANCO, NO ESTADO DE ALAGOAS.</v>
      </c>
      <c r="G7" s="446"/>
      <c r="H7" s="446"/>
      <c r="I7" s="446"/>
      <c r="J7" s="446"/>
      <c r="K7" s="446"/>
      <c r="L7" s="446"/>
      <c r="M7" s="446"/>
      <c r="N7" s="446"/>
    </row>
    <row r="8" spans="1:14" ht="34.5" customHeight="1" x14ac:dyDescent="0.25">
      <c r="C8" s="442" t="str">
        <f>Capa!A13</f>
        <v>OBJETIVO DA CONTRATAÇÃO:</v>
      </c>
      <c r="D8" s="442"/>
      <c r="E8" s="442"/>
      <c r="F8" s="446" t="str">
        <f>IF(Capa!C13="","",Capa!C13)</f>
        <v>Tem como expectativa avançar no desenvolvimento da cidade de Ouro Branco, melhorando o ambiente urbano, melhorando as condições das familias atendidas, amainando a demanda reprimida por esse tipo de obra de infraestrutura, que traz dignidade e melhora a qualidade de vidas das famílias atendidas</v>
      </c>
      <c r="G8" s="446"/>
      <c r="H8" s="446"/>
      <c r="I8" s="446"/>
      <c r="J8" s="446"/>
      <c r="K8" s="446"/>
      <c r="L8" s="446"/>
      <c r="M8" s="446"/>
      <c r="N8" s="446"/>
    </row>
    <row r="9" spans="1:14" ht="22.9" customHeight="1" x14ac:dyDescent="0.25">
      <c r="C9" s="442" t="s">
        <v>73</v>
      </c>
      <c r="D9" s="442"/>
      <c r="E9" s="442"/>
      <c r="F9" s="446" t="str">
        <f>IF(Capa!C14="","",Capa!C14)</f>
        <v>Penedo - AL</v>
      </c>
      <c r="G9" s="446"/>
      <c r="H9" s="446"/>
      <c r="I9" s="446"/>
      <c r="J9" s="446"/>
      <c r="K9" s="446"/>
      <c r="L9" s="446"/>
      <c r="M9" s="446"/>
      <c r="N9" s="446"/>
    </row>
    <row r="10" spans="1:14" ht="22.9" customHeight="1" x14ac:dyDescent="0.25">
      <c r="C10" s="442" t="s">
        <v>117</v>
      </c>
      <c r="D10" s="442"/>
      <c r="E10" s="442"/>
      <c r="F10" s="446" t="str">
        <f>IF(Capa!C15="","",Capa!C15)</f>
        <v>5ª GRD</v>
      </c>
      <c r="G10" s="446"/>
      <c r="H10" s="446"/>
      <c r="I10" s="446"/>
      <c r="J10" s="446"/>
      <c r="K10" s="446"/>
      <c r="L10" s="446"/>
      <c r="M10" s="446"/>
      <c r="N10" s="446"/>
    </row>
    <row r="11" spans="1:14" ht="22.9" customHeight="1" x14ac:dyDescent="0.25">
      <c r="C11" s="442" t="s">
        <v>98</v>
      </c>
      <c r="D11" s="442"/>
      <c r="E11" s="442"/>
      <c r="F11" s="446" t="str">
        <f>IF(Capa!C16="","",Capa!C16)</f>
        <v>5ª SR</v>
      </c>
      <c r="G11" s="446"/>
      <c r="H11" s="446"/>
      <c r="I11" s="446"/>
      <c r="J11" s="446"/>
      <c r="K11" s="446"/>
      <c r="L11" s="446"/>
      <c r="M11" s="446"/>
      <c r="N11" s="446"/>
    </row>
    <row r="12" spans="1:14" ht="18.75" x14ac:dyDescent="0.3">
      <c r="C12" s="260"/>
      <c r="D12" s="261"/>
      <c r="E12" s="260"/>
      <c r="F12" s="261"/>
      <c r="G12" s="260"/>
      <c r="H12" s="261"/>
      <c r="I12" s="260"/>
      <c r="J12" s="261"/>
      <c r="K12" s="260"/>
      <c r="L12" s="261"/>
      <c r="M12" s="7"/>
    </row>
    <row r="13" spans="1:14" ht="49.5" customHeight="1" x14ac:dyDescent="0.25">
      <c r="C13" s="99" t="s">
        <v>274</v>
      </c>
      <c r="D13" s="99" t="s">
        <v>119</v>
      </c>
      <c r="E13" s="99" t="s">
        <v>265</v>
      </c>
      <c r="F13" s="99" t="s">
        <v>268</v>
      </c>
      <c r="G13" s="99" t="s">
        <v>38</v>
      </c>
      <c r="H13" s="99" t="s">
        <v>271</v>
      </c>
      <c r="I13" s="99" t="s">
        <v>39</v>
      </c>
      <c r="J13" s="99" t="s">
        <v>53</v>
      </c>
      <c r="K13" s="99" t="s">
        <v>234</v>
      </c>
      <c r="L13" s="99" t="s">
        <v>272</v>
      </c>
      <c r="M13" s="99" t="s">
        <v>273</v>
      </c>
      <c r="N13" s="99" t="s">
        <v>273</v>
      </c>
    </row>
    <row r="14" spans="1:14" ht="135" x14ac:dyDescent="0.25">
      <c r="A14" s="98">
        <v>1</v>
      </c>
      <c r="B14">
        <f>IF('Mapeamento de Riscos'!B8="Gestão contratual",1,"")</f>
        <v>1</v>
      </c>
      <c r="C14" s="100" t="str">
        <f>IF($B14=$A14,'Mapeamento de Riscos'!A8,IF($B15=$A14,'Mapeamento de Riscos'!A9,IF($B16=$A14,'Mapeamento de Riscos'!A10,IF($B17=$A14,'Mapeamento de Riscos'!A11,IF($B18=$A14,'Mapeamento de Riscos'!A12,IF($B19=$A14,'Mapeamento de Riscos'!A13,IF($B20=$A14,'Mapeamento de Riscos'!A14,IF($B21=$A14,'Mapeamento de Riscos'!A15,IF($B22=$A14,'Mapeamento de Riscos'!A16,IF($B23=$A14,'Mapeamento de Riscos'!A17,IF($B24=$A14,'Mapeamento de Riscos'!A18,IF($B25=$A14,'Mapeamento de Riscos'!A19,IF($B26=$A14,'Mapeamento de Riscos'!A20,IF($B27=$A14,'Mapeamento de Riscos'!A21,IF($B28=$A14,'Mapeamento de Riscos'!A22,IF($B29=$A14,'Mapeamento de Riscos'!A23,IF($B30=$A14,'Mapeamento de Riscos'!A24,IF($B31=$A14,'Mapeamento de Riscos'!A25,IF($B32=$A14,'Mapeamento de Riscos'!A26,IF($B33=$A14,'Mapeamento de Riscos'!A27,IF($B34=$A14,'Mapeamento de Riscos'!A28,IF($B35=$A14,'Mapeamento de Riscos'!A29,IF($B36=$A14,'Mapeamento de Riscos'!A30,IF($B37=$A14,'Mapeamento de Riscos'!A31,IF($B38=$A14,'Mapeamento de Riscos'!A32,IF($B39=$A14,'Mapeamento de Riscos'!A33,IF($B40=$A14,'Mapeamento de Riscos'!A34,IF($B41=$A14,'Mapeamento de Riscos'!A35,IF($B42=$A14,'Mapeamento de Riscos'!A36,IF($B43=$A14,'Mapeamento de Riscos'!A37,IF($B44=$A14,'Mapeamento de Riscos'!A38,IF($B45=$A14,'Mapeamento de Riscos'!A39,IF($B46=$A14,'Mapeamento de Riscos'!A40,IF($B47=$A14,'Mapeamento de Riscos'!A41,IF($B48=$A14,'Mapeamento de Riscos'!A42,IF($B49=$A14,'Mapeamento de Riscos'!A43,IF($B50=$A14,'Mapeamento de Riscos'!A44,IF($B51=$A14,'Mapeamento de Riscos'!A45,IF($B52=$A14,'Mapeamento de Riscos'!A46,IF($B53=$A14,'Mapeamento de Riscos'!A47,IF($B54=$A14,'Mapeamento de Riscos'!A48,IF($B55=$A14,'Mapeamento de Riscos'!A49,IF($B56=$A14,'Mapeamento de Riscos'!A50,IF($B57=$A14,'Mapeamento de Riscos'!A51,IF($B58=$A14,'Mapeamento de Riscos'!A52,IF($B59=$A14,'Mapeamento de Riscos'!A53,IF($B60=$A14,'Mapeamento de Riscos'!A54,IF($B61=$A14,'Mapeamento de Riscos'!A55,IF($B62=$A14,'Mapeamento de Riscos'!A56,IF($B63=$A14,'Mapeamento de Riscos'!A57,""))))))))))))))))))))))))))))))))))))))))))))))))))</f>
        <v>RC001</v>
      </c>
      <c r="D14" s="100" t="str">
        <f>IF($B14=$A14,'Mapeamento de Riscos'!B8,IF($B15=$A14,'Mapeamento de Riscos'!B9,IF($B16=$A14,'Mapeamento de Riscos'!B10,IF($B17=$A14,'Mapeamento de Riscos'!B11,IF($B18=$A14,'Mapeamento de Riscos'!B12,IF($B19=$A14,'Mapeamento de Riscos'!B13,IF($B20=$A14,'Mapeamento de Riscos'!B14,IF($B21=$A14,'Mapeamento de Riscos'!B15,IF($B22=$A14,'Mapeamento de Riscos'!B16,IF($B23=$A14,'Mapeamento de Riscos'!B17,IF($B24=$A14,'Mapeamento de Riscos'!B18,IF($B25=$A14,'Mapeamento de Riscos'!B19,IF($B26=$A14,'Mapeamento de Riscos'!B20,IF($B27=$A14,'Mapeamento de Riscos'!B21,IF($B28=$A14,'Mapeamento de Riscos'!B22,IF($B29=$A14,'Mapeamento de Riscos'!B23,IF($B30=$A14,'Mapeamento de Riscos'!B24,IF($B31=$A14,'Mapeamento de Riscos'!B25,IF($B32=$A14,'Mapeamento de Riscos'!B26,IF($B33=$A14,'Mapeamento de Riscos'!B27,IF($B34=$A14,'Mapeamento de Riscos'!B28,IF($B35=$A14,'Mapeamento de Riscos'!B29,IF($B36=$A14,'Mapeamento de Riscos'!B30,IF($B37=$A14,'Mapeamento de Riscos'!B31,IF($B38=$A14,'Mapeamento de Riscos'!B32,IF($B39=$A14,'Mapeamento de Riscos'!B33,IF($B40=$A14,'Mapeamento de Riscos'!B34,IF($B41=$A14,'Mapeamento de Riscos'!B35,IF($B42=$A14,'Mapeamento de Riscos'!B36,IF($B43=$A14,'Mapeamento de Riscos'!B37,IF($B44=$A14,'Mapeamento de Riscos'!B38,IF($B45=$A14,'Mapeamento de Riscos'!B39,IF($B46=$A14,'Mapeamento de Riscos'!B40,IF($B47=$A14,'Mapeamento de Riscos'!B41,IF($B48=$A14,'Mapeamento de Riscos'!B42,IF($B49=$A14,'Mapeamento de Riscos'!B43,IF($B50=$A14,'Mapeamento de Riscos'!B44,IF($B51=$A14,'Mapeamento de Riscos'!B45,IF($B52=$A14,'Mapeamento de Riscos'!B46,IF($B53=$A14,'Mapeamento de Riscos'!B47,IF($B54=$A14,'Mapeamento de Riscos'!B48,IF($B55=$A14,'Mapeamento de Riscos'!B49,IF($B56=$A14,'Mapeamento de Riscos'!B50,IF($B57=$A14,'Mapeamento de Riscos'!B51,IF($B58=$A14,'Mapeamento de Riscos'!B52,IF($B59=$A14,'Mapeamento de Riscos'!B53,IF($B60=$A14,'Mapeamento de Riscos'!B54,IF($B61=$A14,'Mapeamento de Riscos'!B55,IF($B62=$A14,'Mapeamento de Riscos'!B56,IF($B63=$A14,'Mapeamento de Riscos'!B57,""))))))))))))))))))))))))))))))))))))))))))))))))))</f>
        <v>Gestão contratual</v>
      </c>
      <c r="E14" s="266" t="str">
        <f>IF($B14=$A14,'Mapeamento de Riscos'!E8,IF($B15=$A14,'Mapeamento de Riscos'!E9,IF($B16=$A14,'Mapeamento de Riscos'!E10,IF($B17=$A14,'Mapeamento de Riscos'!E11,IF($B18=$A14,'Mapeamento de Riscos'!E12,IF($B19=$A14,'Mapeamento de Riscos'!#REF!,IF($B20=$A14,'Mapeamento de Riscos'!E13,IF($B21=$A14,'Mapeamento de Riscos'!E14,IF($B22=$A14,'Mapeamento de Riscos'!E15,IF($B23=$A14,'Mapeamento de Riscos'!E16,IF($B24=$A14,'Mapeamento de Riscos'!E17,IF($B25=$A14,'Mapeamento de Riscos'!E18,IF($B26=$A14,'Mapeamento de Riscos'!E19,IF($B27=$A14,'Mapeamento de Riscos'!E21,IF($B28=$A14,'Mapeamento de Riscos'!E22,IF($B29=$A14,'Mapeamento de Riscos'!E23,IF($B30=$A14,'Mapeamento de Riscos'!E24,IF($B31=$A14,'Mapeamento de Riscos'!E25,IF($B32=$A14,'Mapeamento de Riscos'!E26,IF($B33=$A14,'Mapeamento de Riscos'!E27,IF($B34=$A14,'Mapeamento de Riscos'!E28,IF($B35=$A14,'Mapeamento de Riscos'!E29,IF($B36=$A14,'Mapeamento de Riscos'!E30,IF($B37=$A14,'Mapeamento de Riscos'!E31,IF($B38=$A14,'Mapeamento de Riscos'!E32,IF($B39=$A14,'Mapeamento de Riscos'!E33,IF($B40=$A14,'Mapeamento de Riscos'!E34,IF($B41=$A14,'Mapeamento de Riscos'!E35,IF($B42=$A14,'Mapeamento de Riscos'!E36,IF($B43=$A14,'Mapeamento de Riscos'!E37,IF($B44=$A14,'Mapeamento de Riscos'!E38,IF($B45=$A14,'Mapeamento de Riscos'!E39,IF($B46=$A14,'Mapeamento de Riscos'!E40,IF($B47=$A14,'Mapeamento de Riscos'!E41,IF($B48=$A14,'Mapeamento de Riscos'!E42,IF($B49=$A14,'Mapeamento de Riscos'!E43,IF($B50=$A14,'Mapeamento de Riscos'!E44,IF($B51=$A14,'Mapeamento de Riscos'!E45,IF($B52=$A14,'Mapeamento de Riscos'!E46,IF($B53=$A14,'Mapeamento de Riscos'!E47,IF($B54=$A14,'Mapeamento de Riscos'!E48,IF($B55=$A14,'Mapeamento de Riscos'!E49,IF($B56=$A14,'Mapeamento de Riscos'!E50,IF($B57=$A14,'Mapeamento de Riscos'!E51,IF($B58=$A14,'Mapeamento de Riscos'!E52,IF($B59=$A14,'Mapeamento de Riscos'!E53,IF($B60=$A14,'Mapeamento de Riscos'!E54,IF($B61=$A14,'Mapeamento de Riscos'!E55,IF($B62=$A14,'Mapeamento de Riscos'!E56,IF($B63=$A14,'Mapeamento de Riscos'!E57,""))))))))))))))))))))))))))))))))))))))))))))))))))</f>
        <v>Obtenção de licenças, desapropriações, permissões e autorizações relativas à execução do contrato e o cumprimento das condicionantes da licença ambiental e/ou dos requisitos técnicos dos órgãos envolvidos (Prefeitura, órgão ambiental, DNIT, IPHAN, DER, etc.)</v>
      </c>
      <c r="F14" s="266" t="str">
        <f>IF($B14=$A14,'Mapeamento de Riscos'!F8,IF($B15=$A14,'Mapeamento de Riscos'!F9,IF($B16=$A14,'Mapeamento de Riscos'!F10,IF($B17=$A14,'Mapeamento de Riscos'!F11,IF($B18=$A14,'Mapeamento de Riscos'!F12,IF($B19=$A14,'Mapeamento de Riscos'!F13,IF($B20=$A14,'Mapeamento de Riscos'!F14,IF($B21=$A14,'Mapeamento de Riscos'!F15,IF($B22=$A14,'Mapeamento de Riscos'!F16,IF($B23=$A14,'Mapeamento de Riscos'!F17,IF($B24=$A14,'Mapeamento de Riscos'!F18,IF($B25=$A14,'Mapeamento de Riscos'!F19,IF($B26=$A14,'Mapeamento de Riscos'!F20,IF($B27=$A14,'Mapeamento de Riscos'!F21,IF($B28=$A14,'Mapeamento de Riscos'!F22,IF($B29=$A14,'Mapeamento de Riscos'!F23,IF($B30=$A14,'Mapeamento de Riscos'!F24,IF($B31=$A14,'Mapeamento de Riscos'!F25,IF($B32=$A14,'Mapeamento de Riscos'!F26,IF($B33=$A14,'Mapeamento de Riscos'!F27,IF($B34=$A14,'Mapeamento de Riscos'!F28,IF($B35=$A14,'Mapeamento de Riscos'!F29,IF($B36=$A14,'Mapeamento de Riscos'!F30,IF($B37=$A14,'Mapeamento de Riscos'!F31,IF($B38=$A14,'Mapeamento de Riscos'!F32,IF($B39=$A14,'Mapeamento de Riscos'!F33,IF($B40=$A14,'Mapeamento de Riscos'!F34,IF($B41=$A14,'Mapeamento de Riscos'!F35,IF($B42=$A14,'Mapeamento de Riscos'!F36,IF($B43=$A14,'Mapeamento de Riscos'!F37,IF($B44=$A14,'Mapeamento de Riscos'!F38,IF($B45=$A14,'Mapeamento de Riscos'!F39,IF($B46=$A14,'Mapeamento de Riscos'!F40,IF($B47=$A14,'Mapeamento de Riscos'!F41,IF($B48=$A14,'Mapeamento de Riscos'!F42,IF($B49=$A14,'Mapeamento de Riscos'!F43,IF($B50=$A14,'Mapeamento de Riscos'!F44,IF($B51=$A14,'Mapeamento de Riscos'!F45,IF($B52=$A14,'Mapeamento de Riscos'!F46,IF($B53=$A14,'Mapeamento de Riscos'!F47,IF($B54=$A14,'Mapeamento de Riscos'!F48,IF($B55=$A14,'Mapeamento de Riscos'!F49,IF($B56=$A14,'Mapeamento de Riscos'!F50,IF($B57=$A14,'Mapeamento de Riscos'!F51,IF($B58=$A14,'Mapeamento de Riscos'!F52,IF($B59=$A14,'Mapeamento de Riscos'!F53,IF($B60=$A14,'Mapeamento de Riscos'!F54,IF($B61=$A14,'Mapeamento de Riscos'!F55,IF($B62=$A14,'Mapeamento de Riscos'!F56,IF($B63=$A14,'Mapeamento de Riscos'!F57,""))))))))))))))))))))))))))))))))))))))))))))))))))</f>
        <v>Poderá ocorrer descumprimento de instrumentos contratuais</v>
      </c>
      <c r="G14" s="266" t="str">
        <f>IF($B14=$A14,'Mapeamento de Riscos'!H8,IF($B15=$A14,'Mapeamento de Riscos'!H9,IF($B16=$A14,'Mapeamento de Riscos'!H10,IF($B17=$A14,'Mapeamento de Riscos'!H11,IF($B18=$A14,'Mapeamento de Riscos'!H12,IF($B19=$A14,'Mapeamento de Riscos'!H13,IF($B20=$A14,'Mapeamento de Riscos'!H14,IF($B21=$A14,'Mapeamento de Riscos'!H15,IF($B22=$A14,'Mapeamento de Riscos'!H16,IF($B23=$A14,'Mapeamento de Riscos'!H17,IF($B24=$A14,'Mapeamento de Riscos'!H18,IF($B25=$A14,'Mapeamento de Riscos'!H19,IF($B26=$A14,'Mapeamento de Riscos'!H20,IF($B27=$A14,'Mapeamento de Riscos'!H21,IF($B28=$A14,'Mapeamento de Riscos'!H22,IF($B29=$A14,'Mapeamento de Riscos'!H23,IF($B30=$A14,'Mapeamento de Riscos'!H24,IF($B31=$A14,'Mapeamento de Riscos'!H25,IF($B32=$A14,'Mapeamento de Riscos'!H26,IF($B33=$A14,'Mapeamento de Riscos'!H27,IF($B34=$A14,'Mapeamento de Riscos'!H28,IF($B35=$A14,'Mapeamento de Riscos'!H29,IF($B36=$A14,'Mapeamento de Riscos'!H30,IF($B37=$A14,'Mapeamento de Riscos'!H31,IF($B38=$A14,'Mapeamento de Riscos'!H32,IF($B39=$A14,'Mapeamento de Riscos'!H33,IF($B40=$A14,'Mapeamento de Riscos'!H34,IF($B41=$A14,'Mapeamento de Riscos'!H35,IF($B42=$A14,'Mapeamento de Riscos'!H36,IF($B43=$A14,'Mapeamento de Riscos'!H37,IF($B44=$A14,'Mapeamento de Riscos'!H38,IF($B45=$A14,'Mapeamento de Riscos'!H39,IF($B46=$A14,'Mapeamento de Riscos'!H40,IF($B47=$A14,'Mapeamento de Riscos'!H41,IF($B48=$A14,'Mapeamento de Riscos'!H42,IF($B49=$A14,'Mapeamento de Riscos'!H43,IF($B50=$A14,'Mapeamento de Riscos'!H44,IF($B51=$A14,'Mapeamento de Riscos'!H45,IF($B52=$A14,'Mapeamento de Riscos'!H46,IF($B53=$A14,'Mapeamento de Riscos'!H47,IF($B54=$A14,'Mapeamento de Riscos'!H48,IF($B55=$A14,'Mapeamento de Riscos'!H49,IF($B56=$A14,'Mapeamento de Riscos'!H50,IF($B57=$A14,'Mapeamento de Riscos'!H51,IF($B58=$A14,'Mapeamento de Riscos'!H52,IF($B59=$A14,'Mapeamento de Riscos'!H53,IF($B60=$A14,'Mapeamento de Riscos'!H54,IF($B61=$A14,'Mapeamento de Riscos'!H55,IF($B62=$A14,'Mapeamento de Riscos'!H56,IF($B63=$A14,'Mapeamento de Riscos'!H57,""))))))))))))))))))))))))))))))))))))))))))))))))))</f>
        <v>Comprometimento do cronograma fisico financeiro.</v>
      </c>
      <c r="H14" s="100" t="str">
        <f>IF($B14=$A14,'Mapeamento de Riscos'!I8,IF($B15=$A14,'Mapeamento de Riscos'!I9,IF($B16=$A14,'Mapeamento de Riscos'!I10,IF($B17=$A14,'Mapeamento de Riscos'!I11,IF($B18=$A14,'Mapeamento de Riscos'!I12,IF($B19=$A14,'Mapeamento de Riscos'!I13,IF($B20=$A14,'Mapeamento de Riscos'!I14,IF($B21=$A14,'Mapeamento de Riscos'!I15,IF($B22=$A14,'Mapeamento de Riscos'!I16,IF($B23=$A14,'Mapeamento de Riscos'!I17,IF($B24=$A14,'Mapeamento de Riscos'!I18,IF($B25=$A14,'Mapeamento de Riscos'!I19,IF($B26=$A14,'Mapeamento de Riscos'!I20,IF($B27=$A14,'Mapeamento de Riscos'!I21,IF($B28=$A14,'Mapeamento de Riscos'!I22,IF($B29=$A14,'Mapeamento de Riscos'!I23,IF($B30=$A14,'Mapeamento de Riscos'!I24,IF($B31=$A14,'Mapeamento de Riscos'!I25,IF($B32=$A14,'Mapeamento de Riscos'!I26,IF($B33=$A14,'Mapeamento de Riscos'!I27,IF($B34=$A14,'Mapeamento de Riscos'!I28,IF($B35=$A14,'Mapeamento de Riscos'!I29,IF($B36=$A14,'Mapeamento de Riscos'!I30,IF($B37=$A14,'Mapeamento de Riscos'!I31,IF($B38=$A14,'Mapeamento de Riscos'!I32,IF($B39=$A14,'Mapeamento de Riscos'!I33,IF($B40=$A14,'Mapeamento de Riscos'!I34,IF($B41=$A14,'Mapeamento de Riscos'!I35,IF($B42=$A14,'Mapeamento de Riscos'!I36,IF($B43=$A14,'Mapeamento de Riscos'!I37,IF($B44=$A14,'Mapeamento de Riscos'!I38,IF($B45=$A14,'Mapeamento de Riscos'!I39,IF($B46=$A14,'Mapeamento de Riscos'!I40,IF($B47=$A14,'Mapeamento de Riscos'!I41,IF($B48=$A14,'Mapeamento de Riscos'!I42,IF($B49=$A14,'Mapeamento de Riscos'!I43,IF($B50=$A14,'Mapeamento de Riscos'!I44,IF($B51=$A14,'Mapeamento de Riscos'!I45,IF($B52=$A14,'Mapeamento de Riscos'!I46,IF($B53=$A14,'Mapeamento de Riscos'!I47,IF($B54=$A14,'Mapeamento de Riscos'!I48,IF($B55=$A14,'Mapeamento de Riscos'!I49,IF($B56=$A14,'Mapeamento de Riscos'!I50,IF($B57=$A14,'Mapeamento de Riscos'!I51,IF($B58=$A14,'Mapeamento de Riscos'!I52,IF($B59=$A14,'Mapeamento de Riscos'!I53,IF($B60=$A14,'Mapeamento de Riscos'!I54,IF($B61=$A14,'Mapeamento de Riscos'!I55,IF($B62=$A14,'Mapeamento de Riscos'!I56,IF($B63=$A14,'Mapeamento de Riscos'!I57,""))))))))))))))))))))))))))))))))))))))))))))))))))</f>
        <v>Contratante</v>
      </c>
      <c r="I14" s="100" t="str">
        <f>IF($B14=$A14,'Mapeamento de Riscos'!J8,IF($B15=$A14,'Mapeamento de Riscos'!J9,IF($B16=$A14,'Mapeamento de Riscos'!J10,IF($B17=$A14,'Mapeamento de Riscos'!J11,IF($B18=$A14,'Mapeamento de Riscos'!J12,IF($B19=$A14,'Mapeamento de Riscos'!J13,IF($B20=$A14,'Mapeamento de Riscos'!J14,IF($B21=$A14,'Mapeamento de Riscos'!J15,IF($B22=$A14,'Mapeamento de Riscos'!J16,IF($B23=$A14,'Mapeamento de Riscos'!J17,IF($B24=$A14,'Mapeamento de Riscos'!J18,IF($B25=$A14,'Mapeamento de Riscos'!J19,IF($B26=$A14,'Mapeamento de Riscos'!J20,IF($B27=$A14,'Mapeamento de Riscos'!J21,IF($B28=$A14,'Mapeamento de Riscos'!J22,IF($B29=$A14,'Mapeamento de Riscos'!J23,IF($B30=$A14,'Mapeamento de Riscos'!J24,IF($B31=$A14,'Mapeamento de Riscos'!J25,IF($B32=$A14,'Mapeamento de Riscos'!J26,IF($B33=$A14,'Mapeamento de Riscos'!J27,IF($B34=$A14,'Mapeamento de Riscos'!J28,IF($B35=$A14,'Mapeamento de Riscos'!J29,IF($B36=$A14,'Mapeamento de Riscos'!J30,IF($B37=$A14,'Mapeamento de Riscos'!J31,IF($B38=$A14,'Mapeamento de Riscos'!J32,IF($B39=$A14,'Mapeamento de Riscos'!J33,IF($B40=$A14,'Mapeamento de Riscos'!J34,IF($B41=$A14,'Mapeamento de Riscos'!J35,IF($B42=$A14,'Mapeamento de Riscos'!J36,IF($B43=$A14,'Mapeamento de Riscos'!J37,IF($B44=$A14,'Mapeamento de Riscos'!J38,IF($B45=$A14,'Mapeamento de Riscos'!J39,IF($B46=$A14,'Mapeamento de Riscos'!J40,IF($B47=$A14,'Mapeamento de Riscos'!J41,IF($B48=$A14,'Mapeamento de Riscos'!J42,IF($B49=$A14,'Mapeamento de Riscos'!J43,IF($B50=$A14,'Mapeamento de Riscos'!J44,IF($B51=$A14,'Mapeamento de Riscos'!J45,IF($B52=$A14,'Mapeamento de Riscos'!J46,IF($B53=$A14,'Mapeamento de Riscos'!J47,IF($B54=$A14,'Mapeamento de Riscos'!J48,IF($B55=$A14,'Mapeamento de Riscos'!J49,IF($B56=$A14,'Mapeamento de Riscos'!J50,IF($B57=$A14,'Mapeamento de Riscos'!J51,IF($B58=$A14,'Mapeamento de Riscos'!J52,IF($B59=$A14,'Mapeamento de Riscos'!J53,IF($B60=$A14,'Mapeamento de Riscos'!J54,IF($B61=$A14,'Mapeamento de Riscos'!J55,IF($B62=$A14,'Mapeamento de Riscos'!J56,IF($B63=$A14,'Mapeamento de Riscos'!J57,""))))))))))))))))))))))))))))))))))))))))))))))))))</f>
        <v>3- Média</v>
      </c>
      <c r="J14" s="100" t="str">
        <f>IF($B14=$A14,'Mapeamento de Riscos'!V8,IF($B15=$A14,'Mapeamento de Riscos'!V9,IF($B16=$A14,'Mapeamento de Riscos'!V10,IF($B17=$A14,'Mapeamento de Riscos'!V11,IF($B18=$A14,'Mapeamento de Riscos'!V12,IF($B19=$A14,'Mapeamento de Riscos'!V13,IF($B20=$A14,'Mapeamento de Riscos'!V14,IF($B21=$A14,'Mapeamento de Riscos'!V15,IF($B22=$A14,'Mapeamento de Riscos'!V16,IF($B23=$A14,'Mapeamento de Riscos'!V17,IF($B24=$A14,'Mapeamento de Riscos'!V18,IF($B25=$A14,'Mapeamento de Riscos'!V19,IF($B26=$A14,'Mapeamento de Riscos'!V20,IF($B27=$A14,'Mapeamento de Riscos'!V21,IF($B28=$A14,'Mapeamento de Riscos'!V22,IF($B29=$A14,'Mapeamento de Riscos'!V23,IF($B30=$A14,'Mapeamento de Riscos'!V24,IF($B31=$A14,'Mapeamento de Riscos'!V25,IF($B32=$A14,'Mapeamento de Riscos'!V26,IF($B33=$A14,'Mapeamento de Riscos'!V27,IF($B34=$A14,'Mapeamento de Riscos'!V28,IF($B35=$A14,'Mapeamento de Riscos'!V29,IF($B36=$A14,'Mapeamento de Riscos'!V30,IF($B37=$A14,'Mapeamento de Riscos'!V31,IF($B38=$A14,'Mapeamento de Riscos'!V32,IF($B39=$A14,'Mapeamento de Riscos'!V33,IF($B40=$A14,'Mapeamento de Riscos'!V34,IF($B41=$A14,'Mapeamento de Riscos'!V35,IF($B42=$A14,'Mapeamento de Riscos'!V36,IF($B43=$A14,'Mapeamento de Riscos'!V37,IF($B44=$A14,'Mapeamento de Riscos'!V38,IF($B45=$A14,'Mapeamento de Riscos'!V39,IF($B46=$A14,'Mapeamento de Riscos'!V40,IF($B47=$A14,'Mapeamento de Riscos'!V41,IF($B48=$A14,'Mapeamento de Riscos'!V42,IF($B49=$A14,'Mapeamento de Riscos'!V43,IF($B50=$A14,'Mapeamento de Riscos'!V44,IF($B51=$A14,'Mapeamento de Riscos'!V45,IF($B52=$A14,'Mapeamento de Riscos'!V46,IF($B53=$A14,'Mapeamento de Riscos'!V47,IF($B54=$A14,'Mapeamento de Riscos'!V48,IF($B55=$A14,'Mapeamento de Riscos'!V49,IF($B56=$A14,'Mapeamento de Riscos'!V50,IF($B57=$A14,'Mapeamento de Riscos'!V51,IF($B58=$A14,'Mapeamento de Riscos'!V52,IF($B59=$A14,'Mapeamento de Riscos'!V53,IF($B60=$A14,'Mapeamento de Riscos'!V54,IF($B61=$A14,'Mapeamento de Riscos'!V55,IF($B62=$A14,'Mapeamento de Riscos'!V56,IF($B63=$A14,'Mapeamento de Riscos'!V57,""))))))))))))))))))))))))))))))))))))))))))))))))))</f>
        <v>2- Pequeno</v>
      </c>
      <c r="K14" s="100" t="str">
        <f>IF($B14=$A14,'Mapeamento de Riscos'!AG8,IF($B15=$A14,'Mapeamento de Riscos'!AG9,IF($B16=$A14,'Mapeamento de Riscos'!AG10,IF($B17=$A14,'Mapeamento de Riscos'!AG11,IF($B18=$A14,'Mapeamento de Riscos'!AG12,IF($B19=$A14,'Mapeamento de Riscos'!AG13,IF($B20=$A14,'Mapeamento de Riscos'!AG14,IF($B21=$A14,'Mapeamento de Riscos'!AG15,IF($B22=$A14,'Mapeamento de Riscos'!AG16,IF($B23=$A14,'Mapeamento de Riscos'!AG17,IF($B24=$A14,'Mapeamento de Riscos'!AG18,IF($B25=$A14,'Mapeamento de Riscos'!AG19,IF($B26=$A14,'Mapeamento de Riscos'!AG20,IF($B27=$A14,'Mapeamento de Riscos'!AG21,IF($B28=$A14,'Mapeamento de Riscos'!AG22,IF($B29=$A14,'Mapeamento de Riscos'!AG23,IF($B30=$A14,'Mapeamento de Riscos'!AG24,IF($B31=$A14,'Mapeamento de Riscos'!AG25,IF($B32=$A14,'Mapeamento de Riscos'!AG26,IF($B33=$A14,'Mapeamento de Riscos'!AG27,IF($B34=$A14,'Mapeamento de Riscos'!AG28,IF($B35=$A14,'Mapeamento de Riscos'!AG29,IF($B36=$A14,'Mapeamento de Riscos'!AG30,IF($B37=$A14,'Mapeamento de Riscos'!AG31,IF($B38=$A14,'Mapeamento de Riscos'!AG32,IF($B39=$A14,'Mapeamento de Riscos'!AG33,IF($B40=$A14,'Mapeamento de Riscos'!AG34,IF($B41=$A14,'Mapeamento de Riscos'!AG35,IF($B42=$A14,'Mapeamento de Riscos'!AG36,IF($B43=$A14,'Mapeamento de Riscos'!AG37,IF($B44=$A14,'Mapeamento de Riscos'!AG38,IF($B45=$A14,'Mapeamento de Riscos'!AG39,IF($B46=$A14,'Mapeamento de Riscos'!AG40,IF($B47=$A14,'Mapeamento de Riscos'!AG41,IF($B48=$A14,'Mapeamento de Riscos'!AG42,IF($B49=$A14,'Mapeamento de Riscos'!AG43,IF($B50=$A14,'Mapeamento de Riscos'!AG44,IF($B51=$A14,'Mapeamento de Riscos'!AG45,IF($B52=$A14,'Mapeamento de Riscos'!AG46,IF($B53=$A14,'Mapeamento de Riscos'!AG47,IF($B54=$A14,'Mapeamento de Riscos'!AG48,IF($B55=$A14,'Mapeamento de Riscos'!AG49,IF($B56=$A14,'Mapeamento de Riscos'!AG50,IF($B57=$A14,'Mapeamento de Riscos'!AG51,IF($B58=$A14,'Mapeamento de Riscos'!AG52,IF($B59=$A14,'Mapeamento de Riscos'!AG53,IF($B60=$A14,'Mapeamento de Riscos'!AG54,IF($B61=$A14,'Mapeamento de Riscos'!AG55,IF($B62=$A14,'Mapeamento de Riscos'!AG56,IF($B63=$A14,'Mapeamento de Riscos'!AG57,""))))))))))))))))))))))))))))))))))))))))))))))))))</f>
        <v>Risco Moderado</v>
      </c>
      <c r="L14" s="100" t="str">
        <f>IF($B14=$A14,'Mapeamento de Riscos'!AH8,IF($B15=$A14,'Mapeamento de Riscos'!AH9,IF($B16=$A14,'Mapeamento de Riscos'!AH10,IF($B17=$A14,'Mapeamento de Riscos'!AH11,IF($B18=$A14,'Mapeamento de Riscos'!AH12,IF($B19=$A14,'Mapeamento de Riscos'!AH13,IF($B20=$A14,'Mapeamento de Riscos'!AH14,IF($B21=$A14,'Mapeamento de Riscos'!AH15,IF($B22=$A14,'Mapeamento de Riscos'!AH16,IF($B23=$A14,'Mapeamento de Riscos'!AH17,IF($B24=$A14,'Mapeamento de Riscos'!AH18,IF($B25=$A14,'Mapeamento de Riscos'!AH19,IF($B26=$A14,'Mapeamento de Riscos'!AH20,IF($B27=$A14,'Mapeamento de Riscos'!AH21,IF($B28=$A14,'Mapeamento de Riscos'!AH22,IF($B29=$A14,'Mapeamento de Riscos'!AH23,IF($B30=$A14,'Mapeamento de Riscos'!AH24,IF($B31=$A14,'Mapeamento de Riscos'!AH25,IF($B32=$A14,'Mapeamento de Riscos'!AH26,IF($B33=$A14,'Mapeamento de Riscos'!AH27,IF($B34=$A14,'Mapeamento de Riscos'!AH28,IF($B35=$A14,'Mapeamento de Riscos'!AH29,IF($B36=$A14,'Mapeamento de Riscos'!AH30,IF($B37=$A14,'Mapeamento de Riscos'!AH31,IF($B38=$A14,'Mapeamento de Riscos'!AH32,IF($B39=$A14,'Mapeamento de Riscos'!AH33,IF($B40=$A14,'Mapeamento de Riscos'!AH34,IF($B41=$A14,'Mapeamento de Riscos'!AH35,IF($B42=$A14,'Mapeamento de Riscos'!AH36,IF($B43=$A14,'Mapeamento de Riscos'!AH37,IF($B44=$A14,'Mapeamento de Riscos'!AH38,IF($B45=$A14,'Mapeamento de Riscos'!AH39,IF($B46=$A14,'Mapeamento de Riscos'!AH40,IF($B47=$A14,'Mapeamento de Riscos'!AH41,IF($B48=$A14,'Mapeamento de Riscos'!AH42,IF($B49=$A14,'Mapeamento de Riscos'!AH43,IF($B50=$A14,'Mapeamento de Riscos'!AH44,IF($B51=$A14,'Mapeamento de Riscos'!AH45,IF($B52=$A14,'Mapeamento de Riscos'!AH46,IF($B53=$A14,'Mapeamento de Riscos'!AH47,IF($B54=$A14,'Mapeamento de Riscos'!AH48,IF($B55=$A14,'Mapeamento de Riscos'!AH49,IF($B56=$A14,'Mapeamento de Riscos'!AH50,IF($B57=$A14,'Mapeamento de Riscos'!AH51,IF($B58=$A14,'Mapeamento de Riscos'!AH52,IF($B59=$A14,'Mapeamento de Riscos'!AH53,IF($B60=$A14,'Mapeamento de Riscos'!AH54,IF($B61=$A14,'Mapeamento de Riscos'!AH55,IF($B62=$A14,'Mapeamento de Riscos'!AH56,IF($B63=$A14,'Mapeamento de Riscos'!AH57,""))))))))))))))))))))))))))))))))))))))))))))))))))</f>
        <v>Evitar</v>
      </c>
      <c r="M14" s="265" t="str">
        <f>IF('Mapeamento de Riscos'!AI8&gt;0,(Q55&amp;" PREVENTIVO:  "&amp;'Mapeamento de Riscos'!AI8&amp;"
 ATENUANTE: "&amp;'Mapeamento de Riscos'!AK8&amp;""""),"")</f>
        <v xml:space="preserve"> PREVENTIVO:  Verificar a obtenção prévia do licenciamento necessário antes da OS.
 ATENUANTE: "</v>
      </c>
      <c r="N14" s="265" t="str">
        <f>IF(C14='Mapeamento de Riscos'!A8,M14,IF(C14='Mapeamento de Riscos'!A9,'Matriz de Risco'!M15,IF(C14='Mapeamento de Riscos'!A10,'Matriz de Risco'!M16,IF(C14='Mapeamento de Riscos'!A11,'Matriz de Risco'!M17,IF(C14='Mapeamento de Riscos'!A12,'Matriz de Risco'!M18,IF(C14='Mapeamento de Riscos'!A13,'Matriz de Risco'!M19,IF(C14='Mapeamento de Riscos'!A14,'Matriz de Risco'!M20,IF(C14='Mapeamento de Riscos'!A15,'Matriz de Risco'!M21,IF(C14='Mapeamento de Riscos'!A16,'Matriz de Risco'!M22,IF(C14='Mapeamento de Riscos'!A17,'Matriz de Risco'!M23,IF(C14='Mapeamento de Riscos'!A18,'Matriz de Risco'!M24,IF(C14='Mapeamento de Riscos'!A19,'Matriz de Risco'!M25,IF(C14='Mapeamento de Riscos'!A20,'Matriz de Risco'!M26,IF(C14='Mapeamento de Riscos'!A21,'Matriz de Risco'!M27,IF(C14='Mapeamento de Riscos'!A22,'Matriz de Risco'!M28,IF(C14='Mapeamento de Riscos'!A23,'Matriz de Risco'!M29,IF(C14='Mapeamento de Riscos'!A24,'Matriz de Risco'!M30,IF(C14='Mapeamento de Riscos'!A25,'Matriz de Risco'!M31,IF(C14='Mapeamento de Riscos'!A26,'Matriz de Risco'!M32,IF(C14='Mapeamento de Riscos'!A27,'Matriz de Risco'!M33,IF(C14='Mapeamento de Riscos'!A28,'Matriz de Risco'!M34,IF(C14='Mapeamento de Riscos'!A29,'Matriz de Risco'!M35,IF(C14='Mapeamento de Riscos'!A30,'Matriz de Risco'!M36,IF(C14='Mapeamento de Riscos'!A31,'Matriz de Risco'!M37,IF(C14='Mapeamento de Riscos'!A32,'Matriz de Risco'!M38,IF(C14='Mapeamento de Riscos'!A33,'Matriz de Risco'!M39,IF(C14='Mapeamento de Riscos'!A34,'Matriz de Risco'!M40,IF(C14='Mapeamento de Riscos'!A35,'Matriz de Risco'!M41,IF(C14='Mapeamento de Riscos'!A36,'Matriz de Risco'!M42,IF(C14='Mapeamento de Riscos'!A37,'Matriz de Risco'!M43,IF(C14='Mapeamento de Riscos'!A38,'Matriz de Risco'!M44,IF(C14='Mapeamento de Riscos'!A39,'Matriz de Risco'!M45,IF(C14='Mapeamento de Riscos'!A40,'Matriz de Risco'!M46,IF(C14='Mapeamento de Riscos'!A41,'Matriz de Risco'!M47,IF(C14='Mapeamento de Riscos'!A42,'Matriz de Risco'!M48,IF(C14='Mapeamento de Riscos'!A43,'Matriz de Risco'!M49,IF(C14='Mapeamento de Riscos'!A44,'Matriz de Risco'!M50,IF(C14='Mapeamento de Riscos'!A45,'Matriz de Risco'!M51,IF(C14='Mapeamento de Riscos'!A46,'Matriz de Risco'!M52,IF(C14='Mapeamento de Riscos'!A47,'Matriz de Risco'!M53,IF(C14='Mapeamento de Riscos'!A48,'Matriz de Risco'!M54,IF(C14='Mapeamento de Riscos'!A49,'Matriz de Risco'!M55,IF(C14='Mapeamento de Riscos'!A50,'Matriz de Risco'!M56,IF(C14='Mapeamento de Riscos'!A51,'Matriz de Risco'!M57,IF(C14='Mapeamento de Riscos'!A52,'Matriz de Risco'!M58,IF(C14='Mapeamento de Riscos'!A53,'Matriz de Risco'!M59,IF(C14='Mapeamento de Riscos'!A54,'Matriz de Risco'!M60,IF(C14='Mapeamento de Riscos'!A55,'Matriz de Risco'!M61,IF(C14='Mapeamento de Riscos'!A56,'Matriz de Risco'!M62,IF(C14='Mapeamento de Riscos'!A57,'Matriz de Risco'!M63,""))))))))))))))))))))))))))))))))))))))))))))))))))</f>
        <v xml:space="preserve"> PREVENTIVO:  Verificar a obtenção prévia do licenciamento necessário antes da OS.
 ATENUANTE: "</v>
      </c>
    </row>
    <row r="15" spans="1:14" ht="135" x14ac:dyDescent="0.25">
      <c r="A15" s="98">
        <v>2</v>
      </c>
      <c r="B15">
        <f>IF('Mapeamento de Riscos'!B9="Gestão contratual",(COUNT($B$14:B14))+1,"")</f>
        <v>2</v>
      </c>
      <c r="C15" s="100" t="str">
        <f>IF($B15=$A15,'Mapeamento de Riscos'!A9,IF($B16=$A15,'Mapeamento de Riscos'!A10,IF($B17=$A15,'Mapeamento de Riscos'!A11,IF($B18=$A15,'Mapeamento de Riscos'!A12,IF($B19=$A15,'Mapeamento de Riscos'!A13,IF($B20=$A15,'Mapeamento de Riscos'!A14,IF($B21=$A15,'Mapeamento de Riscos'!A15,IF($B22=$A15,'Mapeamento de Riscos'!A16,IF($B23=$A15,'Mapeamento de Riscos'!A17,IF($B24=$A15,'Mapeamento de Riscos'!A18,IF($B25=$A15,'Mapeamento de Riscos'!A19,IF($B26=$A15,'Mapeamento de Riscos'!A20,IF($B27=$A15,'Mapeamento de Riscos'!A21,IF($B28=$A15,'Mapeamento de Riscos'!A22,IF($B29=$A15,'Mapeamento de Riscos'!A23,IF($B30=$A15,'Mapeamento de Riscos'!A24,IF($B31=$A15,'Mapeamento de Riscos'!A25,IF($B32=$A15,'Mapeamento de Riscos'!A26,IF($B33=$A15,'Mapeamento de Riscos'!A27,IF($B34=$A15,'Mapeamento de Riscos'!A28,IF($B35=$A15,'Mapeamento de Riscos'!A29,IF($B36=$A15,'Mapeamento de Riscos'!A30,IF($B37=$A15,'Mapeamento de Riscos'!A31,IF($B38=$A15,'Mapeamento de Riscos'!A32,IF($B39=$A15,'Mapeamento de Riscos'!A33,IF($B40=$A15,'Mapeamento de Riscos'!A34,IF($B41=$A15,'Mapeamento de Riscos'!A35,IF($B42=$A15,'Mapeamento de Riscos'!A36,IF($B43=$A15,'Mapeamento de Riscos'!A37,IF($B44=$A15,'Mapeamento de Riscos'!A38,IF($B45=$A15,'Mapeamento de Riscos'!A39,IF($B46=$A15,'Mapeamento de Riscos'!A40,IF($B47=$A15,'Mapeamento de Riscos'!A41,IF($B48=$A15,'Mapeamento de Riscos'!A42,IF($B49=$A15,'Mapeamento de Riscos'!A43,IF($B50=$A15,'Mapeamento de Riscos'!A44,IF($B51=$A15,'Mapeamento de Riscos'!A45,IF($B52=$A15,'Mapeamento de Riscos'!A46,IF($B53=$A15,'Mapeamento de Riscos'!A47,IF($B54=$A15,'Mapeamento de Riscos'!A48,IF($B55=$A15,'Mapeamento de Riscos'!A49,IF($B56=$A15,'Mapeamento de Riscos'!A50,IF($B57=$A15,'Mapeamento de Riscos'!A51,IF($B58=$A15,'Mapeamento de Riscos'!A52,IF($B59=$A15,'Mapeamento de Riscos'!A53,IF($B60=$A15,'Mapeamento de Riscos'!A54,IF($B61=$A15,'Mapeamento de Riscos'!A55,IF($B62=$A15,'Mapeamento de Riscos'!A56,IF($B63=$A15,'Mapeamento de Riscos'!A57,IF($B64=$A15,'Mapeamento de Riscos'!#REF!,""))))))))))))))))))))))))))))))))))))))))))))))))))</f>
        <v>RC002</v>
      </c>
      <c r="D15" s="100" t="str">
        <f>IF($B15=$A15,'Mapeamento de Riscos'!B9,IF($B16=$A15,'Mapeamento de Riscos'!B10,IF($B17=$A15,'Mapeamento de Riscos'!B11,IF($B18=$A15,'Mapeamento de Riscos'!B12,IF($B19=$A15,'Mapeamento de Riscos'!B13,IF($B20=$A15,'Mapeamento de Riscos'!B14,IF($B21=$A15,'Mapeamento de Riscos'!B15,IF($B22=$A15,'Mapeamento de Riscos'!B16,IF($B23=$A15,'Mapeamento de Riscos'!B17,IF($B24=$A15,'Mapeamento de Riscos'!B18,IF($B25=$A15,'Mapeamento de Riscos'!B19,IF($B26=$A15,'Mapeamento de Riscos'!B20,IF($B27=$A15,'Mapeamento de Riscos'!B21,IF($B28=$A15,'Mapeamento de Riscos'!B22,IF($B29=$A15,'Mapeamento de Riscos'!B23,IF($B30=$A15,'Mapeamento de Riscos'!B24,IF($B31=$A15,'Mapeamento de Riscos'!B25,IF($B32=$A15,'Mapeamento de Riscos'!B26,IF($B33=$A15,'Mapeamento de Riscos'!B27,IF($B34=$A15,'Mapeamento de Riscos'!B28,IF($B35=$A15,'Mapeamento de Riscos'!B29,IF($B36=$A15,'Mapeamento de Riscos'!B30,IF($B37=$A15,'Mapeamento de Riscos'!B31,IF($B38=$A15,'Mapeamento de Riscos'!B32,IF($B39=$A15,'Mapeamento de Riscos'!B33,IF($B40=$A15,'Mapeamento de Riscos'!B34,IF($B41=$A15,'Mapeamento de Riscos'!B35,IF($B42=$A15,'Mapeamento de Riscos'!B36,IF($B43=$A15,'Mapeamento de Riscos'!B37,IF($B44=$A15,'Mapeamento de Riscos'!B38,IF($B45=$A15,'Mapeamento de Riscos'!B39,IF($B46=$A15,'Mapeamento de Riscos'!B40,IF($B47=$A15,'Mapeamento de Riscos'!B41,IF($B48=$A15,'Mapeamento de Riscos'!B42,IF($B49=$A15,'Mapeamento de Riscos'!B43,IF($B50=$A15,'Mapeamento de Riscos'!B44,IF($B51=$A15,'Mapeamento de Riscos'!B45,IF($B52=$A15,'Mapeamento de Riscos'!B46,IF($B53=$A15,'Mapeamento de Riscos'!B47,IF($B54=$A15,'Mapeamento de Riscos'!B48,IF($B55=$A15,'Mapeamento de Riscos'!B49,IF($B56=$A15,'Mapeamento de Riscos'!B50,IF($B57=$A15,'Mapeamento de Riscos'!B51,IF($B58=$A15,'Mapeamento de Riscos'!B52,IF($B59=$A15,'Mapeamento de Riscos'!B53,IF($B60=$A15,'Mapeamento de Riscos'!B54,IF($B61=$A15,'Mapeamento de Riscos'!B55,IF($B62=$A15,'Mapeamento de Riscos'!B56,IF($B63=$A15,'Mapeamento de Riscos'!B57,IF($B64=$A15,'Mapeamento de Riscos'!#REF!,""))))))))))))))))))))))))))))))))))))))))))))))))))</f>
        <v>Gestão contratual</v>
      </c>
      <c r="E15" s="266" t="str">
        <f>IF($B15=$A15,'Mapeamento de Riscos'!E9,IF($B16=$A15,'Mapeamento de Riscos'!E10,IF($B17=$A15,'Mapeamento de Riscos'!E11,IF($B18=$A15,'Mapeamento de Riscos'!E12,IF($B19=$A15,'Mapeamento de Riscos'!#REF!,IF($B20=$A15,'Mapeamento de Riscos'!E13,IF($B21=$A15,'Mapeamento de Riscos'!E14,IF($B22=$A15,'Mapeamento de Riscos'!E15,IF($B23=$A15,'Mapeamento de Riscos'!E16,IF($B24=$A15,'Mapeamento de Riscos'!E17,IF($B25=$A15,'Mapeamento de Riscos'!E18,IF($B26=$A15,'Mapeamento de Riscos'!E19,IF($B27=$A15,'Mapeamento de Riscos'!E21,IF($B28=$A15,'Mapeamento de Riscos'!E22,IF($B29=$A15,'Mapeamento de Riscos'!E23,IF($B30=$A15,'Mapeamento de Riscos'!E24,IF($B31=$A15,'Mapeamento de Riscos'!E25,IF($B32=$A15,'Mapeamento de Riscos'!E26,IF($B33=$A15,'Mapeamento de Riscos'!E27,IF($B34=$A15,'Mapeamento de Riscos'!E28,IF($B35=$A15,'Mapeamento de Riscos'!E29,IF($B36=$A15,'Mapeamento de Riscos'!E30,IF($B37=$A15,'Mapeamento de Riscos'!E31,IF($B38=$A15,'Mapeamento de Riscos'!E32,IF($B39=$A15,'Mapeamento de Riscos'!E33,IF($B40=$A15,'Mapeamento de Riscos'!E34,IF($B41=$A15,'Mapeamento de Riscos'!E35,IF($B42=$A15,'Mapeamento de Riscos'!E36,IF($B43=$A15,'Mapeamento de Riscos'!E37,IF($B44=$A15,'Mapeamento de Riscos'!E38,IF($B45=$A15,'Mapeamento de Riscos'!E39,IF($B46=$A15,'Mapeamento de Riscos'!E40,IF($B47=$A15,'Mapeamento de Riscos'!E41,IF($B48=$A15,'Mapeamento de Riscos'!E42,IF($B49=$A15,'Mapeamento de Riscos'!E43,IF($B50=$A15,'Mapeamento de Riscos'!E44,IF($B51=$A15,'Mapeamento de Riscos'!E45,IF($B52=$A15,'Mapeamento de Riscos'!E46,IF($B53=$A15,'Mapeamento de Riscos'!E47,IF($B54=$A15,'Mapeamento de Riscos'!E48,IF($B55=$A15,'Mapeamento de Riscos'!E49,IF($B56=$A15,'Mapeamento de Riscos'!E50,IF($B57=$A15,'Mapeamento de Riscos'!E51,IF($B58=$A15,'Mapeamento de Riscos'!E52,IF($B59=$A15,'Mapeamento de Riscos'!E53,IF($B60=$A15,'Mapeamento de Riscos'!E54,IF($B61=$A15,'Mapeamento de Riscos'!E55,IF($B62=$A15,'Mapeamento de Riscos'!E56,IF($B63=$A15,'Mapeamento de Riscos'!E57,IF($B64=$A15,'Mapeamento de Riscos'!#REF!,""))))))))))))))))))))))))))))))))))))))))))))))))))</f>
        <v>Não definir corretamento a quantidade, a dimensão, as características operacionais dos equipamentos a serem empregados, a metodologia e os procedimentos para a execução do objeto, obedecendo as premissas deste Termo de Referência.</v>
      </c>
      <c r="F15" s="266" t="str">
        <f>IF($B15=$A15,'Mapeamento de Riscos'!F9,IF($B16=$A15,'Mapeamento de Riscos'!F10,IF($B17=$A15,'Mapeamento de Riscos'!F11,IF($B18=$A15,'Mapeamento de Riscos'!F12,IF($B19=$A15,'Mapeamento de Riscos'!F13,IF($B20=$A15,'Mapeamento de Riscos'!F14,IF($B21=$A15,'Mapeamento de Riscos'!F15,IF($B22=$A15,'Mapeamento de Riscos'!F16,IF($B23=$A15,'Mapeamento de Riscos'!F17,IF($B24=$A15,'Mapeamento de Riscos'!F18,IF($B25=$A15,'Mapeamento de Riscos'!F19,IF($B26=$A15,'Mapeamento de Riscos'!F20,IF($B27=$A15,'Mapeamento de Riscos'!F21,IF($B28=$A15,'Mapeamento de Riscos'!F22,IF($B29=$A15,'Mapeamento de Riscos'!F23,IF($B30=$A15,'Mapeamento de Riscos'!F24,IF($B31=$A15,'Mapeamento de Riscos'!F25,IF($B32=$A15,'Mapeamento de Riscos'!F26,IF($B33=$A15,'Mapeamento de Riscos'!F27,IF($B34=$A15,'Mapeamento de Riscos'!F28,IF($B35=$A15,'Mapeamento de Riscos'!F29,IF($B36=$A15,'Mapeamento de Riscos'!F30,IF($B37=$A15,'Mapeamento de Riscos'!F31,IF($B38=$A15,'Mapeamento de Riscos'!F32,IF($B39=$A15,'Mapeamento de Riscos'!F33,IF($B40=$A15,'Mapeamento de Riscos'!F34,IF($B41=$A15,'Mapeamento de Riscos'!F35,IF($B42=$A15,'Mapeamento de Riscos'!F36,IF($B43=$A15,'Mapeamento de Riscos'!F37,IF($B44=$A15,'Mapeamento de Riscos'!F38,IF($B45=$A15,'Mapeamento de Riscos'!F39,IF($B46=$A15,'Mapeamento de Riscos'!F40,IF($B47=$A15,'Mapeamento de Riscos'!F41,IF($B48=$A15,'Mapeamento de Riscos'!F42,IF($B49=$A15,'Mapeamento de Riscos'!F43,IF($B50=$A15,'Mapeamento de Riscos'!F44,IF($B51=$A15,'Mapeamento de Riscos'!F45,IF($B52=$A15,'Mapeamento de Riscos'!F46,IF($B53=$A15,'Mapeamento de Riscos'!F47,IF($B54=$A15,'Mapeamento de Riscos'!F48,IF($B55=$A15,'Mapeamento de Riscos'!F49,IF($B56=$A15,'Mapeamento de Riscos'!F50,IF($B57=$A15,'Mapeamento de Riscos'!F51,IF($B58=$A15,'Mapeamento de Riscos'!F52,IF($B59=$A15,'Mapeamento de Riscos'!F53,IF($B60=$A15,'Mapeamento de Riscos'!F54,IF($B61=$A15,'Mapeamento de Riscos'!F55,IF($B62=$A15,'Mapeamento de Riscos'!F56,IF($B63=$A15,'Mapeamento de Riscos'!F57,IF($B64=$A15,'Mapeamento de Riscos'!#REF!,""))))))))))))))))))))))))))))))))))))))))))))))))))</f>
        <v>Poderá ocorrer atraso na execução do serviço e aumento de custos</v>
      </c>
      <c r="G15" s="266" t="str">
        <f>IF($B15=$A15,'Mapeamento de Riscos'!H9,IF($B16=$A15,'Mapeamento de Riscos'!H10,IF($B17=$A15,'Mapeamento de Riscos'!H11,IF($B18=$A15,'Mapeamento de Riscos'!H12,IF($B19=$A15,'Mapeamento de Riscos'!H13,IF($B20=$A15,'Mapeamento de Riscos'!H14,IF($B21=$A15,'Mapeamento de Riscos'!H15,IF($B22=$A15,'Mapeamento de Riscos'!H16,IF($B23=$A15,'Mapeamento de Riscos'!H17,IF($B24=$A15,'Mapeamento de Riscos'!H18,IF($B25=$A15,'Mapeamento de Riscos'!H19,IF($B26=$A15,'Mapeamento de Riscos'!H20,IF($B27=$A15,'Mapeamento de Riscos'!H21,IF($B28=$A15,'Mapeamento de Riscos'!H22,IF($B29=$A15,'Mapeamento de Riscos'!H23,IF($B30=$A15,'Mapeamento de Riscos'!H24,IF($B31=$A15,'Mapeamento de Riscos'!H25,IF($B32=$A15,'Mapeamento de Riscos'!H26,IF($B33=$A15,'Mapeamento de Riscos'!H27,IF($B34=$A15,'Mapeamento de Riscos'!H28,IF($B35=$A15,'Mapeamento de Riscos'!H29,IF($B36=$A15,'Mapeamento de Riscos'!H30,IF($B37=$A15,'Mapeamento de Riscos'!H31,IF($B38=$A15,'Mapeamento de Riscos'!H32,IF($B39=$A15,'Mapeamento de Riscos'!H33,IF($B40=$A15,'Mapeamento de Riscos'!H34,IF($B41=$A15,'Mapeamento de Riscos'!H35,IF($B42=$A15,'Mapeamento de Riscos'!H36,IF($B43=$A15,'Mapeamento de Riscos'!H37,IF($B44=$A15,'Mapeamento de Riscos'!H38,IF($B45=$A15,'Mapeamento de Riscos'!H39,IF($B46=$A15,'Mapeamento de Riscos'!H40,IF($B47=$A15,'Mapeamento de Riscos'!H41,IF($B48=$A15,'Mapeamento de Riscos'!H42,IF($B49=$A15,'Mapeamento de Riscos'!H43,IF($B50=$A15,'Mapeamento de Riscos'!H44,IF($B51=$A15,'Mapeamento de Riscos'!H45,IF($B52=$A15,'Mapeamento de Riscos'!H46,IF($B53=$A15,'Mapeamento de Riscos'!H47,IF($B54=$A15,'Mapeamento de Riscos'!H48,IF($B55=$A15,'Mapeamento de Riscos'!H49,IF($B56=$A15,'Mapeamento de Riscos'!H50,IF($B57=$A15,'Mapeamento de Riscos'!H51,IF($B58=$A15,'Mapeamento de Riscos'!H52,IF($B59=$A15,'Mapeamento de Riscos'!H53,IF($B60=$A15,'Mapeamento de Riscos'!H54,IF($B61=$A15,'Mapeamento de Riscos'!H55,IF($B62=$A15,'Mapeamento de Riscos'!H56,IF($B63=$A15,'Mapeamento de Riscos'!H57,IF($B64=$A15,'Mapeamento de Riscos'!#REF!,""))))))))))))))))))))))))))))))))))))))))))))))))))</f>
        <v>Comprometimento do cronograma fisico financeiro.</v>
      </c>
      <c r="H15" s="100" t="str">
        <f>IF($B15=$A15,'Mapeamento de Riscos'!I9,IF($B16=$A15,'Mapeamento de Riscos'!I10,IF($B17=$A15,'Mapeamento de Riscos'!I11,IF($B18=$A15,'Mapeamento de Riscos'!I12,IF($B19=$A15,'Mapeamento de Riscos'!I13,IF($B20=$A15,'Mapeamento de Riscos'!I14,IF($B21=$A15,'Mapeamento de Riscos'!I15,IF($B22=$A15,'Mapeamento de Riscos'!I16,IF($B23=$A15,'Mapeamento de Riscos'!I17,IF($B24=$A15,'Mapeamento de Riscos'!I18,IF($B25=$A15,'Mapeamento de Riscos'!I19,IF($B26=$A15,'Mapeamento de Riscos'!I20,IF($B27=$A15,'Mapeamento de Riscos'!I21,IF($B28=$A15,'Mapeamento de Riscos'!I22,IF($B29=$A15,'Mapeamento de Riscos'!I23,IF($B30=$A15,'Mapeamento de Riscos'!I24,IF($B31=$A15,'Mapeamento de Riscos'!I25,IF($B32=$A15,'Mapeamento de Riscos'!I26,IF($B33=$A15,'Mapeamento de Riscos'!I27,IF($B34=$A15,'Mapeamento de Riscos'!I28,IF($B35=$A15,'Mapeamento de Riscos'!I29,IF($B36=$A15,'Mapeamento de Riscos'!I30,IF($B37=$A15,'Mapeamento de Riscos'!I31,IF($B38=$A15,'Mapeamento de Riscos'!I32,IF($B39=$A15,'Mapeamento de Riscos'!I33,IF($B40=$A15,'Mapeamento de Riscos'!I34,IF($B41=$A15,'Mapeamento de Riscos'!I35,IF($B42=$A15,'Mapeamento de Riscos'!I36,IF($B43=$A15,'Mapeamento de Riscos'!I37,IF($B44=$A15,'Mapeamento de Riscos'!I38,IF($B45=$A15,'Mapeamento de Riscos'!I39,IF($B46=$A15,'Mapeamento de Riscos'!I40,IF($B47=$A15,'Mapeamento de Riscos'!I41,IF($B48=$A15,'Mapeamento de Riscos'!I42,IF($B49=$A15,'Mapeamento de Riscos'!I43,IF($B50=$A15,'Mapeamento de Riscos'!I44,IF($B51=$A15,'Mapeamento de Riscos'!I45,IF($B52=$A15,'Mapeamento de Riscos'!I46,IF($B53=$A15,'Mapeamento de Riscos'!I47,IF($B54=$A15,'Mapeamento de Riscos'!I48,IF($B55=$A15,'Mapeamento de Riscos'!I49,IF($B56=$A15,'Mapeamento de Riscos'!I50,IF($B57=$A15,'Mapeamento de Riscos'!I51,IF($B58=$A15,'Mapeamento de Riscos'!I52,IF($B59=$A15,'Mapeamento de Riscos'!I53,IF($B60=$A15,'Mapeamento de Riscos'!I54,IF($B61=$A15,'Mapeamento de Riscos'!I55,IF($B62=$A15,'Mapeamento de Riscos'!I56,IF($B63=$A15,'Mapeamento de Riscos'!I57,IF($B64=$A15,'Mapeamento de Riscos'!#REF!,""))))))))))))))))))))))))))))))))))))))))))))))))))</f>
        <v>Contratada</v>
      </c>
      <c r="I15" s="100" t="str">
        <f>IF($B15=$A15,'Mapeamento de Riscos'!J9,IF($B16=$A15,'Mapeamento de Riscos'!J10,IF($B17=$A15,'Mapeamento de Riscos'!J11,IF($B18=$A15,'Mapeamento de Riscos'!J12,IF($B19=$A15,'Mapeamento de Riscos'!J13,IF($B20=$A15,'Mapeamento de Riscos'!J14,IF($B21=$A15,'Mapeamento de Riscos'!J15,IF($B22=$A15,'Mapeamento de Riscos'!J16,IF($B23=$A15,'Mapeamento de Riscos'!J17,IF($B24=$A15,'Mapeamento de Riscos'!J18,IF($B25=$A15,'Mapeamento de Riscos'!J19,IF($B26=$A15,'Mapeamento de Riscos'!J20,IF($B27=$A15,'Mapeamento de Riscos'!J21,IF($B28=$A15,'Mapeamento de Riscos'!J22,IF($B29=$A15,'Mapeamento de Riscos'!J23,IF($B30=$A15,'Mapeamento de Riscos'!J24,IF($B31=$A15,'Mapeamento de Riscos'!J25,IF($B32=$A15,'Mapeamento de Riscos'!J26,IF($B33=$A15,'Mapeamento de Riscos'!J27,IF($B34=$A15,'Mapeamento de Riscos'!J28,IF($B35=$A15,'Mapeamento de Riscos'!J29,IF($B36=$A15,'Mapeamento de Riscos'!J30,IF($B37=$A15,'Mapeamento de Riscos'!J31,IF($B38=$A15,'Mapeamento de Riscos'!J32,IF($B39=$A15,'Mapeamento de Riscos'!J33,IF($B40=$A15,'Mapeamento de Riscos'!J34,IF($B41=$A15,'Mapeamento de Riscos'!J35,IF($B42=$A15,'Mapeamento de Riscos'!J36,IF($B43=$A15,'Mapeamento de Riscos'!J37,IF($B44=$A15,'Mapeamento de Riscos'!J38,IF($B45=$A15,'Mapeamento de Riscos'!J39,IF($B46=$A15,'Mapeamento de Riscos'!J40,IF($B47=$A15,'Mapeamento de Riscos'!J41,IF($B48=$A15,'Mapeamento de Riscos'!J42,IF($B49=$A15,'Mapeamento de Riscos'!J43,IF($B50=$A15,'Mapeamento de Riscos'!J44,IF($B51=$A15,'Mapeamento de Riscos'!J45,IF($B52=$A15,'Mapeamento de Riscos'!J46,IF($B53=$A15,'Mapeamento de Riscos'!J47,IF($B54=$A15,'Mapeamento de Riscos'!J48,IF($B55=$A15,'Mapeamento de Riscos'!J49,IF($B56=$A15,'Mapeamento de Riscos'!J50,IF($B57=$A15,'Mapeamento de Riscos'!J51,IF($B58=$A15,'Mapeamento de Riscos'!J52,IF($B59=$A15,'Mapeamento de Riscos'!J53,IF($B60=$A15,'Mapeamento de Riscos'!J54,IF($B61=$A15,'Mapeamento de Riscos'!J55,IF($B62=$A15,'Mapeamento de Riscos'!J56,IF($B63=$A15,'Mapeamento de Riscos'!J57,IF($B64=$A15,'Mapeamento de Riscos'!#REF!,""))))))))))))))))))))))))))))))))))))))))))))))))))</f>
        <v>2- Baixa</v>
      </c>
      <c r="J15" s="100" t="str">
        <f>IF($B15=$A15,'Mapeamento de Riscos'!V9,IF($B16=$A15,'Mapeamento de Riscos'!V10,IF($B17=$A15,'Mapeamento de Riscos'!V11,IF($B18=$A15,'Mapeamento de Riscos'!V12,IF($B19=$A15,'Mapeamento de Riscos'!V13,IF($B20=$A15,'Mapeamento de Riscos'!V14,IF($B21=$A15,'Mapeamento de Riscos'!V15,IF($B22=$A15,'Mapeamento de Riscos'!V16,IF($B23=$A15,'Mapeamento de Riscos'!V17,IF($B24=$A15,'Mapeamento de Riscos'!V18,IF($B25=$A15,'Mapeamento de Riscos'!V19,IF($B26=$A15,'Mapeamento de Riscos'!V20,IF($B27=$A15,'Mapeamento de Riscos'!V21,IF($B28=$A15,'Mapeamento de Riscos'!V22,IF($B29=$A15,'Mapeamento de Riscos'!V23,IF($B30=$A15,'Mapeamento de Riscos'!V24,IF($B31=$A15,'Mapeamento de Riscos'!V25,IF($B32=$A15,'Mapeamento de Riscos'!V26,IF($B33=$A15,'Mapeamento de Riscos'!V27,IF($B34=$A15,'Mapeamento de Riscos'!V28,IF($B35=$A15,'Mapeamento de Riscos'!V29,IF($B36=$A15,'Mapeamento de Riscos'!V30,IF($B37=$A15,'Mapeamento de Riscos'!V31,IF($B38=$A15,'Mapeamento de Riscos'!V32,IF($B39=$A15,'Mapeamento de Riscos'!V33,IF($B40=$A15,'Mapeamento de Riscos'!V34,IF($B41=$A15,'Mapeamento de Riscos'!V35,IF($B42=$A15,'Mapeamento de Riscos'!V36,IF($B43=$A15,'Mapeamento de Riscos'!V37,IF($B44=$A15,'Mapeamento de Riscos'!V38,IF($B45=$A15,'Mapeamento de Riscos'!V39,IF($B46=$A15,'Mapeamento de Riscos'!V40,IF($B47=$A15,'Mapeamento de Riscos'!V41,IF($B48=$A15,'Mapeamento de Riscos'!V42,IF($B49=$A15,'Mapeamento de Riscos'!V43,IF($B50=$A15,'Mapeamento de Riscos'!V44,IF($B51=$A15,'Mapeamento de Riscos'!V45,IF($B52=$A15,'Mapeamento de Riscos'!V46,IF($B53=$A15,'Mapeamento de Riscos'!V47,IF($B54=$A15,'Mapeamento de Riscos'!V48,IF($B55=$A15,'Mapeamento de Riscos'!V49,IF($B56=$A15,'Mapeamento de Riscos'!V50,IF($B57=$A15,'Mapeamento de Riscos'!V51,IF($B58=$A15,'Mapeamento de Riscos'!V52,IF($B59=$A15,'Mapeamento de Riscos'!V53,IF($B60=$A15,'Mapeamento de Riscos'!V54,IF($B61=$A15,'Mapeamento de Riscos'!V55,IF($B62=$A15,'Mapeamento de Riscos'!V56,IF($B63=$A15,'Mapeamento de Riscos'!V57,IF($B64=$A15,'Mapeamento de Riscos'!#REF!,""))))))))))))))))))))))))))))))))))))))))))))))))))</f>
        <v>3- Moderado</v>
      </c>
      <c r="K15" s="100" t="str">
        <f>IF($B15=$A15,'Mapeamento de Riscos'!AG9,IF($B16=$A15,'Mapeamento de Riscos'!AG10,IF($B17=$A15,'Mapeamento de Riscos'!AG11,IF($B18=$A15,'Mapeamento de Riscos'!AG12,IF($B19=$A15,'Mapeamento de Riscos'!AG13,IF($B20=$A15,'Mapeamento de Riscos'!AG14,IF($B21=$A15,'Mapeamento de Riscos'!AG15,IF($B22=$A15,'Mapeamento de Riscos'!AG16,IF($B23=$A15,'Mapeamento de Riscos'!AG17,IF($B24=$A15,'Mapeamento de Riscos'!AG18,IF($B25=$A15,'Mapeamento de Riscos'!AG19,IF($B26=$A15,'Mapeamento de Riscos'!AG20,IF($B27=$A15,'Mapeamento de Riscos'!AG21,IF($B28=$A15,'Mapeamento de Riscos'!AG22,IF($B29=$A15,'Mapeamento de Riscos'!AG23,IF($B30=$A15,'Mapeamento de Riscos'!AG24,IF($B31=$A15,'Mapeamento de Riscos'!AG25,IF($B32=$A15,'Mapeamento de Riscos'!AG26,IF($B33=$A15,'Mapeamento de Riscos'!AG27,IF($B34=$A15,'Mapeamento de Riscos'!AG28,IF($B35=$A15,'Mapeamento de Riscos'!AG29,IF($B36=$A15,'Mapeamento de Riscos'!AG30,IF($B37=$A15,'Mapeamento de Riscos'!AG31,IF($B38=$A15,'Mapeamento de Riscos'!AG32,IF($B39=$A15,'Mapeamento de Riscos'!AG33,IF($B40=$A15,'Mapeamento de Riscos'!AG34,IF($B41=$A15,'Mapeamento de Riscos'!AG35,IF($B42=$A15,'Mapeamento de Riscos'!AG36,IF($B43=$A15,'Mapeamento de Riscos'!AG37,IF($B44=$A15,'Mapeamento de Riscos'!AG38,IF($B45=$A15,'Mapeamento de Riscos'!AG39,IF($B46=$A15,'Mapeamento de Riscos'!AG40,IF($B47=$A15,'Mapeamento de Riscos'!AG41,IF($B48=$A15,'Mapeamento de Riscos'!AG42,IF($B49=$A15,'Mapeamento de Riscos'!AG43,IF($B50=$A15,'Mapeamento de Riscos'!AG44,IF($B51=$A15,'Mapeamento de Riscos'!AG45,IF($B52=$A15,'Mapeamento de Riscos'!AG46,IF($B53=$A15,'Mapeamento de Riscos'!AG47,IF($B54=$A15,'Mapeamento de Riscos'!AG48,IF($B55=$A15,'Mapeamento de Riscos'!AG49,IF($B56=$A15,'Mapeamento de Riscos'!AG50,IF($B57=$A15,'Mapeamento de Riscos'!AG51,IF($B58=$A15,'Mapeamento de Riscos'!AG52,IF($B59=$A15,'Mapeamento de Riscos'!AG53,IF($B60=$A15,'Mapeamento de Riscos'!AG54,IF($B61=$A15,'Mapeamento de Riscos'!AG55,IF($B62=$A15,'Mapeamento de Riscos'!AG56,IF($B63=$A15,'Mapeamento de Riscos'!AG57,IF($B64=$A15,'Mapeamento de Riscos'!#REF!,""))))))))))))))))))))))))))))))))))))))))))))))))))</f>
        <v>Risco Moderado</v>
      </c>
      <c r="L15" s="100" t="str">
        <f>IF($B15=$A15,'Mapeamento de Riscos'!AH9,IF($B16=$A15,'Mapeamento de Riscos'!AH10,IF($B17=$A15,'Mapeamento de Riscos'!AH11,IF($B18=$A15,'Mapeamento de Riscos'!AH12,IF($B19=$A15,'Mapeamento de Riscos'!AH13,IF($B20=$A15,'Mapeamento de Riscos'!AH14,IF($B21=$A15,'Mapeamento de Riscos'!AH15,IF($B22=$A15,'Mapeamento de Riscos'!AH16,IF($B23=$A15,'Mapeamento de Riscos'!AH17,IF($B24=$A15,'Mapeamento de Riscos'!AH18,IF($B25=$A15,'Mapeamento de Riscos'!AH19,IF($B26=$A15,'Mapeamento de Riscos'!AH20,IF($B27=$A15,'Mapeamento de Riscos'!AH21,IF($B28=$A15,'Mapeamento de Riscos'!AH22,IF($B29=$A15,'Mapeamento de Riscos'!AH23,IF($B30=$A15,'Mapeamento de Riscos'!AH24,IF($B31=$A15,'Mapeamento de Riscos'!AH25,IF($B32=$A15,'Mapeamento de Riscos'!AH26,IF($B33=$A15,'Mapeamento de Riscos'!AH27,IF($B34=$A15,'Mapeamento de Riscos'!AH28,IF($B35=$A15,'Mapeamento de Riscos'!AH29,IF($B36=$A15,'Mapeamento de Riscos'!AH30,IF($B37=$A15,'Mapeamento de Riscos'!AH31,IF($B38=$A15,'Mapeamento de Riscos'!AH32,IF($B39=$A15,'Mapeamento de Riscos'!AH33,IF($B40=$A15,'Mapeamento de Riscos'!AH34,IF($B41=$A15,'Mapeamento de Riscos'!AH35,IF($B42=$A15,'Mapeamento de Riscos'!AH36,IF($B43=$A15,'Mapeamento de Riscos'!AH37,IF($B44=$A15,'Mapeamento de Riscos'!AH38,IF($B45=$A15,'Mapeamento de Riscos'!AH39,IF($B46=$A15,'Mapeamento de Riscos'!AH40,IF($B47=$A15,'Mapeamento de Riscos'!AH41,IF($B48=$A15,'Mapeamento de Riscos'!AH42,IF($B49=$A15,'Mapeamento de Riscos'!AH43,IF($B50=$A15,'Mapeamento de Riscos'!AH44,IF($B51=$A15,'Mapeamento de Riscos'!AH45,IF($B52=$A15,'Mapeamento de Riscos'!AH46,IF($B53=$A15,'Mapeamento de Riscos'!AH47,IF($B54=$A15,'Mapeamento de Riscos'!AH48,IF($B55=$A15,'Mapeamento de Riscos'!AH49,IF($B56=$A15,'Mapeamento de Riscos'!AH50,IF($B57=$A15,'Mapeamento de Riscos'!AH51,IF($B58=$A15,'Mapeamento de Riscos'!AH52,IF($B59=$A15,'Mapeamento de Riscos'!AH53,IF($B60=$A15,'Mapeamento de Riscos'!AH54,IF($B61=$A15,'Mapeamento de Riscos'!AH55,IF($B62=$A15,'Mapeamento de Riscos'!AH56,IF($B63=$A15,'Mapeamento de Riscos'!AH57,IF($B64=$A15,'Mapeamento de Riscos'!#REF!,""))))))))))))))))))))))))))))))))))))))))))))))))))</f>
        <v>Mitigar</v>
      </c>
      <c r="M15" s="265" t="str">
        <f>IF('Mapeamento de Riscos'!AI9&gt;0,(Q56&amp;" PREVENTIVO:  "&amp;'Mapeamento de Riscos'!AI9&amp;"
 ATENUANTE: "&amp;'Mapeamento de Riscos'!AK9&amp;""""),"")</f>
        <v xml:space="preserve"> PREVENTIVO:  Apresentação do plano de trabalho da contratada.
 ATENUANTE: "</v>
      </c>
      <c r="N15" s="265" t="str">
        <f>IF(C15='Mapeamento de Riscos'!A9,M15,IF(C15='Mapeamento de Riscos'!A10,'Matriz de Risco'!M16,IF(C15='Mapeamento de Riscos'!A11,'Matriz de Risco'!M17,IF(C15='Mapeamento de Riscos'!A12,'Matriz de Risco'!M18,IF(C15='Mapeamento de Riscos'!A13,'Matriz de Risco'!M19,IF(C15='Mapeamento de Riscos'!A14,'Matriz de Risco'!M20,IF(C15='Mapeamento de Riscos'!A15,'Matriz de Risco'!M21,IF(C15='Mapeamento de Riscos'!A16,'Matriz de Risco'!M22,IF(C15='Mapeamento de Riscos'!A17,'Matriz de Risco'!M23,IF(C15='Mapeamento de Riscos'!A18,'Matriz de Risco'!M24,IF(C15='Mapeamento de Riscos'!A19,'Matriz de Risco'!M25,IF(C15='Mapeamento de Riscos'!A20,'Matriz de Risco'!M26,IF(C15='Mapeamento de Riscos'!A21,'Matriz de Risco'!M27,IF(C15='Mapeamento de Riscos'!A22,'Matriz de Risco'!M28,IF(C15='Mapeamento de Riscos'!A23,'Matriz de Risco'!M29,IF(C15='Mapeamento de Riscos'!A24,'Matriz de Risco'!M30,IF(C15='Mapeamento de Riscos'!A25,'Matriz de Risco'!M31,IF(C15='Mapeamento de Riscos'!A26,'Matriz de Risco'!M32,IF(C15='Mapeamento de Riscos'!A27,'Matriz de Risco'!M33,IF(C15='Mapeamento de Riscos'!A28,'Matriz de Risco'!M34,IF(C15='Mapeamento de Riscos'!A29,'Matriz de Risco'!M35,IF(C15='Mapeamento de Riscos'!A30,'Matriz de Risco'!M36,IF(C15='Mapeamento de Riscos'!A31,'Matriz de Risco'!M37,IF(C15='Mapeamento de Riscos'!A32,'Matriz de Risco'!M38,IF(C15='Mapeamento de Riscos'!A33,'Matriz de Risco'!M39,IF(C15='Mapeamento de Riscos'!A34,'Matriz de Risco'!M40,IF(C15='Mapeamento de Riscos'!A35,'Matriz de Risco'!M41,IF(C15='Mapeamento de Riscos'!A36,'Matriz de Risco'!M42,IF(C15='Mapeamento de Riscos'!A37,'Matriz de Risco'!M43,IF(C15='Mapeamento de Riscos'!A38,'Matriz de Risco'!M44,IF(C15='Mapeamento de Riscos'!A39,'Matriz de Risco'!M45,IF(C15='Mapeamento de Riscos'!A40,'Matriz de Risco'!M46,IF(C15='Mapeamento de Riscos'!A41,'Matriz de Risco'!M47,IF(C15='Mapeamento de Riscos'!A42,'Matriz de Risco'!M48,IF(C15='Mapeamento de Riscos'!A43,'Matriz de Risco'!M49,IF(C15='Mapeamento de Riscos'!A44,'Matriz de Risco'!M50,IF(C15='Mapeamento de Riscos'!A45,'Matriz de Risco'!M51,IF(C15='Mapeamento de Riscos'!A46,'Matriz de Risco'!M52,IF(C15='Mapeamento de Riscos'!A47,'Matriz de Risco'!M53,IF(C15='Mapeamento de Riscos'!A48,'Matriz de Risco'!M54,IF(C15='Mapeamento de Riscos'!A49,'Matriz de Risco'!M55,IF(C15='Mapeamento de Riscos'!A50,'Matriz de Risco'!M56,IF(C15='Mapeamento de Riscos'!A51,'Matriz de Risco'!M57,IF(C15='Mapeamento de Riscos'!A52,'Matriz de Risco'!M58,IF(C15='Mapeamento de Riscos'!A53,'Matriz de Risco'!M59,IF(C15='Mapeamento de Riscos'!A54,'Matriz de Risco'!M60,IF(C15='Mapeamento de Riscos'!A55,'Matriz de Risco'!M61,IF(C15='Mapeamento de Riscos'!A56,'Matriz de Risco'!M62,IF(C15='Mapeamento de Riscos'!A57,'Matriz de Risco'!M63,"")))))))))))))))))))))))))))))))))))))))))))))))))</f>
        <v xml:space="preserve"> PREVENTIVO:  Apresentação do plano de trabalho da contratada.
 ATENUANTE: "</v>
      </c>
    </row>
    <row r="16" spans="1:14" ht="100.15" customHeight="1" x14ac:dyDescent="0.25">
      <c r="A16" s="98">
        <v>3</v>
      </c>
      <c r="B16" t="str">
        <f>IF('Mapeamento de Riscos'!B10="Gestão contratual",(COUNT($B$14:B15))+1,"")</f>
        <v/>
      </c>
      <c r="C16" s="100" t="str">
        <f>IF($B16=$A16,'Mapeamento de Riscos'!A10,IF($B17=$A16,'Mapeamento de Riscos'!A11,IF($B18=$A16,'Mapeamento de Riscos'!A12,IF($B19=$A16,'Mapeamento de Riscos'!A13,IF($B20=$A16,'Mapeamento de Riscos'!A14,IF($B21=$A16,'Mapeamento de Riscos'!A15,IF($B22=$A16,'Mapeamento de Riscos'!A16,IF($B23=$A16,'Mapeamento de Riscos'!A17,IF($B24=$A16,'Mapeamento de Riscos'!A18,IF($B25=$A16,'Mapeamento de Riscos'!A19,IF($B26=$A16,'Mapeamento de Riscos'!A20,IF($B27=$A16,'Mapeamento de Riscos'!A21,IF($B28=$A16,'Mapeamento de Riscos'!A22,IF($B29=$A16,'Mapeamento de Riscos'!A23,IF($B30=$A16,'Mapeamento de Riscos'!A24,IF($B31=$A16,'Mapeamento de Riscos'!A25,IF($B32=$A16,'Mapeamento de Riscos'!A26,IF($B33=$A16,'Mapeamento de Riscos'!A27,IF($B34=$A16,'Mapeamento de Riscos'!A28,IF($B35=$A16,'Mapeamento de Riscos'!A29,IF($B36=$A16,'Mapeamento de Riscos'!A30,IF($B37=$A16,'Mapeamento de Riscos'!A31,IF($B38=$A16,'Mapeamento de Riscos'!A32,IF($B39=$A16,'Mapeamento de Riscos'!A33,IF($B40=$A16,'Mapeamento de Riscos'!A34,IF($B41=$A16,'Mapeamento de Riscos'!A35,IF($B42=$A16,'Mapeamento de Riscos'!A36,IF($B43=$A16,'Mapeamento de Riscos'!A37,IF($B44=$A16,'Mapeamento de Riscos'!A38,IF($B45=$A16,'Mapeamento de Riscos'!A39,IF($B46=$A16,'Mapeamento de Riscos'!A40,IF($B47=$A16,'Mapeamento de Riscos'!A41,IF($B48=$A16,'Mapeamento de Riscos'!A42,IF($B49=$A16,'Mapeamento de Riscos'!A43,IF($B50=$A16,'Mapeamento de Riscos'!A44,IF($B51=$A16,'Mapeamento de Riscos'!A45,IF($B52=$A16,'Mapeamento de Riscos'!A46,IF($B53=$A16,'Mapeamento de Riscos'!A47,IF($B54=$A16,'Mapeamento de Riscos'!A48,IF($B55=$A16,'Mapeamento de Riscos'!A49,IF($B56=$A16,'Mapeamento de Riscos'!A50,IF($B57=$A16,'Mapeamento de Riscos'!A51,IF($B58=$A16,'Mapeamento de Riscos'!A52,IF($B59=$A16,'Mapeamento de Riscos'!A53,IF($B60=$A16,'Mapeamento de Riscos'!A54,IF($B61=$A16,'Mapeamento de Riscos'!A55,IF($B62=$A16,'Mapeamento de Riscos'!A56,IF($B63=$A16,'Mapeamento de Riscos'!A57,IF($B64=$A16,'Mapeamento de Riscos'!#REF!,IF($B65=$A16,'Mapeamento de Riscos'!#REF!,""))))))))))))))))))))))))))))))))))))))))))))))))))</f>
        <v>RC004</v>
      </c>
      <c r="D16" s="100" t="str">
        <f>IF($B16=$A16,'Mapeamento de Riscos'!B10,IF($B17=$A16,'Mapeamento de Riscos'!B11,IF($B18=$A16,'Mapeamento de Riscos'!B12,IF($B19=$A16,'Mapeamento de Riscos'!B13,IF($B20=$A16,'Mapeamento de Riscos'!B14,IF($B21=$A16,'Mapeamento de Riscos'!B15,IF($B22=$A16,'Mapeamento de Riscos'!B16,IF($B23=$A16,'Mapeamento de Riscos'!B17,IF($B24=$A16,'Mapeamento de Riscos'!B18,IF($B25=$A16,'Mapeamento de Riscos'!B19,IF($B26=$A16,'Mapeamento de Riscos'!B20,IF($B27=$A16,'Mapeamento de Riscos'!B21,IF($B28=$A16,'Mapeamento de Riscos'!B22,IF($B29=$A16,'Mapeamento de Riscos'!B23,IF($B30=$A16,'Mapeamento de Riscos'!B24,IF($B31=$A16,'Mapeamento de Riscos'!B25,IF($B32=$A16,'Mapeamento de Riscos'!B26,IF($B33=$A16,'Mapeamento de Riscos'!B27,IF($B34=$A16,'Mapeamento de Riscos'!B28,IF($B35=$A16,'Mapeamento de Riscos'!B29,IF($B36=$A16,'Mapeamento de Riscos'!B30,IF($B37=$A16,'Mapeamento de Riscos'!B31,IF($B38=$A16,'Mapeamento de Riscos'!B32,IF($B39=$A16,'Mapeamento de Riscos'!B33,IF($B40=$A16,'Mapeamento de Riscos'!B34,IF($B41=$A16,'Mapeamento de Riscos'!B35,IF($B42=$A16,'Mapeamento de Riscos'!B36,IF($B43=$A16,'Mapeamento de Riscos'!B37,IF($B44=$A16,'Mapeamento de Riscos'!B38,IF($B45=$A16,'Mapeamento de Riscos'!B39,IF($B46=$A16,'Mapeamento de Riscos'!B40,IF($B47=$A16,'Mapeamento de Riscos'!B41,IF($B48=$A16,'Mapeamento de Riscos'!B42,IF($B49=$A16,'Mapeamento de Riscos'!B43,IF($B50=$A16,'Mapeamento de Riscos'!B44,IF($B51=$A16,'Mapeamento de Riscos'!B45,IF($B52=$A16,'Mapeamento de Riscos'!B46,IF($B53=$A16,'Mapeamento de Riscos'!B47,IF($B54=$A16,'Mapeamento de Riscos'!B48,IF($B55=$A16,'Mapeamento de Riscos'!B49,IF($B56=$A16,'Mapeamento de Riscos'!B50,IF($B57=$A16,'Mapeamento de Riscos'!B51,IF($B58=$A16,'Mapeamento de Riscos'!B52,IF($B59=$A16,'Mapeamento de Riscos'!B53,IF($B60=$A16,'Mapeamento de Riscos'!B54,IF($B61=$A16,'Mapeamento de Riscos'!B55,IF($B62=$A16,'Mapeamento de Riscos'!B56,IF($B63=$A16,'Mapeamento de Riscos'!B57,IF($B64=$A16,'Mapeamento de Riscos'!#REF!,IF($B65=$A16,'Mapeamento de Riscos'!#REF!,""))))))))))))))))))))))))))))))))))))))))))))))))))</f>
        <v>Gestão contratual</v>
      </c>
      <c r="E16" s="266" t="str">
        <f>IF($B16=$A16,'Mapeamento de Riscos'!E10,IF($B17=$A16,'Mapeamento de Riscos'!E11,IF($B18=$A16,'Mapeamento de Riscos'!E12,IF($B19=$A16,'Mapeamento de Riscos'!#REF!,IF($B20=$A16,'Mapeamento de Riscos'!E13,IF($B21=$A16,'Mapeamento de Riscos'!E14,IF($B22=$A16,'Mapeamento de Riscos'!E15,IF($B23=$A16,'Mapeamento de Riscos'!E16,IF($B24=$A16,'Mapeamento de Riscos'!E17,IF($B25=$A16,'Mapeamento de Riscos'!E18,IF($B26=$A16,'Mapeamento de Riscos'!E19,IF($B27=$A16,'Mapeamento de Riscos'!E21,IF($B28=$A16,'Mapeamento de Riscos'!E22,IF($B29=$A16,'Mapeamento de Riscos'!E23,IF($B30=$A16,'Mapeamento de Riscos'!E24,IF($B31=$A16,'Mapeamento de Riscos'!E25,IF($B32=$A16,'Mapeamento de Riscos'!E26,IF($B33=$A16,'Mapeamento de Riscos'!E27,IF($B34=$A16,'Mapeamento de Riscos'!E28,IF($B35=$A16,'Mapeamento de Riscos'!E29,IF($B36=$A16,'Mapeamento de Riscos'!E30,IF($B37=$A16,'Mapeamento de Riscos'!E31,IF($B38=$A16,'Mapeamento de Riscos'!E32,IF($B39=$A16,'Mapeamento de Riscos'!E33,IF($B40=$A16,'Mapeamento de Riscos'!E34,IF($B41=$A16,'Mapeamento de Riscos'!E35,IF($B42=$A16,'Mapeamento de Riscos'!E36,IF($B43=$A16,'Mapeamento de Riscos'!E37,IF($B44=$A16,'Mapeamento de Riscos'!E38,IF($B45=$A16,'Mapeamento de Riscos'!E39,IF($B46=$A16,'Mapeamento de Riscos'!E40,IF($B47=$A16,'Mapeamento de Riscos'!E41,IF($B48=$A16,'Mapeamento de Riscos'!E42,IF($B49=$A16,'Mapeamento de Riscos'!E43,IF($B50=$A16,'Mapeamento de Riscos'!E44,IF($B51=$A16,'Mapeamento de Riscos'!E45,IF($B52=$A16,'Mapeamento de Riscos'!E46,IF($B53=$A16,'Mapeamento de Riscos'!E47,IF($B54=$A16,'Mapeamento de Riscos'!E48,IF($B55=$A16,'Mapeamento de Riscos'!E49,IF($B56=$A16,'Mapeamento de Riscos'!E50,IF($B57=$A16,'Mapeamento de Riscos'!E51,IF($B58=$A16,'Mapeamento de Riscos'!E52,IF($B59=$A16,'Mapeamento de Riscos'!E53,IF($B60=$A16,'Mapeamento de Riscos'!E54,IF($B61=$A16,'Mapeamento de Riscos'!E55,IF($B62=$A16,'Mapeamento de Riscos'!E56,IF($B63=$A16,'Mapeamento de Riscos'!E57,IF($B64=$A16,'Mapeamento de Riscos'!#REF!,IF($B65=$A16,'Mapeamento de Riscos'!#REF!,""))))))))))))))))))))))))))))))))))))))))))))))))))</f>
        <v>Perda de produtividade e/ou atraso no cumprimento dos cronogramas previstos ou de outros prazos estabelecidos entre as partes ao longo da vigência do Contrato, exceto nos casos previstos
expressamente para o CONTRATANTE.</v>
      </c>
      <c r="F16" s="266" t="str">
        <f>IF($B16=$A16,'Mapeamento de Riscos'!F10,IF($B17=$A16,'Mapeamento de Riscos'!F11,IF($B18=$A16,'Mapeamento de Riscos'!F12,IF($B19=$A16,'Mapeamento de Riscos'!F13,IF($B20=$A16,'Mapeamento de Riscos'!F14,IF($B21=$A16,'Mapeamento de Riscos'!F15,IF($B22=$A16,'Mapeamento de Riscos'!F16,IF($B23=$A16,'Mapeamento de Riscos'!F17,IF($B24=$A16,'Mapeamento de Riscos'!F18,IF($B25=$A16,'Mapeamento de Riscos'!F19,IF($B26=$A16,'Mapeamento de Riscos'!F20,IF($B27=$A16,'Mapeamento de Riscos'!F21,IF($B28=$A16,'Mapeamento de Riscos'!F22,IF($B29=$A16,'Mapeamento de Riscos'!F23,IF($B30=$A16,'Mapeamento de Riscos'!F24,IF($B31=$A16,'Mapeamento de Riscos'!F25,IF($B32=$A16,'Mapeamento de Riscos'!F26,IF($B33=$A16,'Mapeamento de Riscos'!F27,IF($B34=$A16,'Mapeamento de Riscos'!F28,IF($B35=$A16,'Mapeamento de Riscos'!F29,IF($B36=$A16,'Mapeamento de Riscos'!F30,IF($B37=$A16,'Mapeamento de Riscos'!F31,IF($B38=$A16,'Mapeamento de Riscos'!F32,IF($B39=$A16,'Mapeamento de Riscos'!F33,IF($B40=$A16,'Mapeamento de Riscos'!F34,IF($B41=$A16,'Mapeamento de Riscos'!F35,IF($B42=$A16,'Mapeamento de Riscos'!F36,IF($B43=$A16,'Mapeamento de Riscos'!F37,IF($B44=$A16,'Mapeamento de Riscos'!F38,IF($B45=$A16,'Mapeamento de Riscos'!F39,IF($B46=$A16,'Mapeamento de Riscos'!F40,IF($B47=$A16,'Mapeamento de Riscos'!F41,IF($B48=$A16,'Mapeamento de Riscos'!F42,IF($B49=$A16,'Mapeamento de Riscos'!F43,IF($B50=$A16,'Mapeamento de Riscos'!F44,IF($B51=$A16,'Mapeamento de Riscos'!F45,IF($B52=$A16,'Mapeamento de Riscos'!F46,IF($B53=$A16,'Mapeamento de Riscos'!F47,IF($B54=$A16,'Mapeamento de Riscos'!F48,IF($B55=$A16,'Mapeamento de Riscos'!F49,IF($B56=$A16,'Mapeamento de Riscos'!F50,IF($B57=$A16,'Mapeamento de Riscos'!F51,IF($B58=$A16,'Mapeamento de Riscos'!F52,IF($B59=$A16,'Mapeamento de Riscos'!F53,IF($B60=$A16,'Mapeamento de Riscos'!F54,IF($B61=$A16,'Mapeamento de Riscos'!F55,IF($B62=$A16,'Mapeamento de Riscos'!F56,IF($B63=$A16,'Mapeamento de Riscos'!F57,IF($B64=$A16,'Mapeamento de Riscos'!#REF!,IF($B65=$A16,'Mapeamento de Riscos'!#REF!,""))))))))))))))))))))))))))))))))))))))))))))))))))</f>
        <v>Poderá ocorrer atraso na execução do serviço</v>
      </c>
      <c r="G16" s="266" t="str">
        <f>IF($B16=$A16,'Mapeamento de Riscos'!H10,IF($B17=$A16,'Mapeamento de Riscos'!H11,IF($B18=$A16,'Mapeamento de Riscos'!H12,IF($B19=$A16,'Mapeamento de Riscos'!H13,IF($B20=$A16,'Mapeamento de Riscos'!H14,IF($B21=$A16,'Mapeamento de Riscos'!H15,IF($B22=$A16,'Mapeamento de Riscos'!H16,IF($B23=$A16,'Mapeamento de Riscos'!H17,IF($B24=$A16,'Mapeamento de Riscos'!H18,IF($B25=$A16,'Mapeamento de Riscos'!H19,IF($B26=$A16,'Mapeamento de Riscos'!H20,IF($B27=$A16,'Mapeamento de Riscos'!H21,IF($B28=$A16,'Mapeamento de Riscos'!H22,IF($B29=$A16,'Mapeamento de Riscos'!H23,IF($B30=$A16,'Mapeamento de Riscos'!H24,IF($B31=$A16,'Mapeamento de Riscos'!H25,IF($B32=$A16,'Mapeamento de Riscos'!H26,IF($B33=$A16,'Mapeamento de Riscos'!H27,IF($B34=$A16,'Mapeamento de Riscos'!H28,IF($B35=$A16,'Mapeamento de Riscos'!H29,IF($B36=$A16,'Mapeamento de Riscos'!H30,IF($B37=$A16,'Mapeamento de Riscos'!H31,IF($B38=$A16,'Mapeamento de Riscos'!H32,IF($B39=$A16,'Mapeamento de Riscos'!H33,IF($B40=$A16,'Mapeamento de Riscos'!H34,IF($B41=$A16,'Mapeamento de Riscos'!H35,IF($B42=$A16,'Mapeamento de Riscos'!H36,IF($B43=$A16,'Mapeamento de Riscos'!H37,IF($B44=$A16,'Mapeamento de Riscos'!H38,IF($B45=$A16,'Mapeamento de Riscos'!H39,IF($B46=$A16,'Mapeamento de Riscos'!H40,IF($B47=$A16,'Mapeamento de Riscos'!H41,IF($B48=$A16,'Mapeamento de Riscos'!H42,IF($B49=$A16,'Mapeamento de Riscos'!H43,IF($B50=$A16,'Mapeamento de Riscos'!H44,IF($B51=$A16,'Mapeamento de Riscos'!H45,IF($B52=$A16,'Mapeamento de Riscos'!H46,IF($B53=$A16,'Mapeamento de Riscos'!H47,IF($B54=$A16,'Mapeamento de Riscos'!H48,IF($B55=$A16,'Mapeamento de Riscos'!H49,IF($B56=$A16,'Mapeamento de Riscos'!H50,IF($B57=$A16,'Mapeamento de Riscos'!H51,IF($B58=$A16,'Mapeamento de Riscos'!H52,IF($B59=$A16,'Mapeamento de Riscos'!H53,IF($B60=$A16,'Mapeamento de Riscos'!H54,IF($B61=$A16,'Mapeamento de Riscos'!H55,IF($B62=$A16,'Mapeamento de Riscos'!H56,IF($B63=$A16,'Mapeamento de Riscos'!H57,IF($B64=$A16,'Mapeamento de Riscos'!#REF!,IF($B65=$A16,'Mapeamento de Riscos'!#REF!,""))))))))))))))))))))))))))))))))))))))))))))))))))</f>
        <v>Comprometimento das condições orçamentárias necessárias ao bom desenvolvimento da obra</v>
      </c>
      <c r="H16" s="100" t="str">
        <f>IF($B16=$A16,'Mapeamento de Riscos'!I10,IF($B17=$A16,'Mapeamento de Riscos'!I11,IF($B18=$A16,'Mapeamento de Riscos'!I12,IF($B19=$A16,'Mapeamento de Riscos'!I13,IF($B20=$A16,'Mapeamento de Riscos'!I14,IF($B21=$A16,'Mapeamento de Riscos'!I15,IF($B22=$A16,'Mapeamento de Riscos'!I16,IF($B23=$A16,'Mapeamento de Riscos'!I17,IF($B24=$A16,'Mapeamento de Riscos'!I18,IF($B25=$A16,'Mapeamento de Riscos'!I19,IF($B26=$A16,'Mapeamento de Riscos'!I20,IF($B27=$A16,'Mapeamento de Riscos'!I21,IF($B28=$A16,'Mapeamento de Riscos'!I22,IF($B29=$A16,'Mapeamento de Riscos'!I23,IF($B30=$A16,'Mapeamento de Riscos'!I24,IF($B31=$A16,'Mapeamento de Riscos'!I25,IF($B32=$A16,'Mapeamento de Riscos'!I26,IF($B33=$A16,'Mapeamento de Riscos'!I27,IF($B34=$A16,'Mapeamento de Riscos'!I28,IF($B35=$A16,'Mapeamento de Riscos'!I29,IF($B36=$A16,'Mapeamento de Riscos'!I30,IF($B37=$A16,'Mapeamento de Riscos'!I31,IF($B38=$A16,'Mapeamento de Riscos'!I32,IF($B39=$A16,'Mapeamento de Riscos'!I33,IF($B40=$A16,'Mapeamento de Riscos'!I34,IF($B41=$A16,'Mapeamento de Riscos'!I35,IF($B42=$A16,'Mapeamento de Riscos'!I36,IF($B43=$A16,'Mapeamento de Riscos'!I37,IF($B44=$A16,'Mapeamento de Riscos'!I38,IF($B45=$A16,'Mapeamento de Riscos'!I39,IF($B46=$A16,'Mapeamento de Riscos'!I40,IF($B47=$A16,'Mapeamento de Riscos'!I41,IF($B48=$A16,'Mapeamento de Riscos'!I42,IF($B49=$A16,'Mapeamento de Riscos'!I43,IF($B50=$A16,'Mapeamento de Riscos'!I44,IF($B51=$A16,'Mapeamento de Riscos'!I45,IF($B52=$A16,'Mapeamento de Riscos'!I46,IF($B53=$A16,'Mapeamento de Riscos'!I47,IF($B54=$A16,'Mapeamento de Riscos'!I48,IF($B55=$A16,'Mapeamento de Riscos'!I49,IF($B56=$A16,'Mapeamento de Riscos'!I50,IF($B57=$A16,'Mapeamento de Riscos'!I51,IF($B58=$A16,'Mapeamento de Riscos'!I52,IF($B59=$A16,'Mapeamento de Riscos'!I53,IF($B60=$A16,'Mapeamento de Riscos'!I54,IF($B61=$A16,'Mapeamento de Riscos'!I55,IF($B62=$A16,'Mapeamento de Riscos'!I56,IF($B63=$A16,'Mapeamento de Riscos'!I57,IF($B64=$A16,'Mapeamento de Riscos'!#REF!,IF($B65=$A16,'Mapeamento de Riscos'!#REF!,""))))))))))))))))))))))))))))))))))))))))))))))))))</f>
        <v>Contratada</v>
      </c>
      <c r="I16" s="100" t="str">
        <f>IF($B16=$A16,'Mapeamento de Riscos'!J10,IF($B17=$A16,'Mapeamento de Riscos'!J11,IF($B18=$A16,'Mapeamento de Riscos'!J12,IF($B19=$A16,'Mapeamento de Riscos'!J13,IF($B20=$A16,'Mapeamento de Riscos'!J14,IF($B21=$A16,'Mapeamento de Riscos'!J15,IF($B22=$A16,'Mapeamento de Riscos'!J16,IF($B23=$A16,'Mapeamento de Riscos'!J17,IF($B24=$A16,'Mapeamento de Riscos'!J18,IF($B25=$A16,'Mapeamento de Riscos'!J19,IF($B26=$A16,'Mapeamento de Riscos'!J20,IF($B27=$A16,'Mapeamento de Riscos'!J21,IF($B28=$A16,'Mapeamento de Riscos'!J22,IF($B29=$A16,'Mapeamento de Riscos'!J23,IF($B30=$A16,'Mapeamento de Riscos'!J24,IF($B31=$A16,'Mapeamento de Riscos'!J25,IF($B32=$A16,'Mapeamento de Riscos'!J26,IF($B33=$A16,'Mapeamento de Riscos'!J27,IF($B34=$A16,'Mapeamento de Riscos'!J28,IF($B35=$A16,'Mapeamento de Riscos'!J29,IF($B36=$A16,'Mapeamento de Riscos'!J30,IF($B37=$A16,'Mapeamento de Riscos'!J31,IF($B38=$A16,'Mapeamento de Riscos'!J32,IF($B39=$A16,'Mapeamento de Riscos'!J33,IF($B40=$A16,'Mapeamento de Riscos'!J34,IF($B41=$A16,'Mapeamento de Riscos'!J35,IF($B42=$A16,'Mapeamento de Riscos'!J36,IF($B43=$A16,'Mapeamento de Riscos'!J37,IF($B44=$A16,'Mapeamento de Riscos'!J38,IF($B45=$A16,'Mapeamento de Riscos'!J39,IF($B46=$A16,'Mapeamento de Riscos'!J40,IF($B47=$A16,'Mapeamento de Riscos'!J41,IF($B48=$A16,'Mapeamento de Riscos'!J42,IF($B49=$A16,'Mapeamento de Riscos'!J43,IF($B50=$A16,'Mapeamento de Riscos'!J44,IF($B51=$A16,'Mapeamento de Riscos'!J45,IF($B52=$A16,'Mapeamento de Riscos'!J46,IF($B53=$A16,'Mapeamento de Riscos'!J47,IF($B54=$A16,'Mapeamento de Riscos'!J48,IF($B55=$A16,'Mapeamento de Riscos'!J49,IF($B56=$A16,'Mapeamento de Riscos'!J50,IF($B57=$A16,'Mapeamento de Riscos'!J51,IF($B58=$A16,'Mapeamento de Riscos'!J52,IF($B59=$A16,'Mapeamento de Riscos'!J53,IF($B60=$A16,'Mapeamento de Riscos'!J54,IF($B61=$A16,'Mapeamento de Riscos'!J55,IF($B62=$A16,'Mapeamento de Riscos'!J56,IF($B63=$A16,'Mapeamento de Riscos'!J57,IF($B64=$A16,'Mapeamento de Riscos'!#REF!,IF($B65=$A16,'Mapeamento de Riscos'!#REF!,""))))))))))))))))))))))))))))))))))))))))))))))))))</f>
        <v>2- Baixa</v>
      </c>
      <c r="J16" s="100" t="str">
        <f>IF($B16=$A16,'Mapeamento de Riscos'!V10,IF($B17=$A16,'Mapeamento de Riscos'!V11,IF($B18=$A16,'Mapeamento de Riscos'!V12,IF($B19=$A16,'Mapeamento de Riscos'!V13,IF($B20=$A16,'Mapeamento de Riscos'!V14,IF($B21=$A16,'Mapeamento de Riscos'!V15,IF($B22=$A16,'Mapeamento de Riscos'!V16,IF($B23=$A16,'Mapeamento de Riscos'!V17,IF($B24=$A16,'Mapeamento de Riscos'!V18,IF($B25=$A16,'Mapeamento de Riscos'!V19,IF($B26=$A16,'Mapeamento de Riscos'!V20,IF($B27=$A16,'Mapeamento de Riscos'!V21,IF($B28=$A16,'Mapeamento de Riscos'!V22,IF($B29=$A16,'Mapeamento de Riscos'!V23,IF($B30=$A16,'Mapeamento de Riscos'!V24,IF($B31=$A16,'Mapeamento de Riscos'!V25,IF($B32=$A16,'Mapeamento de Riscos'!V26,IF($B33=$A16,'Mapeamento de Riscos'!V27,IF($B34=$A16,'Mapeamento de Riscos'!V28,IF($B35=$A16,'Mapeamento de Riscos'!V29,IF($B36=$A16,'Mapeamento de Riscos'!V30,IF($B37=$A16,'Mapeamento de Riscos'!V31,IF($B38=$A16,'Mapeamento de Riscos'!V32,IF($B39=$A16,'Mapeamento de Riscos'!V33,IF($B40=$A16,'Mapeamento de Riscos'!V34,IF($B41=$A16,'Mapeamento de Riscos'!V35,IF($B42=$A16,'Mapeamento de Riscos'!V36,IF($B43=$A16,'Mapeamento de Riscos'!V37,IF($B44=$A16,'Mapeamento de Riscos'!V38,IF($B45=$A16,'Mapeamento de Riscos'!V39,IF($B46=$A16,'Mapeamento de Riscos'!V40,IF($B47=$A16,'Mapeamento de Riscos'!V41,IF($B48=$A16,'Mapeamento de Riscos'!V42,IF($B49=$A16,'Mapeamento de Riscos'!V43,IF($B50=$A16,'Mapeamento de Riscos'!V44,IF($B51=$A16,'Mapeamento de Riscos'!V45,IF($B52=$A16,'Mapeamento de Riscos'!V46,IF($B53=$A16,'Mapeamento de Riscos'!V47,IF($B54=$A16,'Mapeamento de Riscos'!V48,IF($B55=$A16,'Mapeamento de Riscos'!V49,IF($B56=$A16,'Mapeamento de Riscos'!V50,IF($B57=$A16,'Mapeamento de Riscos'!V51,IF($B58=$A16,'Mapeamento de Riscos'!V52,IF($B59=$A16,'Mapeamento de Riscos'!V53,IF($B60=$A16,'Mapeamento de Riscos'!V54,IF($B61=$A16,'Mapeamento de Riscos'!V55,IF($B62=$A16,'Mapeamento de Riscos'!V56,IF($B63=$A16,'Mapeamento de Riscos'!V57,IF($B64=$A16,'Mapeamento de Riscos'!#REF!,IF($B65=$A16,'Mapeamento de Riscos'!#REF!,""))))))))))))))))))))))))))))))))))))))))))))))))))</f>
        <v>2- Pequeno</v>
      </c>
      <c r="K16" s="100" t="str">
        <f>IF($B16=$A16,'Mapeamento de Riscos'!AG10,IF($B17=$A16,'Mapeamento de Riscos'!AG11,IF($B18=$A16,'Mapeamento de Riscos'!AG12,IF($B19=$A16,'Mapeamento de Riscos'!AG13,IF($B20=$A16,'Mapeamento de Riscos'!AG14,IF($B21=$A16,'Mapeamento de Riscos'!AG15,IF($B22=$A16,'Mapeamento de Riscos'!AG16,IF($B23=$A16,'Mapeamento de Riscos'!AG17,IF($B24=$A16,'Mapeamento de Riscos'!AG18,IF($B25=$A16,'Mapeamento de Riscos'!AG19,IF($B26=$A16,'Mapeamento de Riscos'!AG20,IF($B27=$A16,'Mapeamento de Riscos'!AG21,IF($B28=$A16,'Mapeamento de Riscos'!AG22,IF($B29=$A16,'Mapeamento de Riscos'!AG23,IF($B30=$A16,'Mapeamento de Riscos'!AG24,IF($B31=$A16,'Mapeamento de Riscos'!AG25,IF($B32=$A16,'Mapeamento de Riscos'!AG26,IF($B33=$A16,'Mapeamento de Riscos'!AG27,IF($B34=$A16,'Mapeamento de Riscos'!AG28,IF($B35=$A16,'Mapeamento de Riscos'!AG29,IF($B36=$A16,'Mapeamento de Riscos'!AG30,IF($B37=$A16,'Mapeamento de Riscos'!AG31,IF($B38=$A16,'Mapeamento de Riscos'!AG32,IF($B39=$A16,'Mapeamento de Riscos'!AG33,IF($B40=$A16,'Mapeamento de Riscos'!AG34,IF($B41=$A16,'Mapeamento de Riscos'!AG35,IF($B42=$A16,'Mapeamento de Riscos'!AG36,IF($B43=$A16,'Mapeamento de Riscos'!AG37,IF($B44=$A16,'Mapeamento de Riscos'!AG38,IF($B45=$A16,'Mapeamento de Riscos'!AG39,IF($B46=$A16,'Mapeamento de Riscos'!AG40,IF($B47=$A16,'Mapeamento de Riscos'!AG41,IF($B48=$A16,'Mapeamento de Riscos'!AG42,IF($B49=$A16,'Mapeamento de Riscos'!AG43,IF($B50=$A16,'Mapeamento de Riscos'!AG44,IF($B51=$A16,'Mapeamento de Riscos'!AG45,IF($B52=$A16,'Mapeamento de Riscos'!AG46,IF($B53=$A16,'Mapeamento de Riscos'!AG47,IF($B54=$A16,'Mapeamento de Riscos'!AG48,IF($B55=$A16,'Mapeamento de Riscos'!AG49,IF($B56=$A16,'Mapeamento de Riscos'!AG50,IF($B57=$A16,'Mapeamento de Riscos'!AG51,IF($B58=$A16,'Mapeamento de Riscos'!AG52,IF($B59=$A16,'Mapeamento de Riscos'!AG53,IF($B60=$A16,'Mapeamento de Riscos'!AG54,IF($B61=$A16,'Mapeamento de Riscos'!AG55,IF($B62=$A16,'Mapeamento de Riscos'!AG56,IF($B63=$A16,'Mapeamento de Riscos'!AG57,IF($B64=$A16,'Mapeamento de Riscos'!#REF!,IF($B65=$A16,'Mapeamento de Riscos'!#REF!,""))))))))))))))))))))))))))))))))))))))))))))))))))</f>
        <v>Risco Baixo</v>
      </c>
      <c r="L16" s="100" t="str">
        <f>IF($B16=$A16,'Mapeamento de Riscos'!AH10,IF($B17=$A16,'Mapeamento de Riscos'!AH11,IF($B18=$A16,'Mapeamento de Riscos'!AH12,IF($B19=$A16,'Mapeamento de Riscos'!AH13,IF($B20=$A16,'Mapeamento de Riscos'!AH14,IF($B21=$A16,'Mapeamento de Riscos'!AH15,IF($B22=$A16,'Mapeamento de Riscos'!AH16,IF($B23=$A16,'Mapeamento de Riscos'!AH17,IF($B24=$A16,'Mapeamento de Riscos'!AH18,IF($B25=$A16,'Mapeamento de Riscos'!AH19,IF($B26=$A16,'Mapeamento de Riscos'!AH20,IF($B27=$A16,'Mapeamento de Riscos'!AH21,IF($B28=$A16,'Mapeamento de Riscos'!AH22,IF($B29=$A16,'Mapeamento de Riscos'!AH23,IF($B30=$A16,'Mapeamento de Riscos'!AH24,IF($B31=$A16,'Mapeamento de Riscos'!AH25,IF($B32=$A16,'Mapeamento de Riscos'!AH26,IF($B33=$A16,'Mapeamento de Riscos'!AH27,IF($B34=$A16,'Mapeamento de Riscos'!AH28,IF($B35=$A16,'Mapeamento de Riscos'!AH29,IF($B36=$A16,'Mapeamento de Riscos'!AH30,IF($B37=$A16,'Mapeamento de Riscos'!AH31,IF($B38=$A16,'Mapeamento de Riscos'!AH32,IF($B39=$A16,'Mapeamento de Riscos'!AH33,IF($B40=$A16,'Mapeamento de Riscos'!AH34,IF($B41=$A16,'Mapeamento de Riscos'!AH35,IF($B42=$A16,'Mapeamento de Riscos'!AH36,IF($B43=$A16,'Mapeamento de Riscos'!AH37,IF($B44=$A16,'Mapeamento de Riscos'!AH38,IF($B45=$A16,'Mapeamento de Riscos'!AH39,IF($B46=$A16,'Mapeamento de Riscos'!AH40,IF($B47=$A16,'Mapeamento de Riscos'!AH41,IF($B48=$A16,'Mapeamento de Riscos'!AH42,IF($B49=$A16,'Mapeamento de Riscos'!AH43,IF($B50=$A16,'Mapeamento de Riscos'!AH44,IF($B51=$A16,'Mapeamento de Riscos'!AH45,IF($B52=$A16,'Mapeamento de Riscos'!AH46,IF($B53=$A16,'Mapeamento de Riscos'!AH47,IF($B54=$A16,'Mapeamento de Riscos'!AH48,IF($B55=$A16,'Mapeamento de Riscos'!AH49,IF($B56=$A16,'Mapeamento de Riscos'!AH50,IF($B57=$A16,'Mapeamento de Riscos'!AH51,IF($B58=$A16,'Mapeamento de Riscos'!AH52,IF($B59=$A16,'Mapeamento de Riscos'!AH53,IF($B60=$A16,'Mapeamento de Riscos'!AH54,IF($B61=$A16,'Mapeamento de Riscos'!AH55,IF($B62=$A16,'Mapeamento de Riscos'!AH56,IF($B63=$A16,'Mapeamento de Riscos'!AH57,IF($B64=$A16,'Mapeamento de Riscos'!#REF!,IF($B65=$A16,'Mapeamento de Riscos'!#REF!,""))))))))))))))))))))))))))))))))))))))))))))))))))</f>
        <v>Mitigar</v>
      </c>
      <c r="M16" s="265" t="str">
        <f>IF('Mapeamento de Riscos'!AI10&gt;0,(Q57&amp;" PREVENTIVO:  "&amp;'Mapeamento de Riscos'!AI10&amp;"
 ATENUANTE: "&amp;'Mapeamento de Riscos'!AK10&amp;""""),"")</f>
        <v/>
      </c>
      <c r="N16" s="265" t="str">
        <f>IF(C16='Mapeamento de Riscos'!A10,M16,IF(C16='Mapeamento de Riscos'!A11,'Matriz de Risco'!M17,IF(C16='Mapeamento de Riscos'!A12,'Matriz de Risco'!M18,IF(C16='Mapeamento de Riscos'!A13,'Matriz de Risco'!M19,IF(C16='Mapeamento de Riscos'!A14,'Matriz de Risco'!M20,IF(C16='Mapeamento de Riscos'!A15,'Matriz de Risco'!M21,IF(C16='Mapeamento de Riscos'!A16,'Matriz de Risco'!M22,IF(C16='Mapeamento de Riscos'!A17,'Matriz de Risco'!M23,IF(C16='Mapeamento de Riscos'!A18,'Matriz de Risco'!M24,IF(C16='Mapeamento de Riscos'!A19,'Matriz de Risco'!M25,IF(C16='Mapeamento de Riscos'!A20,'Matriz de Risco'!M26,IF(C16='Mapeamento de Riscos'!A21,'Matriz de Risco'!M27,IF(C16='Mapeamento de Riscos'!A22,'Matriz de Risco'!M28,IF(C16='Mapeamento de Riscos'!A23,'Matriz de Risco'!M29,IF(C16='Mapeamento de Riscos'!A24,'Matriz de Risco'!M30,IF(C16='Mapeamento de Riscos'!A25,'Matriz de Risco'!M31,IF(C16='Mapeamento de Riscos'!A26,'Matriz de Risco'!M32,IF(C16='Mapeamento de Riscos'!A27,'Matriz de Risco'!M33,IF(C16='Mapeamento de Riscos'!A28,'Matriz de Risco'!M34,IF(C16='Mapeamento de Riscos'!A29,'Matriz de Risco'!M35,IF(C16='Mapeamento de Riscos'!A30,'Matriz de Risco'!M36,IF(C16='Mapeamento de Riscos'!A31,'Matriz de Risco'!M37,IF(C16='Mapeamento de Riscos'!A32,'Matriz de Risco'!M38,IF(C16='Mapeamento de Riscos'!A33,'Matriz de Risco'!M39,IF(C16='Mapeamento de Riscos'!A34,'Matriz de Risco'!M40,IF(C16='Mapeamento de Riscos'!A35,'Matriz de Risco'!M41,IF(C16='Mapeamento de Riscos'!A36,'Matriz de Risco'!M42,IF(C16='Mapeamento de Riscos'!A37,'Matriz de Risco'!M43,IF(C16='Mapeamento de Riscos'!A38,'Matriz de Risco'!M44,IF(C16='Mapeamento de Riscos'!A39,'Matriz de Risco'!M45,IF(C16='Mapeamento de Riscos'!A40,'Matriz de Risco'!M46,IF(C16='Mapeamento de Riscos'!A41,'Matriz de Risco'!M47,IF(C16='Mapeamento de Riscos'!A42,'Matriz de Risco'!M48,IF(C16='Mapeamento de Riscos'!A43,'Matriz de Risco'!M49,IF(C16='Mapeamento de Riscos'!A44,'Matriz de Risco'!M50,IF(C16='Mapeamento de Riscos'!A45,'Matriz de Risco'!M51,IF(C16='Mapeamento de Riscos'!A46,'Matriz de Risco'!M52,IF(C16='Mapeamento de Riscos'!A47,'Matriz de Risco'!M53,IF(C16='Mapeamento de Riscos'!A48,'Matriz de Risco'!M54,IF(C16='Mapeamento de Riscos'!A49,'Matriz de Risco'!M55,IF(C16='Mapeamento de Riscos'!A50,'Matriz de Risco'!M56,IF(C16='Mapeamento de Riscos'!A51,'Matriz de Risco'!M57,IF(C16='Mapeamento de Riscos'!A52,'Matriz de Risco'!M58,IF(C16='Mapeamento de Riscos'!A53,'Matriz de Risco'!M59,IF(C16='Mapeamento de Riscos'!A54,'Matriz de Risco'!M60,IF(C16='Mapeamento de Riscos'!A55,'Matriz de Risco'!M61,IF(C16='Mapeamento de Riscos'!A56,'Matriz de Risco'!M62,IF(C16='Mapeamento de Riscos'!A57,'Matriz de Risco'!M63,""))))))))))))))))))))))))))))))))))))))))))))))))</f>
        <v xml:space="preserve"> PREVENTIVO:  Plano de gestão administrativa financeira do empreendimento.
 ATENUANTE: "</v>
      </c>
    </row>
    <row r="17" spans="1:14" ht="75" x14ac:dyDescent="0.25">
      <c r="A17" s="98">
        <v>4</v>
      </c>
      <c r="B17">
        <f>IF('Mapeamento de Riscos'!B11="Gestão contratual",(COUNT($B$14:B16))+1,"")</f>
        <v>3</v>
      </c>
      <c r="C17" s="100" t="str">
        <f>IF($B17=$A17,'Mapeamento de Riscos'!A11,IF($B18=$A17,'Mapeamento de Riscos'!A12,IF($B19=$A17,'Mapeamento de Riscos'!A13,IF($B20=$A17,'Mapeamento de Riscos'!A14,IF($B21=$A17,'Mapeamento de Riscos'!A15,IF($B22=$A17,'Mapeamento de Riscos'!A16,IF($B23=$A17,'Mapeamento de Riscos'!A17,IF($B24=$A17,'Mapeamento de Riscos'!A18,IF($B25=$A17,'Mapeamento de Riscos'!A19,IF($B26=$A17,'Mapeamento de Riscos'!A20,IF($B27=$A17,'Mapeamento de Riscos'!A21,IF($B28=$A17,'Mapeamento de Riscos'!A22,IF($B29=$A17,'Mapeamento de Riscos'!A23,IF($B30=$A17,'Mapeamento de Riscos'!A24,IF($B31=$A17,'Mapeamento de Riscos'!A25,IF($B32=$A17,'Mapeamento de Riscos'!A26,IF($B33=$A17,'Mapeamento de Riscos'!A27,IF($B34=$A17,'Mapeamento de Riscos'!A28,IF($B35=$A17,'Mapeamento de Riscos'!A29,IF($B36=$A17,'Mapeamento de Riscos'!A30,IF($B37=$A17,'Mapeamento de Riscos'!A31,IF($B38=$A17,'Mapeamento de Riscos'!A32,IF($B39=$A17,'Mapeamento de Riscos'!A33,IF($B40=$A17,'Mapeamento de Riscos'!A34,IF($B41=$A17,'Mapeamento de Riscos'!A35,IF($B42=$A17,'Mapeamento de Riscos'!A36,IF($B43=$A17,'Mapeamento de Riscos'!A37,IF($B44=$A17,'Mapeamento de Riscos'!A38,IF($B45=$A17,'Mapeamento de Riscos'!A39,IF($B46=$A17,'Mapeamento de Riscos'!A40,IF($B47=$A17,'Mapeamento de Riscos'!A41,IF($B48=$A17,'Mapeamento de Riscos'!A42,IF($B49=$A17,'Mapeamento de Riscos'!A43,IF($B50=$A17,'Mapeamento de Riscos'!A44,IF($B51=$A17,'Mapeamento de Riscos'!A45,IF($B52=$A17,'Mapeamento de Riscos'!A46,IF($B53=$A17,'Mapeamento de Riscos'!A47,IF($B54=$A17,'Mapeamento de Riscos'!A48,IF($B55=$A17,'Mapeamento de Riscos'!A49,IF($B56=$A17,'Mapeamento de Riscos'!A50,IF($B57=$A17,'Mapeamento de Riscos'!A51,IF($B58=$A17,'Mapeamento de Riscos'!A52,IF($B59=$A17,'Mapeamento de Riscos'!A53,IF($B60=$A17,'Mapeamento de Riscos'!A54,IF($B61=$A17,'Mapeamento de Riscos'!A55,IF($B62=$A17,'Mapeamento de Riscos'!A56,IF($B63=$A17,'Mapeamento de Riscos'!A57,IF($B64=$A17,'Mapeamento de Riscos'!#REF!,IF($B65=$A17,'Mapeamento de Riscos'!#REF!,IF($B66=$A17,'Mapeamento de Riscos'!#REF!,""))))))))))))))))))))))))))))))))))))))))))))))))))</f>
        <v>RC005</v>
      </c>
      <c r="D17" s="100" t="str">
        <f>IF($B17=$A17,'Mapeamento de Riscos'!B11,IF($B18=$A17,'Mapeamento de Riscos'!B12,IF($B19=$A17,'Mapeamento de Riscos'!B13,IF($B20=$A17,'Mapeamento de Riscos'!B14,IF($B21=$A17,'Mapeamento de Riscos'!B15,IF($B22=$A17,'Mapeamento de Riscos'!B16,IF($B23=$A17,'Mapeamento de Riscos'!B17,IF($B24=$A17,'Mapeamento de Riscos'!B18,IF($B25=$A17,'Mapeamento de Riscos'!B19,IF($B26=$A17,'Mapeamento de Riscos'!B20,IF($B27=$A17,'Mapeamento de Riscos'!B21,IF($B28=$A17,'Mapeamento de Riscos'!B22,IF($B29=$A17,'Mapeamento de Riscos'!B23,IF($B30=$A17,'Mapeamento de Riscos'!B24,IF($B31=$A17,'Mapeamento de Riscos'!B25,IF($B32=$A17,'Mapeamento de Riscos'!B26,IF($B33=$A17,'Mapeamento de Riscos'!B27,IF($B34=$A17,'Mapeamento de Riscos'!B28,IF($B35=$A17,'Mapeamento de Riscos'!B29,IF($B36=$A17,'Mapeamento de Riscos'!B30,IF($B37=$A17,'Mapeamento de Riscos'!B31,IF($B38=$A17,'Mapeamento de Riscos'!B32,IF($B39=$A17,'Mapeamento de Riscos'!B33,IF($B40=$A17,'Mapeamento de Riscos'!B34,IF($B41=$A17,'Mapeamento de Riscos'!B35,IF($B42=$A17,'Mapeamento de Riscos'!B36,IF($B43=$A17,'Mapeamento de Riscos'!B37,IF($B44=$A17,'Mapeamento de Riscos'!B38,IF($B45=$A17,'Mapeamento de Riscos'!B39,IF($B46=$A17,'Mapeamento de Riscos'!B40,IF($B47=$A17,'Mapeamento de Riscos'!B41,IF($B48=$A17,'Mapeamento de Riscos'!B42,IF($B49=$A17,'Mapeamento de Riscos'!B43,IF($B50=$A17,'Mapeamento de Riscos'!B44,IF($B51=$A17,'Mapeamento de Riscos'!B45,IF($B52=$A17,'Mapeamento de Riscos'!B46,IF($B53=$A17,'Mapeamento de Riscos'!B47,IF($B54=$A17,'Mapeamento de Riscos'!B48,IF($B55=$A17,'Mapeamento de Riscos'!B49,IF($B56=$A17,'Mapeamento de Riscos'!B50,IF($B57=$A17,'Mapeamento de Riscos'!B51,IF($B58=$A17,'Mapeamento de Riscos'!B52,IF($B59=$A17,'Mapeamento de Riscos'!B53,IF($B60=$A17,'Mapeamento de Riscos'!B54,IF($B61=$A17,'Mapeamento de Riscos'!B55,IF($B62=$A17,'Mapeamento de Riscos'!B56,IF($B63=$A17,'Mapeamento de Riscos'!B57,IF($B64=$A17,'Mapeamento de Riscos'!#REF!,IF($B65=$A17,'Mapeamento de Riscos'!#REF!,IF($B66=$A17,'Mapeamento de Riscos'!#REF!,""))))))))))))))))))))))))))))))))))))))))))))))))))</f>
        <v>Gestão contratual</v>
      </c>
      <c r="E17" s="266" t="str">
        <f>IF($B17=$A17,'Mapeamento de Riscos'!E11,IF($B18=$A17,'Mapeamento de Riscos'!E12,IF($B19=$A17,'Mapeamento de Riscos'!#REF!,IF($B20=$A17,'Mapeamento de Riscos'!E13,IF($B21=$A17,'Mapeamento de Riscos'!E14,IF($B22=$A17,'Mapeamento de Riscos'!E15,IF($B23=$A17,'Mapeamento de Riscos'!E16,IF($B24=$A17,'Mapeamento de Riscos'!E17,IF($B25=$A17,'Mapeamento de Riscos'!E18,IF($B26=$A17,'Mapeamento de Riscos'!E19,IF($B27=$A17,'Mapeamento de Riscos'!E21,IF($B28=$A17,'Mapeamento de Riscos'!E22,IF($B29=$A17,'Mapeamento de Riscos'!E23,IF($B30=$A17,'Mapeamento de Riscos'!E24,IF($B31=$A17,'Mapeamento de Riscos'!E25,IF($B32=$A17,'Mapeamento de Riscos'!E26,IF($B33=$A17,'Mapeamento de Riscos'!E27,IF($B34=$A17,'Mapeamento de Riscos'!E28,IF($B35=$A17,'Mapeamento de Riscos'!E29,IF($B36=$A17,'Mapeamento de Riscos'!E30,IF($B37=$A17,'Mapeamento de Riscos'!E31,IF($B38=$A17,'Mapeamento de Riscos'!E32,IF($B39=$A17,'Mapeamento de Riscos'!E33,IF($B40=$A17,'Mapeamento de Riscos'!E34,IF($B41=$A17,'Mapeamento de Riscos'!E35,IF($B42=$A17,'Mapeamento de Riscos'!E36,IF($B43=$A17,'Mapeamento de Riscos'!E37,IF($B44=$A17,'Mapeamento de Riscos'!E38,IF($B45=$A17,'Mapeamento de Riscos'!E39,IF($B46=$A17,'Mapeamento de Riscos'!E40,IF($B47=$A17,'Mapeamento de Riscos'!E41,IF($B48=$A17,'Mapeamento de Riscos'!E42,IF($B49=$A17,'Mapeamento de Riscos'!E43,IF($B50=$A17,'Mapeamento de Riscos'!E44,IF($B51=$A17,'Mapeamento de Riscos'!E45,IF($B52=$A17,'Mapeamento de Riscos'!E46,IF($B53=$A17,'Mapeamento de Riscos'!E47,IF($B54=$A17,'Mapeamento de Riscos'!E48,IF($B55=$A17,'Mapeamento de Riscos'!E49,IF($B56=$A17,'Mapeamento de Riscos'!E50,IF($B57=$A17,'Mapeamento de Riscos'!E51,IF($B58=$A17,'Mapeamento de Riscos'!E52,IF($B59=$A17,'Mapeamento de Riscos'!E53,IF($B60=$A17,'Mapeamento de Riscos'!E54,IF($B61=$A17,'Mapeamento de Riscos'!E55,IF($B62=$A17,'Mapeamento de Riscos'!E56,IF($B63=$A17,'Mapeamento de Riscos'!E57,IF($B64=$A17,'Mapeamento de Riscos'!#REF!,IF($B65=$A17,'Mapeamento de Riscos'!#REF!,IF($B66=$A17,'Mapeamento de Riscos'!#REF!,""))))))))))))))))))))))))))))))))))))))))))))))))))</f>
        <v>Custos associados à ações trabalhistas ou previdenciárias de profissionais contratados ou subcontratados.</v>
      </c>
      <c r="F17" s="266" t="str">
        <f>IF($B17=$A17,'Mapeamento de Riscos'!F11,IF($B18=$A17,'Mapeamento de Riscos'!F12,IF($B19=$A17,'Mapeamento de Riscos'!F13,IF($B20=$A17,'Mapeamento de Riscos'!F14,IF($B21=$A17,'Mapeamento de Riscos'!F15,IF($B22=$A17,'Mapeamento de Riscos'!F16,IF($B23=$A17,'Mapeamento de Riscos'!F17,IF($B24=$A17,'Mapeamento de Riscos'!F18,IF($B25=$A17,'Mapeamento de Riscos'!F19,IF($B26=$A17,'Mapeamento de Riscos'!F20,IF($B27=$A17,'Mapeamento de Riscos'!F21,IF($B28=$A17,'Mapeamento de Riscos'!F22,IF($B29=$A17,'Mapeamento de Riscos'!F23,IF($B30=$A17,'Mapeamento de Riscos'!F24,IF($B31=$A17,'Mapeamento de Riscos'!F25,IF($B32=$A17,'Mapeamento de Riscos'!F26,IF($B33=$A17,'Mapeamento de Riscos'!F27,IF($B34=$A17,'Mapeamento de Riscos'!F28,IF($B35=$A17,'Mapeamento de Riscos'!F29,IF($B36=$A17,'Mapeamento de Riscos'!F30,IF($B37=$A17,'Mapeamento de Riscos'!F31,IF($B38=$A17,'Mapeamento de Riscos'!F32,IF($B39=$A17,'Mapeamento de Riscos'!F33,IF($B40=$A17,'Mapeamento de Riscos'!F34,IF($B41=$A17,'Mapeamento de Riscos'!F35,IF($B42=$A17,'Mapeamento de Riscos'!F36,IF($B43=$A17,'Mapeamento de Riscos'!F37,IF($B44=$A17,'Mapeamento de Riscos'!F38,IF($B45=$A17,'Mapeamento de Riscos'!F39,IF($B46=$A17,'Mapeamento de Riscos'!F40,IF($B47=$A17,'Mapeamento de Riscos'!F41,IF($B48=$A17,'Mapeamento de Riscos'!F42,IF($B49=$A17,'Mapeamento de Riscos'!F43,IF($B50=$A17,'Mapeamento de Riscos'!F44,IF($B51=$A17,'Mapeamento de Riscos'!F45,IF($B52=$A17,'Mapeamento de Riscos'!F46,IF($B53=$A17,'Mapeamento de Riscos'!F47,IF($B54=$A17,'Mapeamento de Riscos'!F48,IF($B55=$A17,'Mapeamento de Riscos'!F49,IF($B56=$A17,'Mapeamento de Riscos'!F50,IF($B57=$A17,'Mapeamento de Riscos'!F51,IF($B58=$A17,'Mapeamento de Riscos'!F52,IF($B59=$A17,'Mapeamento de Riscos'!F53,IF($B60=$A17,'Mapeamento de Riscos'!F54,IF($B61=$A17,'Mapeamento de Riscos'!F55,IF($B62=$A17,'Mapeamento de Riscos'!F56,IF($B63=$A17,'Mapeamento de Riscos'!F57,IF($B64=$A17,'Mapeamento de Riscos'!#REF!,IF($B65=$A17,'Mapeamento de Riscos'!#REF!,IF($B66=$A17,'Mapeamento de Riscos'!#REF!,""))))))))))))))))))))))))))))))))))))))))))))))))))</f>
        <v>Poderá ocorrer atraso na execução do serviço</v>
      </c>
      <c r="G17" s="266" t="str">
        <f>IF($B17=$A17,'Mapeamento de Riscos'!H11,IF($B18=$A17,'Mapeamento de Riscos'!H12,IF($B19=$A17,'Mapeamento de Riscos'!H13,IF($B20=$A17,'Mapeamento de Riscos'!H14,IF($B21=$A17,'Mapeamento de Riscos'!H15,IF($B22=$A17,'Mapeamento de Riscos'!H16,IF($B23=$A17,'Mapeamento de Riscos'!H17,IF($B24=$A17,'Mapeamento de Riscos'!H18,IF($B25=$A17,'Mapeamento de Riscos'!H19,IF($B26=$A17,'Mapeamento de Riscos'!H20,IF($B27=$A17,'Mapeamento de Riscos'!H21,IF($B28=$A17,'Mapeamento de Riscos'!H22,IF($B29=$A17,'Mapeamento de Riscos'!H23,IF($B30=$A17,'Mapeamento de Riscos'!H24,IF($B31=$A17,'Mapeamento de Riscos'!H25,IF($B32=$A17,'Mapeamento de Riscos'!H26,IF($B33=$A17,'Mapeamento de Riscos'!H27,IF($B34=$A17,'Mapeamento de Riscos'!H28,IF($B35=$A17,'Mapeamento de Riscos'!H29,IF($B36=$A17,'Mapeamento de Riscos'!H30,IF($B37=$A17,'Mapeamento de Riscos'!H31,IF($B38=$A17,'Mapeamento de Riscos'!H32,IF($B39=$A17,'Mapeamento de Riscos'!H33,IF($B40=$A17,'Mapeamento de Riscos'!H34,IF($B41=$A17,'Mapeamento de Riscos'!H35,IF($B42=$A17,'Mapeamento de Riscos'!H36,IF($B43=$A17,'Mapeamento de Riscos'!H37,IF($B44=$A17,'Mapeamento de Riscos'!H38,IF($B45=$A17,'Mapeamento de Riscos'!H39,IF($B46=$A17,'Mapeamento de Riscos'!H40,IF($B47=$A17,'Mapeamento de Riscos'!H41,IF($B48=$A17,'Mapeamento de Riscos'!H42,IF($B49=$A17,'Mapeamento de Riscos'!H43,IF($B50=$A17,'Mapeamento de Riscos'!H44,IF($B51=$A17,'Mapeamento de Riscos'!H45,IF($B52=$A17,'Mapeamento de Riscos'!H46,IF($B53=$A17,'Mapeamento de Riscos'!H47,IF($B54=$A17,'Mapeamento de Riscos'!H48,IF($B55=$A17,'Mapeamento de Riscos'!H49,IF($B56=$A17,'Mapeamento de Riscos'!H50,IF($B57=$A17,'Mapeamento de Riscos'!H51,IF($B58=$A17,'Mapeamento de Riscos'!H52,IF($B59=$A17,'Mapeamento de Riscos'!H53,IF($B60=$A17,'Mapeamento de Riscos'!H54,IF($B61=$A17,'Mapeamento de Riscos'!H55,IF($B62=$A17,'Mapeamento de Riscos'!H56,IF($B63=$A17,'Mapeamento de Riscos'!H57,IF($B64=$A17,'Mapeamento de Riscos'!#REF!,IF($B65=$A17,'Mapeamento de Riscos'!#REF!,IF($B66=$A17,'Mapeamento de Riscos'!#REF!,""))))))))))))))))))))))))))))))))))))))))))))))))))</f>
        <v>Responsabilização no que concerne ao escorpo da legislação trabalhista relativa a atividade laboral da obra. Pagamento de multas.</v>
      </c>
      <c r="H17" s="100" t="str">
        <f>IF($B17=$A17,'Mapeamento de Riscos'!I11,IF($B18=$A17,'Mapeamento de Riscos'!I12,IF($B19=$A17,'Mapeamento de Riscos'!I13,IF($B20=$A17,'Mapeamento de Riscos'!I14,IF($B21=$A17,'Mapeamento de Riscos'!I15,IF($B22=$A17,'Mapeamento de Riscos'!I16,IF($B23=$A17,'Mapeamento de Riscos'!I17,IF($B24=$A17,'Mapeamento de Riscos'!I18,IF($B25=$A17,'Mapeamento de Riscos'!I19,IF($B26=$A17,'Mapeamento de Riscos'!I20,IF($B27=$A17,'Mapeamento de Riscos'!I21,IF($B28=$A17,'Mapeamento de Riscos'!I22,IF($B29=$A17,'Mapeamento de Riscos'!I23,IF($B30=$A17,'Mapeamento de Riscos'!I24,IF($B31=$A17,'Mapeamento de Riscos'!I25,IF($B32=$A17,'Mapeamento de Riscos'!I26,IF($B33=$A17,'Mapeamento de Riscos'!I27,IF($B34=$A17,'Mapeamento de Riscos'!I28,IF($B35=$A17,'Mapeamento de Riscos'!I29,IF($B36=$A17,'Mapeamento de Riscos'!I30,IF($B37=$A17,'Mapeamento de Riscos'!I31,IF($B38=$A17,'Mapeamento de Riscos'!I32,IF($B39=$A17,'Mapeamento de Riscos'!I33,IF($B40=$A17,'Mapeamento de Riscos'!I34,IF($B41=$A17,'Mapeamento de Riscos'!I35,IF($B42=$A17,'Mapeamento de Riscos'!I36,IF($B43=$A17,'Mapeamento de Riscos'!I37,IF($B44=$A17,'Mapeamento de Riscos'!I38,IF($B45=$A17,'Mapeamento de Riscos'!I39,IF($B46=$A17,'Mapeamento de Riscos'!I40,IF($B47=$A17,'Mapeamento de Riscos'!I41,IF($B48=$A17,'Mapeamento de Riscos'!I42,IF($B49=$A17,'Mapeamento de Riscos'!I43,IF($B50=$A17,'Mapeamento de Riscos'!I44,IF($B51=$A17,'Mapeamento de Riscos'!I45,IF($B52=$A17,'Mapeamento de Riscos'!I46,IF($B53=$A17,'Mapeamento de Riscos'!I47,IF($B54=$A17,'Mapeamento de Riscos'!I48,IF($B55=$A17,'Mapeamento de Riscos'!I49,IF($B56=$A17,'Mapeamento de Riscos'!I50,IF($B57=$A17,'Mapeamento de Riscos'!I51,IF($B58=$A17,'Mapeamento de Riscos'!I52,IF($B59=$A17,'Mapeamento de Riscos'!I53,IF($B60=$A17,'Mapeamento de Riscos'!I54,IF($B61=$A17,'Mapeamento de Riscos'!I55,IF($B62=$A17,'Mapeamento de Riscos'!I56,IF($B63=$A17,'Mapeamento de Riscos'!I57,IF($B64=$A17,'Mapeamento de Riscos'!#REF!,IF($B65=$A17,'Mapeamento de Riscos'!#REF!,IF($B66=$A17,'Mapeamento de Riscos'!#REF!,""))))))))))))))))))))))))))))))))))))))))))))))))))</f>
        <v>Contratada</v>
      </c>
      <c r="I17" s="100" t="str">
        <f>IF($B17=$A17,'Mapeamento de Riscos'!J11,IF($B18=$A17,'Mapeamento de Riscos'!J12,IF($B19=$A17,'Mapeamento de Riscos'!J13,IF($B20=$A17,'Mapeamento de Riscos'!J14,IF($B21=$A17,'Mapeamento de Riscos'!J15,IF($B22=$A17,'Mapeamento de Riscos'!J16,IF($B23=$A17,'Mapeamento de Riscos'!J17,IF($B24=$A17,'Mapeamento de Riscos'!J18,IF($B25=$A17,'Mapeamento de Riscos'!J19,IF($B26=$A17,'Mapeamento de Riscos'!J20,IF($B27=$A17,'Mapeamento de Riscos'!J21,IF($B28=$A17,'Mapeamento de Riscos'!J22,IF($B29=$A17,'Mapeamento de Riscos'!J23,IF($B30=$A17,'Mapeamento de Riscos'!J24,IF($B31=$A17,'Mapeamento de Riscos'!J25,IF($B32=$A17,'Mapeamento de Riscos'!J26,IF($B33=$A17,'Mapeamento de Riscos'!J27,IF($B34=$A17,'Mapeamento de Riscos'!J28,IF($B35=$A17,'Mapeamento de Riscos'!J29,IF($B36=$A17,'Mapeamento de Riscos'!J30,IF($B37=$A17,'Mapeamento de Riscos'!J31,IF($B38=$A17,'Mapeamento de Riscos'!J32,IF($B39=$A17,'Mapeamento de Riscos'!J33,IF($B40=$A17,'Mapeamento de Riscos'!J34,IF($B41=$A17,'Mapeamento de Riscos'!J35,IF($B42=$A17,'Mapeamento de Riscos'!J36,IF($B43=$A17,'Mapeamento de Riscos'!J37,IF($B44=$A17,'Mapeamento de Riscos'!J38,IF($B45=$A17,'Mapeamento de Riscos'!J39,IF($B46=$A17,'Mapeamento de Riscos'!J40,IF($B47=$A17,'Mapeamento de Riscos'!J41,IF($B48=$A17,'Mapeamento de Riscos'!J42,IF($B49=$A17,'Mapeamento de Riscos'!J43,IF($B50=$A17,'Mapeamento de Riscos'!J44,IF($B51=$A17,'Mapeamento de Riscos'!J45,IF($B52=$A17,'Mapeamento de Riscos'!J46,IF($B53=$A17,'Mapeamento de Riscos'!J47,IF($B54=$A17,'Mapeamento de Riscos'!J48,IF($B55=$A17,'Mapeamento de Riscos'!J49,IF($B56=$A17,'Mapeamento de Riscos'!J50,IF($B57=$A17,'Mapeamento de Riscos'!J51,IF($B58=$A17,'Mapeamento de Riscos'!J52,IF($B59=$A17,'Mapeamento de Riscos'!J53,IF($B60=$A17,'Mapeamento de Riscos'!J54,IF($B61=$A17,'Mapeamento de Riscos'!J55,IF($B62=$A17,'Mapeamento de Riscos'!J56,IF($B63=$A17,'Mapeamento de Riscos'!J57,IF($B64=$A17,'Mapeamento de Riscos'!#REF!,IF($B65=$A17,'Mapeamento de Riscos'!#REF!,IF($B66=$A17,'Mapeamento de Riscos'!#REF!,""))))))))))))))))))))))))))))))))))))))))))))))))))</f>
        <v>1- Muito baixa</v>
      </c>
      <c r="J17" s="100" t="str">
        <f>IF($B17=$A17,'Mapeamento de Riscos'!V11,IF($B18=$A17,'Mapeamento de Riscos'!V12,IF($B19=$A17,'Mapeamento de Riscos'!V13,IF($B20=$A17,'Mapeamento de Riscos'!V14,IF($B21=$A17,'Mapeamento de Riscos'!V15,IF($B22=$A17,'Mapeamento de Riscos'!V16,IF($B23=$A17,'Mapeamento de Riscos'!V17,IF($B24=$A17,'Mapeamento de Riscos'!V18,IF($B25=$A17,'Mapeamento de Riscos'!V19,IF($B26=$A17,'Mapeamento de Riscos'!V20,IF($B27=$A17,'Mapeamento de Riscos'!V21,IF($B28=$A17,'Mapeamento de Riscos'!V22,IF($B29=$A17,'Mapeamento de Riscos'!V23,IF($B30=$A17,'Mapeamento de Riscos'!V24,IF($B31=$A17,'Mapeamento de Riscos'!V25,IF($B32=$A17,'Mapeamento de Riscos'!V26,IF($B33=$A17,'Mapeamento de Riscos'!V27,IF($B34=$A17,'Mapeamento de Riscos'!V28,IF($B35=$A17,'Mapeamento de Riscos'!V29,IF($B36=$A17,'Mapeamento de Riscos'!V30,IF($B37=$A17,'Mapeamento de Riscos'!V31,IF($B38=$A17,'Mapeamento de Riscos'!V32,IF($B39=$A17,'Mapeamento de Riscos'!V33,IF($B40=$A17,'Mapeamento de Riscos'!V34,IF($B41=$A17,'Mapeamento de Riscos'!V35,IF($B42=$A17,'Mapeamento de Riscos'!V36,IF($B43=$A17,'Mapeamento de Riscos'!V37,IF($B44=$A17,'Mapeamento de Riscos'!V38,IF($B45=$A17,'Mapeamento de Riscos'!V39,IF($B46=$A17,'Mapeamento de Riscos'!V40,IF($B47=$A17,'Mapeamento de Riscos'!V41,IF($B48=$A17,'Mapeamento de Riscos'!V42,IF($B49=$A17,'Mapeamento de Riscos'!V43,IF($B50=$A17,'Mapeamento de Riscos'!V44,IF($B51=$A17,'Mapeamento de Riscos'!V45,IF($B52=$A17,'Mapeamento de Riscos'!V46,IF($B53=$A17,'Mapeamento de Riscos'!V47,IF($B54=$A17,'Mapeamento de Riscos'!V48,IF($B55=$A17,'Mapeamento de Riscos'!V49,IF($B56=$A17,'Mapeamento de Riscos'!V50,IF($B57=$A17,'Mapeamento de Riscos'!V51,IF($B58=$A17,'Mapeamento de Riscos'!V52,IF($B59=$A17,'Mapeamento de Riscos'!V53,IF($B60=$A17,'Mapeamento de Riscos'!V54,IF($B61=$A17,'Mapeamento de Riscos'!V55,IF($B62=$A17,'Mapeamento de Riscos'!V56,IF($B63=$A17,'Mapeamento de Riscos'!V57,IF($B64=$A17,'Mapeamento de Riscos'!#REF!,IF($B65=$A17,'Mapeamento de Riscos'!#REF!,IF($B66=$A17,'Mapeamento de Riscos'!#REF!,""))))))))))))))))))))))))))))))))))))))))))))))))))</f>
        <v>3- Moderado</v>
      </c>
      <c r="K17" s="100" t="str">
        <f>IF($B17=$A17,'Mapeamento de Riscos'!AG11,IF($B18=$A17,'Mapeamento de Riscos'!AG12,IF($B19=$A17,'Mapeamento de Riscos'!AG13,IF($B20=$A17,'Mapeamento de Riscos'!AG14,IF($B21=$A17,'Mapeamento de Riscos'!AG15,IF($B22=$A17,'Mapeamento de Riscos'!AG16,IF($B23=$A17,'Mapeamento de Riscos'!AG17,IF($B24=$A17,'Mapeamento de Riscos'!AG18,IF($B25=$A17,'Mapeamento de Riscos'!AG19,IF($B26=$A17,'Mapeamento de Riscos'!AG20,IF($B27=$A17,'Mapeamento de Riscos'!AG21,IF($B28=$A17,'Mapeamento de Riscos'!AG22,IF($B29=$A17,'Mapeamento de Riscos'!AG23,IF($B30=$A17,'Mapeamento de Riscos'!AG24,IF($B31=$A17,'Mapeamento de Riscos'!AG25,IF($B32=$A17,'Mapeamento de Riscos'!AG26,IF($B33=$A17,'Mapeamento de Riscos'!AG27,IF($B34=$A17,'Mapeamento de Riscos'!AG28,IF($B35=$A17,'Mapeamento de Riscos'!AG29,IF($B36=$A17,'Mapeamento de Riscos'!AG30,IF($B37=$A17,'Mapeamento de Riscos'!AG31,IF($B38=$A17,'Mapeamento de Riscos'!AG32,IF($B39=$A17,'Mapeamento de Riscos'!AG33,IF($B40=$A17,'Mapeamento de Riscos'!AG34,IF($B41=$A17,'Mapeamento de Riscos'!AG35,IF($B42=$A17,'Mapeamento de Riscos'!AG36,IF($B43=$A17,'Mapeamento de Riscos'!AG37,IF($B44=$A17,'Mapeamento de Riscos'!AG38,IF($B45=$A17,'Mapeamento de Riscos'!AG39,IF($B46=$A17,'Mapeamento de Riscos'!AG40,IF($B47=$A17,'Mapeamento de Riscos'!AG41,IF($B48=$A17,'Mapeamento de Riscos'!AG42,IF($B49=$A17,'Mapeamento de Riscos'!AG43,IF($B50=$A17,'Mapeamento de Riscos'!AG44,IF($B51=$A17,'Mapeamento de Riscos'!AG45,IF($B52=$A17,'Mapeamento de Riscos'!AG46,IF($B53=$A17,'Mapeamento de Riscos'!AG47,IF($B54=$A17,'Mapeamento de Riscos'!AG48,IF($B55=$A17,'Mapeamento de Riscos'!AG49,IF($B56=$A17,'Mapeamento de Riscos'!AG50,IF($B57=$A17,'Mapeamento de Riscos'!AG51,IF($B58=$A17,'Mapeamento de Riscos'!AG52,IF($B59=$A17,'Mapeamento de Riscos'!AG53,IF($B60=$A17,'Mapeamento de Riscos'!AG54,IF($B61=$A17,'Mapeamento de Riscos'!AG55,IF($B62=$A17,'Mapeamento de Riscos'!AG56,IF($B63=$A17,'Mapeamento de Riscos'!AG57,IF($B64=$A17,'Mapeamento de Riscos'!#REF!,IF($B65=$A17,'Mapeamento de Riscos'!#REF!,IF($B66=$A17,'Mapeamento de Riscos'!#REF!,""))))))))))))))))))))))))))))))))))))))))))))))))))</f>
        <v>Risco Moderado</v>
      </c>
      <c r="L17" s="100" t="str">
        <f>IF($B17=$A17,'Mapeamento de Riscos'!AH11,IF($B18=$A17,'Mapeamento de Riscos'!AH12,IF($B19=$A17,'Mapeamento de Riscos'!AH13,IF($B20=$A17,'Mapeamento de Riscos'!AH14,IF($B21=$A17,'Mapeamento de Riscos'!AH15,IF($B22=$A17,'Mapeamento de Riscos'!AH16,IF($B23=$A17,'Mapeamento de Riscos'!AH17,IF($B24=$A17,'Mapeamento de Riscos'!AH18,IF($B25=$A17,'Mapeamento de Riscos'!AH19,IF($B26=$A17,'Mapeamento de Riscos'!AH20,IF($B27=$A17,'Mapeamento de Riscos'!AH21,IF($B28=$A17,'Mapeamento de Riscos'!AH22,IF($B29=$A17,'Mapeamento de Riscos'!AH23,IF($B30=$A17,'Mapeamento de Riscos'!AH24,IF($B31=$A17,'Mapeamento de Riscos'!AH25,IF($B32=$A17,'Mapeamento de Riscos'!AH26,IF($B33=$A17,'Mapeamento de Riscos'!AH27,IF($B34=$A17,'Mapeamento de Riscos'!AH28,IF($B35=$A17,'Mapeamento de Riscos'!AH29,IF($B36=$A17,'Mapeamento de Riscos'!AH30,IF($B37=$A17,'Mapeamento de Riscos'!AH31,IF($B38=$A17,'Mapeamento de Riscos'!AH32,IF($B39=$A17,'Mapeamento de Riscos'!AH33,IF($B40=$A17,'Mapeamento de Riscos'!AH34,IF($B41=$A17,'Mapeamento de Riscos'!AH35,IF($B42=$A17,'Mapeamento de Riscos'!AH36,IF($B43=$A17,'Mapeamento de Riscos'!AH37,IF($B44=$A17,'Mapeamento de Riscos'!AH38,IF($B45=$A17,'Mapeamento de Riscos'!AH39,IF($B46=$A17,'Mapeamento de Riscos'!AH40,IF($B47=$A17,'Mapeamento de Riscos'!AH41,IF($B48=$A17,'Mapeamento de Riscos'!AH42,IF($B49=$A17,'Mapeamento de Riscos'!AH43,IF($B50=$A17,'Mapeamento de Riscos'!AH44,IF($B51=$A17,'Mapeamento de Riscos'!AH45,IF($B52=$A17,'Mapeamento de Riscos'!AH46,IF($B53=$A17,'Mapeamento de Riscos'!AH47,IF($B54=$A17,'Mapeamento de Riscos'!AH48,IF($B55=$A17,'Mapeamento de Riscos'!AH49,IF($B56=$A17,'Mapeamento de Riscos'!AH50,IF($B57=$A17,'Mapeamento de Riscos'!AH51,IF($B58=$A17,'Mapeamento de Riscos'!AH52,IF($B59=$A17,'Mapeamento de Riscos'!AH53,IF($B60=$A17,'Mapeamento de Riscos'!AH54,IF($B61=$A17,'Mapeamento de Riscos'!AH55,IF($B62=$A17,'Mapeamento de Riscos'!AH56,IF($B63=$A17,'Mapeamento de Riscos'!AH57,IF($B64=$A17,'Mapeamento de Riscos'!#REF!,IF($B65=$A17,'Mapeamento de Riscos'!#REF!,IF($B66=$A17,'Mapeamento de Riscos'!#REF!,""))))))))))))))))))))))))))))))))))))))))))))))))))</f>
        <v>Mitigar</v>
      </c>
      <c r="M17" s="265" t="str">
        <f>IF('Mapeamento de Riscos'!AI11&gt;0,(Q58&amp;" PREVENTIVO:  "&amp;'Mapeamento de Riscos'!AI11&amp;"
 ATENUANTE: "&amp;'Mapeamento de Riscos'!AK11&amp;""""),"")</f>
        <v xml:space="preserve"> PREVENTIVO:  Plano de gestão administrativa financeira do empreendimento.
 ATENUANTE: "</v>
      </c>
      <c r="N17" s="265" t="str">
        <f>IF(C17='Mapeamento de Riscos'!A11,M17,IF(C17='Mapeamento de Riscos'!A12,'Matriz de Risco'!M18,IF(C17='Mapeamento de Riscos'!A13,'Matriz de Risco'!M19,IF(C17='Mapeamento de Riscos'!A14,'Matriz de Risco'!M20,IF(C17='Mapeamento de Riscos'!A15,'Matriz de Risco'!M21,IF(C17='Mapeamento de Riscos'!A16,'Matriz de Risco'!M22,IF(C17='Mapeamento de Riscos'!A17,'Matriz de Risco'!M23,IF(C17='Mapeamento de Riscos'!A18,'Matriz de Risco'!M24,IF(C17='Mapeamento de Riscos'!A19,'Matriz de Risco'!M25,IF(C17='Mapeamento de Riscos'!A20,'Matriz de Risco'!M26,IF(C17='Mapeamento de Riscos'!A21,'Matriz de Risco'!M27,IF(C17='Mapeamento de Riscos'!A22,'Matriz de Risco'!M28,IF(C17='Mapeamento de Riscos'!A23,'Matriz de Risco'!M29,IF(C17='Mapeamento de Riscos'!A24,'Matriz de Risco'!M30,IF(C17='Mapeamento de Riscos'!A25,'Matriz de Risco'!M31,IF(C17='Mapeamento de Riscos'!A26,'Matriz de Risco'!M32,IF(C17='Mapeamento de Riscos'!A27,'Matriz de Risco'!M33,IF(C17='Mapeamento de Riscos'!A28,'Matriz de Risco'!M34,IF(C17='Mapeamento de Riscos'!A29,'Matriz de Risco'!M35,IF(C17='Mapeamento de Riscos'!A30,'Matriz de Risco'!M36,IF(C17='Mapeamento de Riscos'!A31,'Matriz de Risco'!M37,IF(C17='Mapeamento de Riscos'!A32,'Matriz de Risco'!M38,IF(C17='Mapeamento de Riscos'!A33,'Matriz de Risco'!M39,IF(C17='Mapeamento de Riscos'!A34,'Matriz de Risco'!M40,IF(C17='Mapeamento de Riscos'!A35,'Matriz de Risco'!M41,IF(C17='Mapeamento de Riscos'!A36,'Matriz de Risco'!M42,IF(C17='Mapeamento de Riscos'!A37,'Matriz de Risco'!M43,IF(C17='Mapeamento de Riscos'!A38,'Matriz de Risco'!M44,IF(C17='Mapeamento de Riscos'!A39,'Matriz de Risco'!M45,IF(C17='Mapeamento de Riscos'!A40,'Matriz de Risco'!M46,IF(C17='Mapeamento de Riscos'!A41,'Matriz de Risco'!M47,IF(C17='Mapeamento de Riscos'!A42,'Matriz de Risco'!M48,IF(C17='Mapeamento de Riscos'!A43,'Matriz de Risco'!M49,IF(C17='Mapeamento de Riscos'!A44,'Matriz de Risco'!M50,IF(C17='Mapeamento de Riscos'!A45,'Matriz de Risco'!M51,IF(C17='Mapeamento de Riscos'!A46,'Matriz de Risco'!M52,IF(C17='Mapeamento de Riscos'!A47,'Matriz de Risco'!M53,IF(C17='Mapeamento de Riscos'!A48,'Matriz de Risco'!M54,IF(C17='Mapeamento de Riscos'!A49,'Matriz de Risco'!M55,IF(C17='Mapeamento de Riscos'!A50,'Matriz de Risco'!M56,IF(C17='Mapeamento de Riscos'!A51,'Matriz de Risco'!M57,IF(C17='Mapeamento de Riscos'!A52,'Matriz de Risco'!M58,IF(C17='Mapeamento de Riscos'!A53,'Matriz de Risco'!M59,IF(C17='Mapeamento de Riscos'!A54,'Matriz de Risco'!M60,IF(C17='Mapeamento de Riscos'!A55,'Matriz de Risco'!M61,IF(C17='Mapeamento de Riscos'!A56,'Matriz de Risco'!M62,IF(C17='Mapeamento de Riscos'!A57,'Matriz de Risco'!M63,"")))))))))))))))))))))))))))))))))))))))))))))))</f>
        <v xml:space="preserve"> PREVENTIVO:  Apresentação de documentação de natureza comtábil.
 ATENUANTE: "</v>
      </c>
    </row>
    <row r="18" spans="1:14" ht="100.15" customHeight="1" x14ac:dyDescent="0.25">
      <c r="A18" s="98">
        <v>5</v>
      </c>
      <c r="B18">
        <f>IF('Mapeamento de Riscos'!B12="Gestão contratual",(COUNT($B$14:B17))+1,"")</f>
        <v>4</v>
      </c>
      <c r="C18" s="100" t="str">
        <f>IF($B18=$A18,'Mapeamento de Riscos'!A12,IF($B19=$A18,'Mapeamento de Riscos'!A13,IF($B20=$A18,'Mapeamento de Riscos'!A14,IF($B21=$A18,'Mapeamento de Riscos'!A15,IF($B22=$A18,'Mapeamento de Riscos'!A16,IF($B23=$A18,'Mapeamento de Riscos'!A17,IF($B24=$A18,'Mapeamento de Riscos'!A18,IF($B25=$A18,'Mapeamento de Riscos'!A19,IF($B26=$A18,'Mapeamento de Riscos'!A20,IF($B27=$A18,'Mapeamento de Riscos'!A21,IF($B28=$A18,'Mapeamento de Riscos'!A22,IF($B29=$A18,'Mapeamento de Riscos'!A23,IF($B30=$A18,'Mapeamento de Riscos'!A24,IF($B31=$A18,'Mapeamento de Riscos'!A25,IF($B32=$A18,'Mapeamento de Riscos'!A26,IF($B33=$A18,'Mapeamento de Riscos'!A27,IF($B34=$A18,'Mapeamento de Riscos'!A28,IF($B35=$A18,'Mapeamento de Riscos'!A29,IF($B36=$A18,'Mapeamento de Riscos'!A30,IF($B37=$A18,'Mapeamento de Riscos'!A31,IF($B38=$A18,'Mapeamento de Riscos'!A32,IF($B39=$A18,'Mapeamento de Riscos'!A33,IF($B40=$A18,'Mapeamento de Riscos'!A34,IF($B41=$A18,'Mapeamento de Riscos'!A35,IF($B42=$A18,'Mapeamento de Riscos'!A36,IF($B43=$A18,'Mapeamento de Riscos'!A37,IF($B44=$A18,'Mapeamento de Riscos'!A38,IF($B45=$A18,'Mapeamento de Riscos'!A39,IF($B46=$A18,'Mapeamento de Riscos'!A40,IF($B47=$A18,'Mapeamento de Riscos'!A41,IF($B48=$A18,'Mapeamento de Riscos'!A42,IF($B49=$A18,'Mapeamento de Riscos'!A43,IF($B50=$A18,'Mapeamento de Riscos'!A44,IF($B51=$A18,'Mapeamento de Riscos'!A45,IF($B52=$A18,'Mapeamento de Riscos'!A46,IF($B53=$A18,'Mapeamento de Riscos'!A47,IF($B54=$A18,'Mapeamento de Riscos'!A48,IF($B55=$A18,'Mapeamento de Riscos'!A49,IF($B56=$A18,'Mapeamento de Riscos'!A50,IF($B57=$A18,'Mapeamento de Riscos'!A51,IF($B58=$A18,'Mapeamento de Riscos'!A52,IF($B59=$A18,'Mapeamento de Riscos'!A53,IF($B60=$A18,'Mapeamento de Riscos'!A54,IF($B61=$A18,'Mapeamento de Riscos'!A55,IF($B62=$A18,'Mapeamento de Riscos'!A56,IF($B63=$A18,'Mapeamento de Riscos'!A57,IF($B64=$A18,'Mapeamento de Riscos'!#REF!,IF($B65=$A18,'Mapeamento de Riscos'!#REF!,IF($B66=$A18,'Mapeamento de Riscos'!#REF!,IF($B67=$A18,'Mapeamento de Riscos'!#REF!,""))))))))))))))))))))))))))))))))))))))))))))))))))</f>
        <v>RC007</v>
      </c>
      <c r="D18" s="100" t="str">
        <f>IF($B18=$A18,'Mapeamento de Riscos'!B12,IF($B19=$A18,'Mapeamento de Riscos'!B13,IF($B20=$A18,'Mapeamento de Riscos'!B14,IF($B21=$A18,'Mapeamento de Riscos'!B15,IF($B22=$A18,'Mapeamento de Riscos'!B16,IF($B23=$A18,'Mapeamento de Riscos'!B17,IF($B24=$A18,'Mapeamento de Riscos'!B18,IF($B25=$A18,'Mapeamento de Riscos'!B19,IF($B26=$A18,'Mapeamento de Riscos'!B20,IF($B27=$A18,'Mapeamento de Riscos'!B21,IF($B28=$A18,'Mapeamento de Riscos'!B22,IF($B29=$A18,'Mapeamento de Riscos'!B23,IF($B30=$A18,'Mapeamento de Riscos'!B24,IF($B31=$A18,'Mapeamento de Riscos'!B25,IF($B32=$A18,'Mapeamento de Riscos'!B26,IF($B33=$A18,'Mapeamento de Riscos'!B27,IF($B34=$A18,'Mapeamento de Riscos'!B28,IF($B35=$A18,'Mapeamento de Riscos'!B29,IF($B36=$A18,'Mapeamento de Riscos'!B30,IF($B37=$A18,'Mapeamento de Riscos'!B31,IF($B38=$A18,'Mapeamento de Riscos'!B32,IF($B39=$A18,'Mapeamento de Riscos'!B33,IF($B40=$A18,'Mapeamento de Riscos'!B34,IF($B41=$A18,'Mapeamento de Riscos'!B35,IF($B42=$A18,'Mapeamento de Riscos'!B36,IF($B43=$A18,'Mapeamento de Riscos'!B37,IF($B44=$A18,'Mapeamento de Riscos'!B38,IF($B45=$A18,'Mapeamento de Riscos'!B39,IF($B46=$A18,'Mapeamento de Riscos'!B40,IF($B47=$A18,'Mapeamento de Riscos'!B41,IF($B48=$A18,'Mapeamento de Riscos'!B42,IF($B49=$A18,'Mapeamento de Riscos'!B43,IF($B50=$A18,'Mapeamento de Riscos'!B44,IF($B51=$A18,'Mapeamento de Riscos'!B45,IF($B52=$A18,'Mapeamento de Riscos'!B46,IF($B53=$A18,'Mapeamento de Riscos'!B47,IF($B54=$A18,'Mapeamento de Riscos'!B48,IF($B55=$A18,'Mapeamento de Riscos'!B49,IF($B56=$A18,'Mapeamento de Riscos'!B50,IF($B57=$A18,'Mapeamento de Riscos'!B51,IF($B58=$A18,'Mapeamento de Riscos'!B52,IF($B59=$A18,'Mapeamento de Riscos'!B53,IF($B60=$A18,'Mapeamento de Riscos'!B54,IF($B61=$A18,'Mapeamento de Riscos'!B55,IF($B62=$A18,'Mapeamento de Riscos'!B56,IF($B63=$A18,'Mapeamento de Riscos'!B57,IF($B64=$A18,'Mapeamento de Riscos'!#REF!,IF($B65=$A18,'Mapeamento de Riscos'!#REF!,IF($B66=$A18,'Mapeamento de Riscos'!#REF!,IF($B67=$A18,'Mapeamento de Riscos'!#REF!,""))))))))))))))))))))))))))))))))))))))))))))))))))</f>
        <v>Gestão contratual</v>
      </c>
      <c r="E18" s="266" t="str">
        <f>IF($B18=$A18,'Mapeamento de Riscos'!E12,IF($B19=$A18,'Mapeamento de Riscos'!#REF!,IF($B20=$A18,'Mapeamento de Riscos'!E13,IF($B21=$A18,'Mapeamento de Riscos'!E14,IF($B22=$A18,'Mapeamento de Riscos'!E15,IF($B23=$A18,'Mapeamento de Riscos'!E16,IF($B24=$A18,'Mapeamento de Riscos'!E17,IF($B25=$A18,'Mapeamento de Riscos'!E18,IF($B26=$A18,'Mapeamento de Riscos'!E19,IF($B27=$A18,'Mapeamento de Riscos'!E21,IF($B28=$A18,'Mapeamento de Riscos'!E22,IF($B29=$A18,'Mapeamento de Riscos'!E23,IF($B30=$A18,'Mapeamento de Riscos'!E24,IF($B31=$A18,'Mapeamento de Riscos'!E25,IF($B32=$A18,'Mapeamento de Riscos'!E26,IF($B33=$A18,'Mapeamento de Riscos'!E27,IF($B34=$A18,'Mapeamento de Riscos'!E28,IF($B35=$A18,'Mapeamento de Riscos'!E29,IF($B36=$A18,'Mapeamento de Riscos'!E30,IF($B37=$A18,'Mapeamento de Riscos'!E31,IF($B38=$A18,'Mapeamento de Riscos'!E32,IF($B39=$A18,'Mapeamento de Riscos'!E33,IF($B40=$A18,'Mapeamento de Riscos'!E34,IF($B41=$A18,'Mapeamento de Riscos'!E35,IF($B42=$A18,'Mapeamento de Riscos'!E36,IF($B43=$A18,'Mapeamento de Riscos'!E37,IF($B44=$A18,'Mapeamento de Riscos'!E38,IF($B45=$A18,'Mapeamento de Riscos'!E39,IF($B46=$A18,'Mapeamento de Riscos'!E40,IF($B47=$A18,'Mapeamento de Riscos'!E41,IF($B48=$A18,'Mapeamento de Riscos'!E42,IF($B49=$A18,'Mapeamento de Riscos'!E43,IF($B50=$A18,'Mapeamento de Riscos'!E44,IF($B51=$A18,'Mapeamento de Riscos'!E45,IF($B52=$A18,'Mapeamento de Riscos'!E46,IF($B53=$A18,'Mapeamento de Riscos'!E47,IF($B54=$A18,'Mapeamento de Riscos'!E48,IF($B55=$A18,'Mapeamento de Riscos'!E49,IF($B56=$A18,'Mapeamento de Riscos'!E50,IF($B57=$A18,'Mapeamento de Riscos'!E51,IF($B58=$A18,'Mapeamento de Riscos'!E52,IF($B59=$A18,'Mapeamento de Riscos'!E53,IF($B60=$A18,'Mapeamento de Riscos'!E54,IF($B61=$A18,'Mapeamento de Riscos'!E55,IF($B62=$A18,'Mapeamento de Riscos'!E56,IF($B63=$A18,'Mapeamento de Riscos'!E57,IF($B64=$A18,'Mapeamento de Riscos'!#REF!,IF($B65=$A18,'Mapeamento de Riscos'!#REF!,IF($B66=$A18,'Mapeamento de Riscos'!#REF!,IF($B67=$A18,'Mapeamento de Riscos'!#REF!,""))))))))))))))))))))))))))))))))))))))))))))))))))</f>
        <v>Descumprimento, pela CONTRATANTE, de suas obrigações contratuais ou regulamentares, incluindo, mas não se limitando, ao descumprimento de prazos aplicáveis previstos neste Contrato e/ou
na legislação vigente.</v>
      </c>
      <c r="F18" s="266" t="str">
        <f>IF($B18=$A18,'Mapeamento de Riscos'!F12,IF($B19=$A18,'Mapeamento de Riscos'!F13,IF($B20=$A18,'Mapeamento de Riscos'!F14,IF($B21=$A18,'Mapeamento de Riscos'!F15,IF($B22=$A18,'Mapeamento de Riscos'!F16,IF($B23=$A18,'Mapeamento de Riscos'!F17,IF($B24=$A18,'Mapeamento de Riscos'!F18,IF($B25=$A18,'Mapeamento de Riscos'!F19,IF($B26=$A18,'Mapeamento de Riscos'!F20,IF($B27=$A18,'Mapeamento de Riscos'!F21,IF($B28=$A18,'Mapeamento de Riscos'!F22,IF($B29=$A18,'Mapeamento de Riscos'!F23,IF($B30=$A18,'Mapeamento de Riscos'!F24,IF($B31=$A18,'Mapeamento de Riscos'!F25,IF($B32=$A18,'Mapeamento de Riscos'!F26,IF($B33=$A18,'Mapeamento de Riscos'!F27,IF($B34=$A18,'Mapeamento de Riscos'!F28,IF($B35=$A18,'Mapeamento de Riscos'!F29,IF($B36=$A18,'Mapeamento de Riscos'!F30,IF($B37=$A18,'Mapeamento de Riscos'!F31,IF($B38=$A18,'Mapeamento de Riscos'!F32,IF($B39=$A18,'Mapeamento de Riscos'!F33,IF($B40=$A18,'Mapeamento de Riscos'!F34,IF($B41=$A18,'Mapeamento de Riscos'!F35,IF($B42=$A18,'Mapeamento de Riscos'!F36,IF($B43=$A18,'Mapeamento de Riscos'!F37,IF($B44=$A18,'Mapeamento de Riscos'!F38,IF($B45=$A18,'Mapeamento de Riscos'!F39,IF($B46=$A18,'Mapeamento de Riscos'!F40,IF($B47=$A18,'Mapeamento de Riscos'!F41,IF($B48=$A18,'Mapeamento de Riscos'!F42,IF($B49=$A18,'Mapeamento de Riscos'!F43,IF($B50=$A18,'Mapeamento de Riscos'!F44,IF($B51=$A18,'Mapeamento de Riscos'!F45,IF($B52=$A18,'Mapeamento de Riscos'!F46,IF($B53=$A18,'Mapeamento de Riscos'!F47,IF($B54=$A18,'Mapeamento de Riscos'!F48,IF($B55=$A18,'Mapeamento de Riscos'!F49,IF($B56=$A18,'Mapeamento de Riscos'!F50,IF($B57=$A18,'Mapeamento de Riscos'!F51,IF($B58=$A18,'Mapeamento de Riscos'!F52,IF($B59=$A18,'Mapeamento de Riscos'!F53,IF($B60=$A18,'Mapeamento de Riscos'!F54,IF($B61=$A18,'Mapeamento de Riscos'!F55,IF($B62=$A18,'Mapeamento de Riscos'!F56,IF($B63=$A18,'Mapeamento de Riscos'!F57,IF($B64=$A18,'Mapeamento de Riscos'!#REF!,IF($B65=$A18,'Mapeamento de Riscos'!#REF!,IF($B66=$A18,'Mapeamento de Riscos'!#REF!,IF($B67=$A18,'Mapeamento de Riscos'!#REF!,""))))))))))))))))))))))))))))))))))))))))))))))))))</f>
        <v>Poderá ocorrer atraso na execução do serviço e aumento de custos</v>
      </c>
      <c r="G18" s="266" t="str">
        <f>IF($B18=$A18,'Mapeamento de Riscos'!H12,IF($B19=$A18,'Mapeamento de Riscos'!H13,IF($B20=$A18,'Mapeamento de Riscos'!H14,IF($B21=$A18,'Mapeamento de Riscos'!H15,IF($B22=$A18,'Mapeamento de Riscos'!H16,IF($B23=$A18,'Mapeamento de Riscos'!H17,IF($B24=$A18,'Mapeamento de Riscos'!H18,IF($B25=$A18,'Mapeamento de Riscos'!H19,IF($B26=$A18,'Mapeamento de Riscos'!H20,IF($B27=$A18,'Mapeamento de Riscos'!H21,IF($B28=$A18,'Mapeamento de Riscos'!H22,IF($B29=$A18,'Mapeamento de Riscos'!H23,IF($B30=$A18,'Mapeamento de Riscos'!H24,IF($B31=$A18,'Mapeamento de Riscos'!H25,IF($B32=$A18,'Mapeamento de Riscos'!H26,IF($B33=$A18,'Mapeamento de Riscos'!H27,IF($B34=$A18,'Mapeamento de Riscos'!H28,IF($B35=$A18,'Mapeamento de Riscos'!H29,IF($B36=$A18,'Mapeamento de Riscos'!H30,IF($B37=$A18,'Mapeamento de Riscos'!H31,IF($B38=$A18,'Mapeamento de Riscos'!H32,IF($B39=$A18,'Mapeamento de Riscos'!H33,IF($B40=$A18,'Mapeamento de Riscos'!H34,IF($B41=$A18,'Mapeamento de Riscos'!H35,IF($B42=$A18,'Mapeamento de Riscos'!H36,IF($B43=$A18,'Mapeamento de Riscos'!H37,IF($B44=$A18,'Mapeamento de Riscos'!H38,IF($B45=$A18,'Mapeamento de Riscos'!H39,IF($B46=$A18,'Mapeamento de Riscos'!H40,IF($B47=$A18,'Mapeamento de Riscos'!H41,IF($B48=$A18,'Mapeamento de Riscos'!H42,IF($B49=$A18,'Mapeamento de Riscos'!H43,IF($B50=$A18,'Mapeamento de Riscos'!H44,IF($B51=$A18,'Mapeamento de Riscos'!H45,IF($B52=$A18,'Mapeamento de Riscos'!H46,IF($B53=$A18,'Mapeamento de Riscos'!H47,IF($B54=$A18,'Mapeamento de Riscos'!H48,IF($B55=$A18,'Mapeamento de Riscos'!H49,IF($B56=$A18,'Mapeamento de Riscos'!H50,IF($B57=$A18,'Mapeamento de Riscos'!H51,IF($B58=$A18,'Mapeamento de Riscos'!H52,IF($B59=$A18,'Mapeamento de Riscos'!H53,IF($B60=$A18,'Mapeamento de Riscos'!H54,IF($B61=$A18,'Mapeamento de Riscos'!H55,IF($B62=$A18,'Mapeamento de Riscos'!H56,IF($B63=$A18,'Mapeamento de Riscos'!H57,IF($B64=$A18,'Mapeamento de Riscos'!#REF!,IF($B65=$A18,'Mapeamento de Riscos'!#REF!,IF($B66=$A18,'Mapeamento de Riscos'!#REF!,IF($B67=$A18,'Mapeamento de Riscos'!#REF!,""))))))))))))))))))))))))))))))))))))))))))))))))))</f>
        <v>Comprometimento do cronograma fisico financeiro.</v>
      </c>
      <c r="H18" s="100" t="str">
        <f>IF($B18=$A18,'Mapeamento de Riscos'!I12,IF($B19=$A18,'Mapeamento de Riscos'!I13,IF($B20=$A18,'Mapeamento de Riscos'!I14,IF($B21=$A18,'Mapeamento de Riscos'!I15,IF($B22=$A18,'Mapeamento de Riscos'!I16,IF($B23=$A18,'Mapeamento de Riscos'!I17,IF($B24=$A18,'Mapeamento de Riscos'!I18,IF($B25=$A18,'Mapeamento de Riscos'!I19,IF($B26=$A18,'Mapeamento de Riscos'!I20,IF($B27=$A18,'Mapeamento de Riscos'!I21,IF($B28=$A18,'Mapeamento de Riscos'!I22,IF($B29=$A18,'Mapeamento de Riscos'!I23,IF($B30=$A18,'Mapeamento de Riscos'!I24,IF($B31=$A18,'Mapeamento de Riscos'!I25,IF($B32=$A18,'Mapeamento de Riscos'!I26,IF($B33=$A18,'Mapeamento de Riscos'!I27,IF($B34=$A18,'Mapeamento de Riscos'!I28,IF($B35=$A18,'Mapeamento de Riscos'!I29,IF($B36=$A18,'Mapeamento de Riscos'!I30,IF($B37=$A18,'Mapeamento de Riscos'!I31,IF($B38=$A18,'Mapeamento de Riscos'!I32,IF($B39=$A18,'Mapeamento de Riscos'!I33,IF($B40=$A18,'Mapeamento de Riscos'!I34,IF($B41=$A18,'Mapeamento de Riscos'!I35,IF($B42=$A18,'Mapeamento de Riscos'!I36,IF($B43=$A18,'Mapeamento de Riscos'!I37,IF($B44=$A18,'Mapeamento de Riscos'!I38,IF($B45=$A18,'Mapeamento de Riscos'!I39,IF($B46=$A18,'Mapeamento de Riscos'!I40,IF($B47=$A18,'Mapeamento de Riscos'!I41,IF($B48=$A18,'Mapeamento de Riscos'!I42,IF($B49=$A18,'Mapeamento de Riscos'!I43,IF($B50=$A18,'Mapeamento de Riscos'!I44,IF($B51=$A18,'Mapeamento de Riscos'!I45,IF($B52=$A18,'Mapeamento de Riscos'!I46,IF($B53=$A18,'Mapeamento de Riscos'!I47,IF($B54=$A18,'Mapeamento de Riscos'!I48,IF($B55=$A18,'Mapeamento de Riscos'!I49,IF($B56=$A18,'Mapeamento de Riscos'!I50,IF($B57=$A18,'Mapeamento de Riscos'!I51,IF($B58=$A18,'Mapeamento de Riscos'!I52,IF($B59=$A18,'Mapeamento de Riscos'!I53,IF($B60=$A18,'Mapeamento de Riscos'!I54,IF($B61=$A18,'Mapeamento de Riscos'!I55,IF($B62=$A18,'Mapeamento de Riscos'!I56,IF($B63=$A18,'Mapeamento de Riscos'!I57,IF($B64=$A18,'Mapeamento de Riscos'!#REF!,IF($B65=$A18,'Mapeamento de Riscos'!#REF!,IF($B66=$A18,'Mapeamento de Riscos'!#REF!,IF($B67=$A18,'Mapeamento de Riscos'!#REF!,""))))))))))))))))))))))))))))))))))))))))))))))))))</f>
        <v>Contratante</v>
      </c>
      <c r="I18" s="100" t="str">
        <f>IF($B18=$A18,'Mapeamento de Riscos'!J12,IF($B19=$A18,'Mapeamento de Riscos'!J13,IF($B20=$A18,'Mapeamento de Riscos'!J14,IF($B21=$A18,'Mapeamento de Riscos'!J15,IF($B22=$A18,'Mapeamento de Riscos'!J16,IF($B23=$A18,'Mapeamento de Riscos'!J17,IF($B24=$A18,'Mapeamento de Riscos'!J18,IF($B25=$A18,'Mapeamento de Riscos'!J19,IF($B26=$A18,'Mapeamento de Riscos'!J20,IF($B27=$A18,'Mapeamento de Riscos'!J21,IF($B28=$A18,'Mapeamento de Riscos'!J22,IF($B29=$A18,'Mapeamento de Riscos'!J23,IF($B30=$A18,'Mapeamento de Riscos'!J24,IF($B31=$A18,'Mapeamento de Riscos'!J25,IF($B32=$A18,'Mapeamento de Riscos'!J26,IF($B33=$A18,'Mapeamento de Riscos'!J27,IF($B34=$A18,'Mapeamento de Riscos'!J28,IF($B35=$A18,'Mapeamento de Riscos'!J29,IF($B36=$A18,'Mapeamento de Riscos'!J30,IF($B37=$A18,'Mapeamento de Riscos'!J31,IF($B38=$A18,'Mapeamento de Riscos'!J32,IF($B39=$A18,'Mapeamento de Riscos'!J33,IF($B40=$A18,'Mapeamento de Riscos'!J34,IF($B41=$A18,'Mapeamento de Riscos'!J35,IF($B42=$A18,'Mapeamento de Riscos'!J36,IF($B43=$A18,'Mapeamento de Riscos'!J37,IF($B44=$A18,'Mapeamento de Riscos'!J38,IF($B45=$A18,'Mapeamento de Riscos'!J39,IF($B46=$A18,'Mapeamento de Riscos'!J40,IF($B47=$A18,'Mapeamento de Riscos'!J41,IF($B48=$A18,'Mapeamento de Riscos'!J42,IF($B49=$A18,'Mapeamento de Riscos'!J43,IF($B50=$A18,'Mapeamento de Riscos'!J44,IF($B51=$A18,'Mapeamento de Riscos'!J45,IF($B52=$A18,'Mapeamento de Riscos'!J46,IF($B53=$A18,'Mapeamento de Riscos'!J47,IF($B54=$A18,'Mapeamento de Riscos'!J48,IF($B55=$A18,'Mapeamento de Riscos'!J49,IF($B56=$A18,'Mapeamento de Riscos'!J50,IF($B57=$A18,'Mapeamento de Riscos'!J51,IF($B58=$A18,'Mapeamento de Riscos'!J52,IF($B59=$A18,'Mapeamento de Riscos'!J53,IF($B60=$A18,'Mapeamento de Riscos'!J54,IF($B61=$A18,'Mapeamento de Riscos'!J55,IF($B62=$A18,'Mapeamento de Riscos'!J56,IF($B63=$A18,'Mapeamento de Riscos'!J57,IF($B64=$A18,'Mapeamento de Riscos'!#REF!,IF($B65=$A18,'Mapeamento de Riscos'!#REF!,IF($B66=$A18,'Mapeamento de Riscos'!#REF!,IF($B67=$A18,'Mapeamento de Riscos'!#REF!,""))))))))))))))))))))))))))))))))))))))))))))))))))</f>
        <v>2- Baixa</v>
      </c>
      <c r="J18" s="100" t="str">
        <f>IF($B18=$A18,'Mapeamento de Riscos'!V12,IF($B19=$A18,'Mapeamento de Riscos'!V13,IF($B20=$A18,'Mapeamento de Riscos'!V14,IF($B21=$A18,'Mapeamento de Riscos'!V15,IF($B22=$A18,'Mapeamento de Riscos'!V16,IF($B23=$A18,'Mapeamento de Riscos'!V17,IF($B24=$A18,'Mapeamento de Riscos'!V18,IF($B25=$A18,'Mapeamento de Riscos'!V19,IF($B26=$A18,'Mapeamento de Riscos'!V20,IF($B27=$A18,'Mapeamento de Riscos'!V21,IF($B28=$A18,'Mapeamento de Riscos'!V22,IF($B29=$A18,'Mapeamento de Riscos'!V23,IF($B30=$A18,'Mapeamento de Riscos'!V24,IF($B31=$A18,'Mapeamento de Riscos'!V25,IF($B32=$A18,'Mapeamento de Riscos'!V26,IF($B33=$A18,'Mapeamento de Riscos'!V27,IF($B34=$A18,'Mapeamento de Riscos'!V28,IF($B35=$A18,'Mapeamento de Riscos'!V29,IF($B36=$A18,'Mapeamento de Riscos'!V30,IF($B37=$A18,'Mapeamento de Riscos'!V31,IF($B38=$A18,'Mapeamento de Riscos'!V32,IF($B39=$A18,'Mapeamento de Riscos'!V33,IF($B40=$A18,'Mapeamento de Riscos'!V34,IF($B41=$A18,'Mapeamento de Riscos'!V35,IF($B42=$A18,'Mapeamento de Riscos'!V36,IF($B43=$A18,'Mapeamento de Riscos'!V37,IF($B44=$A18,'Mapeamento de Riscos'!V38,IF($B45=$A18,'Mapeamento de Riscos'!V39,IF($B46=$A18,'Mapeamento de Riscos'!V40,IF($B47=$A18,'Mapeamento de Riscos'!V41,IF($B48=$A18,'Mapeamento de Riscos'!V42,IF($B49=$A18,'Mapeamento de Riscos'!V43,IF($B50=$A18,'Mapeamento de Riscos'!V44,IF($B51=$A18,'Mapeamento de Riscos'!V45,IF($B52=$A18,'Mapeamento de Riscos'!V46,IF($B53=$A18,'Mapeamento de Riscos'!V47,IF($B54=$A18,'Mapeamento de Riscos'!V48,IF($B55=$A18,'Mapeamento de Riscos'!V49,IF($B56=$A18,'Mapeamento de Riscos'!V50,IF($B57=$A18,'Mapeamento de Riscos'!V51,IF($B58=$A18,'Mapeamento de Riscos'!V52,IF($B59=$A18,'Mapeamento de Riscos'!V53,IF($B60=$A18,'Mapeamento de Riscos'!V54,IF($B61=$A18,'Mapeamento de Riscos'!V55,IF($B62=$A18,'Mapeamento de Riscos'!V56,IF($B63=$A18,'Mapeamento de Riscos'!V57,IF($B64=$A18,'Mapeamento de Riscos'!#REF!,IF($B65=$A18,'Mapeamento de Riscos'!#REF!,IF($B66=$A18,'Mapeamento de Riscos'!#REF!,IF($B67=$A18,'Mapeamento de Riscos'!#REF!,""))))))))))))))))))))))))))))))))))))))))))))))))))</f>
        <v>2- Pequeno</v>
      </c>
      <c r="K18" s="100" t="str">
        <f>IF($B18=$A18,'Mapeamento de Riscos'!AG12,IF($B19=$A18,'Mapeamento de Riscos'!AG13,IF($B20=$A18,'Mapeamento de Riscos'!AG14,IF($B21=$A18,'Mapeamento de Riscos'!AG15,IF($B22=$A18,'Mapeamento de Riscos'!AG16,IF($B23=$A18,'Mapeamento de Riscos'!AG17,IF($B24=$A18,'Mapeamento de Riscos'!AG18,IF($B25=$A18,'Mapeamento de Riscos'!AG19,IF($B26=$A18,'Mapeamento de Riscos'!AG20,IF($B27=$A18,'Mapeamento de Riscos'!AG21,IF($B28=$A18,'Mapeamento de Riscos'!AG22,IF($B29=$A18,'Mapeamento de Riscos'!AG23,IF($B30=$A18,'Mapeamento de Riscos'!AG24,IF($B31=$A18,'Mapeamento de Riscos'!AG25,IF($B32=$A18,'Mapeamento de Riscos'!AG26,IF($B33=$A18,'Mapeamento de Riscos'!AG27,IF($B34=$A18,'Mapeamento de Riscos'!AG28,IF($B35=$A18,'Mapeamento de Riscos'!AG29,IF($B36=$A18,'Mapeamento de Riscos'!AG30,IF($B37=$A18,'Mapeamento de Riscos'!AG31,IF($B38=$A18,'Mapeamento de Riscos'!AG32,IF($B39=$A18,'Mapeamento de Riscos'!AG33,IF($B40=$A18,'Mapeamento de Riscos'!AG34,IF($B41=$A18,'Mapeamento de Riscos'!AG35,IF($B42=$A18,'Mapeamento de Riscos'!AG36,IF($B43=$A18,'Mapeamento de Riscos'!AG37,IF($B44=$A18,'Mapeamento de Riscos'!AG38,IF($B45=$A18,'Mapeamento de Riscos'!AG39,IF($B46=$A18,'Mapeamento de Riscos'!AG40,IF($B47=$A18,'Mapeamento de Riscos'!AG41,IF($B48=$A18,'Mapeamento de Riscos'!AG42,IF($B49=$A18,'Mapeamento de Riscos'!AG43,IF($B50=$A18,'Mapeamento de Riscos'!AG44,IF($B51=$A18,'Mapeamento de Riscos'!AG45,IF($B52=$A18,'Mapeamento de Riscos'!AG46,IF($B53=$A18,'Mapeamento de Riscos'!AG47,IF($B54=$A18,'Mapeamento de Riscos'!AG48,IF($B55=$A18,'Mapeamento de Riscos'!AG49,IF($B56=$A18,'Mapeamento de Riscos'!AG50,IF($B57=$A18,'Mapeamento de Riscos'!AG51,IF($B58=$A18,'Mapeamento de Riscos'!AG52,IF($B59=$A18,'Mapeamento de Riscos'!AG53,IF($B60=$A18,'Mapeamento de Riscos'!AG54,IF($B61=$A18,'Mapeamento de Riscos'!AG55,IF($B62=$A18,'Mapeamento de Riscos'!AG56,IF($B63=$A18,'Mapeamento de Riscos'!AG57,IF($B64=$A18,'Mapeamento de Riscos'!#REF!,IF($B65=$A18,'Mapeamento de Riscos'!#REF!,IF($B66=$A18,'Mapeamento de Riscos'!#REF!,IF($B67=$A18,'Mapeamento de Riscos'!#REF!,""))))))))))))))))))))))))))))))))))))))))))))))))))</f>
        <v>Risco Baixo</v>
      </c>
      <c r="L18" s="100" t="str">
        <f>IF($B18=$A18,'Mapeamento de Riscos'!AH12,IF($B19=$A18,'Mapeamento de Riscos'!AH13,IF($B20=$A18,'Mapeamento de Riscos'!AH14,IF($B21=$A18,'Mapeamento de Riscos'!AH15,IF($B22=$A18,'Mapeamento de Riscos'!AH16,IF($B23=$A18,'Mapeamento de Riscos'!AH17,IF($B24=$A18,'Mapeamento de Riscos'!AH18,IF($B25=$A18,'Mapeamento de Riscos'!AH19,IF($B26=$A18,'Mapeamento de Riscos'!AH20,IF($B27=$A18,'Mapeamento de Riscos'!AH21,IF($B28=$A18,'Mapeamento de Riscos'!AH22,IF($B29=$A18,'Mapeamento de Riscos'!AH23,IF($B30=$A18,'Mapeamento de Riscos'!AH24,IF($B31=$A18,'Mapeamento de Riscos'!AH25,IF($B32=$A18,'Mapeamento de Riscos'!AH26,IF($B33=$A18,'Mapeamento de Riscos'!AH27,IF($B34=$A18,'Mapeamento de Riscos'!AH28,IF($B35=$A18,'Mapeamento de Riscos'!AH29,IF($B36=$A18,'Mapeamento de Riscos'!AH30,IF($B37=$A18,'Mapeamento de Riscos'!AH31,IF($B38=$A18,'Mapeamento de Riscos'!AH32,IF($B39=$A18,'Mapeamento de Riscos'!AH33,IF($B40=$A18,'Mapeamento de Riscos'!AH34,IF($B41=$A18,'Mapeamento de Riscos'!AH35,IF($B42=$A18,'Mapeamento de Riscos'!AH36,IF($B43=$A18,'Mapeamento de Riscos'!AH37,IF($B44=$A18,'Mapeamento de Riscos'!AH38,IF($B45=$A18,'Mapeamento de Riscos'!AH39,IF($B46=$A18,'Mapeamento de Riscos'!AH40,IF($B47=$A18,'Mapeamento de Riscos'!AH41,IF($B48=$A18,'Mapeamento de Riscos'!AH42,IF($B49=$A18,'Mapeamento de Riscos'!AH43,IF($B50=$A18,'Mapeamento de Riscos'!AH44,IF($B51=$A18,'Mapeamento de Riscos'!AH45,IF($B52=$A18,'Mapeamento de Riscos'!AH46,IF($B53=$A18,'Mapeamento de Riscos'!AH47,IF($B54=$A18,'Mapeamento de Riscos'!AH48,IF($B55=$A18,'Mapeamento de Riscos'!AH49,IF($B56=$A18,'Mapeamento de Riscos'!AH50,IF($B57=$A18,'Mapeamento de Riscos'!AH51,IF($B58=$A18,'Mapeamento de Riscos'!AH52,IF($B59=$A18,'Mapeamento de Riscos'!AH53,IF($B60=$A18,'Mapeamento de Riscos'!AH54,IF($B61=$A18,'Mapeamento de Riscos'!AH55,IF($B62=$A18,'Mapeamento de Riscos'!AH56,IF($B63=$A18,'Mapeamento de Riscos'!AH57,IF($B64=$A18,'Mapeamento de Riscos'!#REF!,IF($B65=$A18,'Mapeamento de Riscos'!#REF!,IF($B66=$A18,'Mapeamento de Riscos'!#REF!,IF($B67=$A18,'Mapeamento de Riscos'!#REF!,""))))))))))))))))))))))))))))))))))))))))))))))))))</f>
        <v>Evitar</v>
      </c>
      <c r="M18" s="265" t="str">
        <f>IF('Mapeamento de Riscos'!AI12&gt;0,(Q59&amp;" PREVENTIVO:  "&amp;'Mapeamento de Riscos'!AI12&amp;"
 ATENUANTE: "&amp;'Mapeamento de Riscos'!AK12&amp;""""),"")</f>
        <v xml:space="preserve"> PREVENTIVO:  Apresentação de documentação de natureza comtábil.
 ATENUANTE: "</v>
      </c>
      <c r="N18" s="265" t="str">
        <f>IF(C18='Mapeamento de Riscos'!A12,M18,IF(C18='Mapeamento de Riscos'!A13,'Matriz de Risco'!M19,IF(C18='Mapeamento de Riscos'!A14,'Matriz de Risco'!M20,IF(C18='Mapeamento de Riscos'!A15,'Matriz de Risco'!M21,IF(C18='Mapeamento de Riscos'!A16,'Matriz de Risco'!M22,IF(C18='Mapeamento de Riscos'!A17,'Matriz de Risco'!M23,IF(C18='Mapeamento de Riscos'!A18,'Matriz de Risco'!M24,IF(C18='Mapeamento de Riscos'!A19,'Matriz de Risco'!M25,IF(C18='Mapeamento de Riscos'!A20,'Matriz de Risco'!M26,IF(C18='Mapeamento de Riscos'!A21,'Matriz de Risco'!M27,IF(C18='Mapeamento de Riscos'!A22,'Matriz de Risco'!M28,IF(C18='Mapeamento de Riscos'!A23,'Matriz de Risco'!M29,IF(C18='Mapeamento de Riscos'!A24,'Matriz de Risco'!M30,IF(C18='Mapeamento de Riscos'!A25,'Matriz de Risco'!M31,IF(C18='Mapeamento de Riscos'!A26,'Matriz de Risco'!M32,IF(C18='Mapeamento de Riscos'!A27,'Matriz de Risco'!M33,IF(C18='Mapeamento de Riscos'!A28,'Matriz de Risco'!M34,IF(C18='Mapeamento de Riscos'!A29,'Matriz de Risco'!M35,IF(C18='Mapeamento de Riscos'!A30,'Matriz de Risco'!M36,IF(C18='Mapeamento de Riscos'!A31,'Matriz de Risco'!M37,IF(C18='Mapeamento de Riscos'!A32,'Matriz de Risco'!M38,IF(C18='Mapeamento de Riscos'!A33,'Matriz de Risco'!M39,IF(C18='Mapeamento de Riscos'!A34,'Matriz de Risco'!M40,IF(C18='Mapeamento de Riscos'!A35,'Matriz de Risco'!M41,IF(C18='Mapeamento de Riscos'!A36,'Matriz de Risco'!M42,IF(C18='Mapeamento de Riscos'!A37,'Matriz de Risco'!M43,IF(C18='Mapeamento de Riscos'!A38,'Matriz de Risco'!M44,IF(C18='Mapeamento de Riscos'!A39,'Matriz de Risco'!M45,IF(C18='Mapeamento de Riscos'!A40,'Matriz de Risco'!M46,IF(C18='Mapeamento de Riscos'!A41,'Matriz de Risco'!M47,IF(C18='Mapeamento de Riscos'!A42,'Matriz de Risco'!M48,IF(C18='Mapeamento de Riscos'!A43,'Matriz de Risco'!M49,IF(C18='Mapeamento de Riscos'!A44,'Matriz de Risco'!M50,IF(C18='Mapeamento de Riscos'!A45,'Matriz de Risco'!M51,IF(C18='Mapeamento de Riscos'!A46,'Matriz de Risco'!M52,IF(C18='Mapeamento de Riscos'!A47,'Matriz de Risco'!M53,IF(C18='Mapeamento de Riscos'!A48,'Matriz de Risco'!M54,IF(C18='Mapeamento de Riscos'!A49,'Matriz de Risco'!M55,IF(C18='Mapeamento de Riscos'!A50,'Matriz de Risco'!M56,IF(C18='Mapeamento de Riscos'!A51,'Matriz de Risco'!M57,IF(C18='Mapeamento de Riscos'!A52,'Matriz de Risco'!M58,IF(C18='Mapeamento de Riscos'!A53,'Matriz de Risco'!M59,IF(C18='Mapeamento de Riscos'!A54,'Matriz de Risco'!M60,IF(C18='Mapeamento de Riscos'!A55,'Matriz de Risco'!M61,IF(C18='Mapeamento de Riscos'!A56,'Matriz de Risco'!M62,IF(C18='Mapeamento de Riscos'!A57,'Matriz de Risco'!M63,""))))))))))))))))))))))))))))))))))))))))))))))</f>
        <v xml:space="preserve"> PREVENTIVO:  Ações de fiscalização e coordenação.
 ATENUANTE: "</v>
      </c>
    </row>
    <row r="19" spans="1:14" ht="100.15" customHeight="1" x14ac:dyDescent="0.25">
      <c r="A19" s="98">
        <v>6</v>
      </c>
      <c r="B19" t="str">
        <f>IF('Mapeamento de Riscos'!B13="Gestão contratual",(COUNT($B$14:B18))+1,"")</f>
        <v/>
      </c>
      <c r="C19" s="100" t="str">
        <f>IF($B19=$A19,'Mapeamento de Riscos'!A13,IF($B20=$A19,'Mapeamento de Riscos'!A14,IF($B21=$A19,'Mapeamento de Riscos'!A15,IF($B22=$A19,'Mapeamento de Riscos'!A16,IF($B23=$A19,'Mapeamento de Riscos'!A17,IF($B24=$A19,'Mapeamento de Riscos'!A18,IF($B25=$A19,'Mapeamento de Riscos'!A19,IF($B26=$A19,'Mapeamento de Riscos'!A20,IF($B27=$A19,'Mapeamento de Riscos'!A21,IF($B28=$A19,'Mapeamento de Riscos'!A22,IF($B29=$A19,'Mapeamento de Riscos'!A23,IF($B30=$A19,'Mapeamento de Riscos'!A24,IF($B31=$A19,'Mapeamento de Riscos'!A25,IF($B32=$A19,'Mapeamento de Riscos'!A26,IF($B33=$A19,'Mapeamento de Riscos'!A27,IF($B34=$A19,'Mapeamento de Riscos'!A28,IF($B35=$A19,'Mapeamento de Riscos'!A29,IF($B36=$A19,'Mapeamento de Riscos'!A30,IF($B37=$A19,'Mapeamento de Riscos'!A31,IF($B38=$A19,'Mapeamento de Riscos'!A32,IF($B39=$A19,'Mapeamento de Riscos'!A33,IF($B40=$A19,'Mapeamento de Riscos'!A34,IF($B41=$A19,'Mapeamento de Riscos'!A35,IF($B42=$A19,'Mapeamento de Riscos'!A36,IF($B43=$A19,'Mapeamento de Riscos'!A37,IF($B44=$A19,'Mapeamento de Riscos'!A38,IF($B45=$A19,'Mapeamento de Riscos'!A39,IF($B46=$A19,'Mapeamento de Riscos'!A40,IF($B47=$A19,'Mapeamento de Riscos'!A41,IF($B48=$A19,'Mapeamento de Riscos'!A42,IF($B49=$A19,'Mapeamento de Riscos'!A43,IF($B50=$A19,'Mapeamento de Riscos'!A44,IF($B51=$A19,'Mapeamento de Riscos'!A45,IF($B52=$A19,'Mapeamento de Riscos'!A46,IF($B53=$A19,'Mapeamento de Riscos'!A47,IF($B54=$A19,'Mapeamento de Riscos'!A48,IF($B55=$A19,'Mapeamento de Riscos'!A49,IF($B56=$A19,'Mapeamento de Riscos'!A50,IF($B57=$A19,'Mapeamento de Riscos'!A51,IF($B58=$A19,'Mapeamento de Riscos'!A52,IF($B59=$A19,'Mapeamento de Riscos'!A53,IF($B60=$A19,'Mapeamento de Riscos'!A54,IF($B61=$A19,'Mapeamento de Riscos'!A55,IF($B62=$A19,'Mapeamento de Riscos'!A56,IF($B63=$A19,'Mapeamento de Riscos'!A57,IF($B64=$A19,'Mapeamento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/>
      </c>
      <c r="D19" s="100" t="str">
        <f>IF($B19=$A19,'Mapeamento de Riscos'!B13,IF($B20=$A19,'Mapeamento de Riscos'!B14,IF($B21=$A19,'Mapeamento de Riscos'!B15,IF($B22=$A19,'Mapeamento de Riscos'!B16,IF($B23=$A19,'Mapeamento de Riscos'!B17,IF($B24=$A19,'Mapeamento de Riscos'!B18,IF($B25=$A19,'Mapeamento de Riscos'!B19,IF($B26=$A19,'Mapeamento de Riscos'!B20,IF($B27=$A19,'Mapeamento de Riscos'!B21,IF($B28=$A19,'Mapeamento de Riscos'!B22,IF($B29=$A19,'Mapeamento de Riscos'!B23,IF($B30=$A19,'Mapeamento de Riscos'!B24,IF($B31=$A19,'Mapeamento de Riscos'!B25,IF($B32=$A19,'Mapeamento de Riscos'!B26,IF($B33=$A19,'Mapeamento de Riscos'!B27,IF($B34=$A19,'Mapeamento de Riscos'!B28,IF($B35=$A19,'Mapeamento de Riscos'!B29,IF($B36=$A19,'Mapeamento de Riscos'!B30,IF($B37=$A19,'Mapeamento de Riscos'!B31,IF($B38=$A19,'Mapeamento de Riscos'!B32,IF($B39=$A19,'Mapeamento de Riscos'!B33,IF($B40=$A19,'Mapeamento de Riscos'!B34,IF($B41=$A19,'Mapeamento de Riscos'!B35,IF($B42=$A19,'Mapeamento de Riscos'!B36,IF($B43=$A19,'Mapeamento de Riscos'!B37,IF($B44=$A19,'Mapeamento de Riscos'!B38,IF($B45=$A19,'Mapeamento de Riscos'!B39,IF($B46=$A19,'Mapeamento de Riscos'!B40,IF($B47=$A19,'Mapeamento de Riscos'!B41,IF($B48=$A19,'Mapeamento de Riscos'!B42,IF($B49=$A19,'Mapeamento de Riscos'!B43,IF($B50=$A19,'Mapeamento de Riscos'!B44,IF($B51=$A19,'Mapeamento de Riscos'!B45,IF($B52=$A19,'Mapeamento de Riscos'!B46,IF($B53=$A19,'Mapeamento de Riscos'!B47,IF($B54=$A19,'Mapeamento de Riscos'!B48,IF($B55=$A19,'Mapeamento de Riscos'!B49,IF($B56=$A19,'Mapeamento de Riscos'!B50,IF($B57=$A19,'Mapeamento de Riscos'!B51,IF($B58=$A19,'Mapeamento de Riscos'!B52,IF($B59=$A19,'Mapeamento de Riscos'!B53,IF($B60=$A19,'Mapeamento de Riscos'!B54,IF($B61=$A19,'Mapeamento de Riscos'!B55,IF($B62=$A19,'Mapeamento de Riscos'!B56,IF($B63=$A19,'Mapeamento de Riscos'!B57,IF($B64=$A19,'Mapeamento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/>
      </c>
      <c r="E19" s="266" t="str">
        <f>IF($B19=$A19,'Mapeamento de Riscos'!#REF!,IF($B20=$A19,'Mapeamento de Riscos'!E13,IF($B21=$A19,'Mapeamento de Riscos'!E14,IF($B22=$A19,'Mapeamento de Riscos'!E15,IF($B23=$A19,'Mapeamento de Riscos'!E16,IF($B24=$A19,'Mapeamento de Riscos'!E17,IF($B25=$A19,'Mapeamento de Riscos'!E18,IF($B26=$A19,'Mapeamento de Riscos'!E19,IF($B27=$A19,'Mapeamento de Riscos'!E21,IF($B28=$A19,'Mapeamento de Riscos'!E22,IF($B29=$A19,'Mapeamento de Riscos'!E23,IF($B30=$A19,'Mapeamento de Riscos'!E24,IF($B31=$A19,'Mapeamento de Riscos'!E25,IF($B32=$A19,'Mapeamento de Riscos'!E26,IF($B33=$A19,'Mapeamento de Riscos'!E27,IF($B34=$A19,'Mapeamento de Riscos'!E28,IF($B35=$A19,'Mapeamento de Riscos'!E29,IF($B36=$A19,'Mapeamento de Riscos'!E30,IF($B37=$A19,'Mapeamento de Riscos'!E31,IF($B38=$A19,'Mapeamento de Riscos'!E32,IF($B39=$A19,'Mapeamento de Riscos'!E33,IF($B40=$A19,'Mapeamento de Riscos'!E34,IF($B41=$A19,'Mapeamento de Riscos'!E35,IF($B42=$A19,'Mapeamento de Riscos'!E36,IF($B43=$A19,'Mapeamento de Riscos'!E37,IF($B44=$A19,'Mapeamento de Riscos'!E38,IF($B45=$A19,'Mapeamento de Riscos'!E39,IF($B46=$A19,'Mapeamento de Riscos'!E40,IF($B47=$A19,'Mapeamento de Riscos'!E41,IF($B48=$A19,'Mapeamento de Riscos'!E42,IF($B49=$A19,'Mapeamento de Riscos'!E43,IF($B50=$A19,'Mapeamento de Riscos'!E44,IF($B51=$A19,'Mapeamento de Riscos'!E45,IF($B52=$A19,'Mapeamento de Riscos'!E46,IF($B53=$A19,'Mapeamento de Riscos'!E47,IF($B54=$A19,'Mapeamento de Riscos'!E48,IF($B55=$A19,'Mapeamento de Riscos'!E49,IF($B56=$A19,'Mapeamento de Riscos'!E50,IF($B57=$A19,'Mapeamento de Riscos'!E51,IF($B58=$A19,'Mapeamento de Riscos'!E52,IF($B59=$A19,'Mapeamento de Riscos'!E53,IF($B60=$A19,'Mapeamento de Riscos'!E54,IF($B61=$A19,'Mapeamento de Riscos'!E55,IF($B62=$A19,'Mapeamento de Riscos'!E56,IF($B63=$A19,'Mapeamento de Riscos'!E57,IF($B64=$A19,'Mapeamento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/>
      </c>
      <c r="F19" s="266" t="str">
        <f>IF($B19=$A19,'Mapeamento de Riscos'!F13,IF($B20=$A19,'Mapeamento de Riscos'!F14,IF($B21=$A19,'Mapeamento de Riscos'!F15,IF($B22=$A19,'Mapeamento de Riscos'!F16,IF($B23=$A19,'Mapeamento de Riscos'!F17,IF($B24=$A19,'Mapeamento de Riscos'!F18,IF($B25=$A19,'Mapeamento de Riscos'!F19,IF($B26=$A19,'Mapeamento de Riscos'!F20,IF($B27=$A19,'Mapeamento de Riscos'!F21,IF($B28=$A19,'Mapeamento de Riscos'!F22,IF($B29=$A19,'Mapeamento de Riscos'!F23,IF($B30=$A19,'Mapeamento de Riscos'!F24,IF($B31=$A19,'Mapeamento de Riscos'!F25,IF($B32=$A19,'Mapeamento de Riscos'!F26,IF($B33=$A19,'Mapeamento de Riscos'!F27,IF($B34=$A19,'Mapeamento de Riscos'!F28,IF($B35=$A19,'Mapeamento de Riscos'!F29,IF($B36=$A19,'Mapeamento de Riscos'!F30,IF($B37=$A19,'Mapeamento de Riscos'!F31,IF($B38=$A19,'Mapeamento de Riscos'!F32,IF($B39=$A19,'Mapeamento de Riscos'!F33,IF($B40=$A19,'Mapeamento de Riscos'!F34,IF($B41=$A19,'Mapeamento de Riscos'!F35,IF($B42=$A19,'Mapeamento de Riscos'!F36,IF($B43=$A19,'Mapeamento de Riscos'!F37,IF($B44=$A19,'Mapeamento de Riscos'!F38,IF($B45=$A19,'Mapeamento de Riscos'!F39,IF($B46=$A19,'Mapeamento de Riscos'!F40,IF($B47=$A19,'Mapeamento de Riscos'!F41,IF($B48=$A19,'Mapeamento de Riscos'!F42,IF($B49=$A19,'Mapeamento de Riscos'!F43,IF($B50=$A19,'Mapeamento de Riscos'!F44,IF($B51=$A19,'Mapeamento de Riscos'!F45,IF($B52=$A19,'Mapeamento de Riscos'!F46,IF($B53=$A19,'Mapeamento de Riscos'!F47,IF($B54=$A19,'Mapeamento de Riscos'!F48,IF($B55=$A19,'Mapeamento de Riscos'!F49,IF($B56=$A19,'Mapeamento de Riscos'!F50,IF($B57=$A19,'Mapeamento de Riscos'!F51,IF($B58=$A19,'Mapeamento de Riscos'!F52,IF($B59=$A19,'Mapeamento de Riscos'!F53,IF($B60=$A19,'Mapeamento de Riscos'!F54,IF($B61=$A19,'Mapeamento de Riscos'!F55,IF($B62=$A19,'Mapeamento de Riscos'!F56,IF($B63=$A19,'Mapeamento de Riscos'!F57,IF($B64=$A19,'Mapeamento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/>
      </c>
      <c r="G19" s="266" t="str">
        <f>IF($B19=$A19,'Mapeamento de Riscos'!H13,IF($B20=$A19,'Mapeamento de Riscos'!H14,IF($B21=$A19,'Mapeamento de Riscos'!H15,IF($B22=$A19,'Mapeamento de Riscos'!H16,IF($B23=$A19,'Mapeamento de Riscos'!H17,IF($B24=$A19,'Mapeamento de Riscos'!H18,IF($B25=$A19,'Mapeamento de Riscos'!H19,IF($B26=$A19,'Mapeamento de Riscos'!H20,IF($B27=$A19,'Mapeamento de Riscos'!H21,IF($B28=$A19,'Mapeamento de Riscos'!H22,IF($B29=$A19,'Mapeamento de Riscos'!H23,IF($B30=$A19,'Mapeamento de Riscos'!H24,IF($B31=$A19,'Mapeamento de Riscos'!H25,IF($B32=$A19,'Mapeamento de Riscos'!H26,IF($B33=$A19,'Mapeamento de Riscos'!H27,IF($B34=$A19,'Mapeamento de Riscos'!H28,IF($B35=$A19,'Mapeamento de Riscos'!H29,IF($B36=$A19,'Mapeamento de Riscos'!H30,IF($B37=$A19,'Mapeamento de Riscos'!H31,IF($B38=$A19,'Mapeamento de Riscos'!H32,IF($B39=$A19,'Mapeamento de Riscos'!H33,IF($B40=$A19,'Mapeamento de Riscos'!H34,IF($B41=$A19,'Mapeamento de Riscos'!H35,IF($B42=$A19,'Mapeamento de Riscos'!H36,IF($B43=$A19,'Mapeamento de Riscos'!H37,IF($B44=$A19,'Mapeamento de Riscos'!H38,IF($B45=$A19,'Mapeamento de Riscos'!H39,IF($B46=$A19,'Mapeamento de Riscos'!H40,IF($B47=$A19,'Mapeamento de Riscos'!H41,IF($B48=$A19,'Mapeamento de Riscos'!H42,IF($B49=$A19,'Mapeamento de Riscos'!H43,IF($B50=$A19,'Mapeamento de Riscos'!H44,IF($B51=$A19,'Mapeamento de Riscos'!H45,IF($B52=$A19,'Mapeamento de Riscos'!H46,IF($B53=$A19,'Mapeamento de Riscos'!H47,IF($B54=$A19,'Mapeamento de Riscos'!H48,IF($B55=$A19,'Mapeamento de Riscos'!H49,IF($B56=$A19,'Mapeamento de Riscos'!H50,IF($B57=$A19,'Mapeamento de Riscos'!H51,IF($B58=$A19,'Mapeamento de Riscos'!H52,IF($B59=$A19,'Mapeamento de Riscos'!H53,IF($B60=$A19,'Mapeamento de Riscos'!H54,IF($B61=$A19,'Mapeamento de Riscos'!H55,IF($B62=$A19,'Mapeamento de Riscos'!H56,IF($B63=$A19,'Mapeamento de Riscos'!H57,IF($B64=$A19,'Mapeamento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/>
      </c>
      <c r="H19" s="100" t="str">
        <f>IF($B19=$A19,'Mapeamento de Riscos'!I13,IF($B20=$A19,'Mapeamento de Riscos'!I14,IF($B21=$A19,'Mapeamento de Riscos'!I15,IF($B22=$A19,'Mapeamento de Riscos'!I16,IF($B23=$A19,'Mapeamento de Riscos'!I17,IF($B24=$A19,'Mapeamento de Riscos'!I18,IF($B25=$A19,'Mapeamento de Riscos'!I19,IF($B26=$A19,'Mapeamento de Riscos'!I20,IF($B27=$A19,'Mapeamento de Riscos'!I21,IF($B28=$A19,'Mapeamento de Riscos'!I22,IF($B29=$A19,'Mapeamento de Riscos'!I23,IF($B30=$A19,'Mapeamento de Riscos'!I24,IF($B31=$A19,'Mapeamento de Riscos'!I25,IF($B32=$A19,'Mapeamento de Riscos'!I26,IF($B33=$A19,'Mapeamento de Riscos'!I27,IF($B34=$A19,'Mapeamento de Riscos'!I28,IF($B35=$A19,'Mapeamento de Riscos'!I29,IF($B36=$A19,'Mapeamento de Riscos'!I30,IF($B37=$A19,'Mapeamento de Riscos'!I31,IF($B38=$A19,'Mapeamento de Riscos'!I32,IF($B39=$A19,'Mapeamento de Riscos'!I33,IF($B40=$A19,'Mapeamento de Riscos'!I34,IF($B41=$A19,'Mapeamento de Riscos'!I35,IF($B42=$A19,'Mapeamento de Riscos'!I36,IF($B43=$A19,'Mapeamento de Riscos'!I37,IF($B44=$A19,'Mapeamento de Riscos'!I38,IF($B45=$A19,'Mapeamento de Riscos'!I39,IF($B46=$A19,'Mapeamento de Riscos'!I40,IF($B47=$A19,'Mapeamento de Riscos'!I41,IF($B48=$A19,'Mapeamento de Riscos'!I42,IF($B49=$A19,'Mapeamento de Riscos'!I43,IF($B50=$A19,'Mapeamento de Riscos'!I44,IF($B51=$A19,'Mapeamento de Riscos'!I45,IF($B52=$A19,'Mapeamento de Riscos'!I46,IF($B53=$A19,'Mapeamento de Riscos'!I47,IF($B54=$A19,'Mapeamento de Riscos'!I48,IF($B55=$A19,'Mapeamento de Riscos'!I49,IF($B56=$A19,'Mapeamento de Riscos'!I50,IF($B57=$A19,'Mapeamento de Riscos'!I51,IF($B58=$A19,'Mapeamento de Riscos'!I52,IF($B59=$A19,'Mapeamento de Riscos'!I53,IF($B60=$A19,'Mapeamento de Riscos'!I54,IF($B61=$A19,'Mapeamento de Riscos'!I55,IF($B62=$A19,'Mapeamento de Riscos'!I56,IF($B63=$A19,'Mapeamento de Riscos'!I57,IF($B64=$A19,'Mapeamento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/>
      </c>
      <c r="I19" s="100" t="str">
        <f>IF($B19=$A19,'Mapeamento de Riscos'!J13,IF($B20=$A19,'Mapeamento de Riscos'!J14,IF($B21=$A19,'Mapeamento de Riscos'!J15,IF($B22=$A19,'Mapeamento de Riscos'!J16,IF($B23=$A19,'Mapeamento de Riscos'!J17,IF($B24=$A19,'Mapeamento de Riscos'!J18,IF($B25=$A19,'Mapeamento de Riscos'!J19,IF($B26=$A19,'Mapeamento de Riscos'!J20,IF($B27=$A19,'Mapeamento de Riscos'!J21,IF($B28=$A19,'Mapeamento de Riscos'!J22,IF($B29=$A19,'Mapeamento de Riscos'!J23,IF($B30=$A19,'Mapeamento de Riscos'!J24,IF($B31=$A19,'Mapeamento de Riscos'!J25,IF($B32=$A19,'Mapeamento de Riscos'!J26,IF($B33=$A19,'Mapeamento de Riscos'!J27,IF($B34=$A19,'Mapeamento de Riscos'!J28,IF($B35=$A19,'Mapeamento de Riscos'!J29,IF($B36=$A19,'Mapeamento de Riscos'!J30,IF($B37=$A19,'Mapeamento de Riscos'!J31,IF($B38=$A19,'Mapeamento de Riscos'!J32,IF($B39=$A19,'Mapeamento de Riscos'!J33,IF($B40=$A19,'Mapeamento de Riscos'!J34,IF($B41=$A19,'Mapeamento de Riscos'!J35,IF($B42=$A19,'Mapeamento de Riscos'!J36,IF($B43=$A19,'Mapeamento de Riscos'!J37,IF($B44=$A19,'Mapeamento de Riscos'!J38,IF($B45=$A19,'Mapeamento de Riscos'!J39,IF($B46=$A19,'Mapeamento de Riscos'!J40,IF($B47=$A19,'Mapeamento de Riscos'!J41,IF($B48=$A19,'Mapeamento de Riscos'!J42,IF($B49=$A19,'Mapeamento de Riscos'!J43,IF($B50=$A19,'Mapeamento de Riscos'!J44,IF($B51=$A19,'Mapeamento de Riscos'!J45,IF($B52=$A19,'Mapeamento de Riscos'!J46,IF($B53=$A19,'Mapeamento de Riscos'!J47,IF($B54=$A19,'Mapeamento de Riscos'!J48,IF($B55=$A19,'Mapeamento de Riscos'!J49,IF($B56=$A19,'Mapeamento de Riscos'!J50,IF($B57=$A19,'Mapeamento de Riscos'!J51,IF($B58=$A19,'Mapeamento de Riscos'!J52,IF($B59=$A19,'Mapeamento de Riscos'!J53,IF($B60=$A19,'Mapeamento de Riscos'!J54,IF($B61=$A19,'Mapeamento de Riscos'!J55,IF($B62=$A19,'Mapeamento de Riscos'!J56,IF($B63=$A19,'Mapeamento de Riscos'!J57,IF($B64=$A19,'Mapeamento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/>
      </c>
      <c r="J19" s="100" t="str">
        <f>IF($B19=$A19,'Mapeamento de Riscos'!V13,IF($B20=$A19,'Mapeamento de Riscos'!V14,IF($B21=$A19,'Mapeamento de Riscos'!V15,IF($B22=$A19,'Mapeamento de Riscos'!V16,IF($B23=$A19,'Mapeamento de Riscos'!V17,IF($B24=$A19,'Mapeamento de Riscos'!V18,IF($B25=$A19,'Mapeamento de Riscos'!V19,IF($B26=$A19,'Mapeamento de Riscos'!V20,IF($B27=$A19,'Mapeamento de Riscos'!V21,IF($B28=$A19,'Mapeamento de Riscos'!V22,IF($B29=$A19,'Mapeamento de Riscos'!V23,IF($B30=$A19,'Mapeamento de Riscos'!V24,IF($B31=$A19,'Mapeamento de Riscos'!V25,IF($B32=$A19,'Mapeamento de Riscos'!V26,IF($B33=$A19,'Mapeamento de Riscos'!V27,IF($B34=$A19,'Mapeamento de Riscos'!V28,IF($B35=$A19,'Mapeamento de Riscos'!V29,IF($B36=$A19,'Mapeamento de Riscos'!V30,IF($B37=$A19,'Mapeamento de Riscos'!V31,IF($B38=$A19,'Mapeamento de Riscos'!V32,IF($B39=$A19,'Mapeamento de Riscos'!V33,IF($B40=$A19,'Mapeamento de Riscos'!V34,IF($B41=$A19,'Mapeamento de Riscos'!V35,IF($B42=$A19,'Mapeamento de Riscos'!V36,IF($B43=$A19,'Mapeamento de Riscos'!V37,IF($B44=$A19,'Mapeamento de Riscos'!V38,IF($B45=$A19,'Mapeamento de Riscos'!V39,IF($B46=$A19,'Mapeamento de Riscos'!V40,IF($B47=$A19,'Mapeamento de Riscos'!V41,IF($B48=$A19,'Mapeamento de Riscos'!V42,IF($B49=$A19,'Mapeamento de Riscos'!V43,IF($B50=$A19,'Mapeamento de Riscos'!V44,IF($B51=$A19,'Mapeamento de Riscos'!V45,IF($B52=$A19,'Mapeamento de Riscos'!V46,IF($B53=$A19,'Mapeamento de Riscos'!V47,IF($B54=$A19,'Mapeamento de Riscos'!V48,IF($B55=$A19,'Mapeamento de Riscos'!V49,IF($B56=$A19,'Mapeamento de Riscos'!V50,IF($B57=$A19,'Mapeamento de Riscos'!V51,IF($B58=$A19,'Mapeamento de Riscos'!V52,IF($B59=$A19,'Mapeamento de Riscos'!V53,IF($B60=$A19,'Mapeamento de Riscos'!V54,IF($B61=$A19,'Mapeamento de Riscos'!V55,IF($B62=$A19,'Mapeamento de Riscos'!V56,IF($B63=$A19,'Mapeamento de Riscos'!V57,IF($B64=$A19,'Mapeamento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/>
      </c>
      <c r="K19" s="100" t="str">
        <f>IF($B19=$A19,'Mapeamento de Riscos'!AG13,IF($B20=$A19,'Mapeamento de Riscos'!AG14,IF($B21=$A19,'Mapeamento de Riscos'!AG15,IF($B22=$A19,'Mapeamento de Riscos'!AG16,IF($B23=$A19,'Mapeamento de Riscos'!AG17,IF($B24=$A19,'Mapeamento de Riscos'!AG18,IF($B25=$A19,'Mapeamento de Riscos'!AG19,IF($B26=$A19,'Mapeamento de Riscos'!AG20,IF($B27=$A19,'Mapeamento de Riscos'!AG21,IF($B28=$A19,'Mapeamento de Riscos'!AG22,IF($B29=$A19,'Mapeamento de Riscos'!AG23,IF($B30=$A19,'Mapeamento de Riscos'!AG24,IF($B31=$A19,'Mapeamento de Riscos'!AG25,IF($B32=$A19,'Mapeamento de Riscos'!AG26,IF($B33=$A19,'Mapeamento de Riscos'!AG27,IF($B34=$A19,'Mapeamento de Riscos'!AG28,IF($B35=$A19,'Mapeamento de Riscos'!AG29,IF($B36=$A19,'Mapeamento de Riscos'!AG30,IF($B37=$A19,'Mapeamento de Riscos'!AG31,IF($B38=$A19,'Mapeamento de Riscos'!AG32,IF($B39=$A19,'Mapeamento de Riscos'!AG33,IF($B40=$A19,'Mapeamento de Riscos'!AG34,IF($B41=$A19,'Mapeamento de Riscos'!AG35,IF($B42=$A19,'Mapeamento de Riscos'!AG36,IF($B43=$A19,'Mapeamento de Riscos'!AG37,IF($B44=$A19,'Mapeamento de Riscos'!AG38,IF($B45=$A19,'Mapeamento de Riscos'!AG39,IF($B46=$A19,'Mapeamento de Riscos'!AG40,IF($B47=$A19,'Mapeamento de Riscos'!AG41,IF($B48=$A19,'Mapeamento de Riscos'!AG42,IF($B49=$A19,'Mapeamento de Riscos'!AG43,IF($B50=$A19,'Mapeamento de Riscos'!AG44,IF($B51=$A19,'Mapeamento de Riscos'!AG45,IF($B52=$A19,'Mapeamento de Riscos'!AG46,IF($B53=$A19,'Mapeamento de Riscos'!AG47,IF($B54=$A19,'Mapeamento de Riscos'!AG48,IF($B55=$A19,'Mapeamento de Riscos'!AG49,IF($B56=$A19,'Mapeamento de Riscos'!AG50,IF($B57=$A19,'Mapeamento de Riscos'!AG51,IF($B58=$A19,'Mapeamento de Riscos'!AG52,IF($B59=$A19,'Mapeamento de Riscos'!AG53,IF($B60=$A19,'Mapeamento de Riscos'!AG54,IF($B61=$A19,'Mapeamento de Riscos'!AG55,IF($B62=$A19,'Mapeamento de Riscos'!AG56,IF($B63=$A19,'Mapeamento de Riscos'!AG57,IF($B64=$A19,'Mapeamento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/>
      </c>
      <c r="L19" s="100" t="str">
        <f>IF($B19=$A19,'Mapeamento de Riscos'!AH13,IF($B20=$A19,'Mapeamento de Riscos'!AH14,IF($B21=$A19,'Mapeamento de Riscos'!AH15,IF($B22=$A19,'Mapeamento de Riscos'!AH16,IF($B23=$A19,'Mapeamento de Riscos'!AH17,IF($B24=$A19,'Mapeamento de Riscos'!AH18,IF($B25=$A19,'Mapeamento de Riscos'!AH19,IF($B26=$A19,'Mapeamento de Riscos'!AH20,IF($B27=$A19,'Mapeamento de Riscos'!AH21,IF($B28=$A19,'Mapeamento de Riscos'!AH22,IF($B29=$A19,'Mapeamento de Riscos'!AH23,IF($B30=$A19,'Mapeamento de Riscos'!AH24,IF($B31=$A19,'Mapeamento de Riscos'!AH25,IF($B32=$A19,'Mapeamento de Riscos'!AH26,IF($B33=$A19,'Mapeamento de Riscos'!AH27,IF($B34=$A19,'Mapeamento de Riscos'!AH28,IF($B35=$A19,'Mapeamento de Riscos'!AH29,IF($B36=$A19,'Mapeamento de Riscos'!AH30,IF($B37=$A19,'Mapeamento de Riscos'!AH31,IF($B38=$A19,'Mapeamento de Riscos'!AH32,IF($B39=$A19,'Mapeamento de Riscos'!AH33,IF($B40=$A19,'Mapeamento de Riscos'!AH34,IF($B41=$A19,'Mapeamento de Riscos'!AH35,IF($B42=$A19,'Mapeamento de Riscos'!AH36,IF($B43=$A19,'Mapeamento de Riscos'!AH37,IF($B44=$A19,'Mapeamento de Riscos'!AH38,IF($B45=$A19,'Mapeamento de Riscos'!AH39,IF($B46=$A19,'Mapeamento de Riscos'!AH40,IF($B47=$A19,'Mapeamento de Riscos'!AH41,IF($B48=$A19,'Mapeamento de Riscos'!AH42,IF($B49=$A19,'Mapeamento de Riscos'!AH43,IF($B50=$A19,'Mapeamento de Riscos'!AH44,IF($B51=$A19,'Mapeamento de Riscos'!AH45,IF($B52=$A19,'Mapeamento de Riscos'!AH46,IF($B53=$A19,'Mapeamento de Riscos'!AH47,IF($B54=$A19,'Mapeamento de Riscos'!AH48,IF($B55=$A19,'Mapeamento de Riscos'!AH49,IF($B56=$A19,'Mapeamento de Riscos'!AH50,IF($B57=$A19,'Mapeamento de Riscos'!AH51,IF($B58=$A19,'Mapeamento de Riscos'!AH52,IF($B59=$A19,'Mapeamento de Riscos'!AH53,IF($B60=$A19,'Mapeamento de Riscos'!AH54,IF($B61=$A19,'Mapeamento de Riscos'!AH55,IF($B62=$A19,'Mapeamento de Riscos'!AH56,IF($B63=$A19,'Mapeamento de Riscos'!AH57,IF($B64=$A19,'Mapeamento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/>
      </c>
      <c r="M19" s="265" t="str">
        <f>IF('Mapeamento de Riscos'!AI13&gt;0,(Q60&amp;" PREVENTIVO:  "&amp;'Mapeamento de Riscos'!AI13&amp;"
 ATENUANTE: "&amp;'Mapeamento de Riscos'!AK13&amp;""""),"")</f>
        <v/>
      </c>
      <c r="N19" s="265" t="str">
        <f>IF(C19='Mapeamento de Riscos'!A13,M19,IF(C19='Mapeamento de Riscos'!A14,'Matriz de Risco'!M20,IF(C19='Mapeamento de Riscos'!A15,'Matriz de Risco'!M21,IF(C19='Mapeamento de Riscos'!A16,'Matriz de Risco'!M22,IF(C19='Mapeamento de Riscos'!A17,'Matriz de Risco'!M23,IF(C19='Mapeamento de Riscos'!A18,'Matriz de Risco'!M24,IF(C19='Mapeamento de Riscos'!A19,'Matriz de Risco'!M25,IF(C19='Mapeamento de Riscos'!A20,'Matriz de Risco'!M26,IF(C19='Mapeamento de Riscos'!A21,'Matriz de Risco'!M27,IF(C19='Mapeamento de Riscos'!A22,'Matriz de Risco'!M28,IF(C19='Mapeamento de Riscos'!A23,'Matriz de Risco'!M29,IF(C19='Mapeamento de Riscos'!A24,'Matriz de Risco'!M30,IF(C19='Mapeamento de Riscos'!A25,'Matriz de Risco'!M31,IF(C19='Mapeamento de Riscos'!A26,'Matriz de Risco'!M32,IF(C19='Mapeamento de Riscos'!A27,'Matriz de Risco'!M33,IF(C19='Mapeamento de Riscos'!A28,'Matriz de Risco'!M34,IF(C19='Mapeamento de Riscos'!A29,'Matriz de Risco'!M35,IF(C19='Mapeamento de Riscos'!A30,'Matriz de Risco'!M36,IF(C19='Mapeamento de Riscos'!A31,'Matriz de Risco'!M37,IF(C19='Mapeamento de Riscos'!A32,'Matriz de Risco'!M38,IF(C19='Mapeamento de Riscos'!A33,'Matriz de Risco'!M39,IF(C19='Mapeamento de Riscos'!A34,'Matriz de Risco'!M40,IF(C19='Mapeamento de Riscos'!A35,'Matriz de Risco'!M41,IF(C19='Mapeamento de Riscos'!A36,'Matriz de Risco'!M42,IF(C19='Mapeamento de Riscos'!A37,'Matriz de Risco'!M43,IF(C19='Mapeamento de Riscos'!A38,'Matriz de Risco'!M44,IF(C19='Mapeamento de Riscos'!A39,'Matriz de Risco'!M45,IF(C19='Mapeamento de Riscos'!A40,'Matriz de Risco'!M46,IF(C19='Mapeamento de Riscos'!A41,'Matriz de Risco'!M47,IF(C19='Mapeamento de Riscos'!A42,'Matriz de Risco'!M48,IF(C19='Mapeamento de Riscos'!A43,'Matriz de Risco'!M49,IF(C19='Mapeamento de Riscos'!A44,'Matriz de Risco'!M50,IF(C19='Mapeamento de Riscos'!A45,'Matriz de Risco'!M51,IF(C19='Mapeamento de Riscos'!A46,'Matriz de Risco'!M52,IF(C19='Mapeamento de Riscos'!A47,'Matriz de Risco'!M53,IF(C19='Mapeamento de Riscos'!A48,'Matriz de Risco'!M54,IF(C19='Mapeamento de Riscos'!A49,'Matriz de Risco'!M55,IF(C19='Mapeamento de Riscos'!A50,'Matriz de Risco'!M56,IF(C19='Mapeamento de Riscos'!A51,'Matriz de Risco'!M57,IF(C19='Mapeamento de Riscos'!A52,'Matriz de Risco'!M58,IF(C19='Mapeamento de Riscos'!A53,'Matriz de Risco'!M59,IF(C19='Mapeamento de Riscos'!A54,'Matriz de Risco'!M60,IF(C19='Mapeamento de Riscos'!A55,'Matriz de Risco'!M61,IF(C19='Mapeamento de Riscos'!A56,'Matriz de Risco'!M62,IF(C19='Mapeamento de Riscos'!A57,'Matriz de Risco'!M63,"")))))))))))))))))))))))))))))))))))))))))))))</f>
        <v/>
      </c>
    </row>
    <row r="20" spans="1:14" ht="100.15" customHeight="1" x14ac:dyDescent="0.25">
      <c r="A20" s="98">
        <v>7</v>
      </c>
      <c r="B20">
        <f>IF('Mapeamento de Riscos'!B14="Gestão contratual",(COUNT($B$14:B19))+1,"")</f>
        <v>5</v>
      </c>
      <c r="C20" s="100" t="str">
        <f>IF($B20=$A20,'Mapeamento de Riscos'!A14,IF($B21=$A20,'Mapeamento de Riscos'!A15,IF($B22=$A20,'Mapeamento de Riscos'!A16,IF($B23=$A20,'Mapeamento de Riscos'!A17,IF($B24=$A20,'Mapeamento de Riscos'!A18,IF($B25=$A20,'Mapeamento de Riscos'!A19,IF($B26=$A20,'Mapeamento de Riscos'!A20,IF($B27=$A20,'Mapeamento de Riscos'!A21,IF($B28=$A20,'Mapeamento de Riscos'!A22,IF($B29=$A20,'Mapeamento de Riscos'!A23,IF($B30=$A20,'Mapeamento de Riscos'!A24,IF($B31=$A20,'Mapeamento de Riscos'!A25,IF($B32=$A20,'Mapeamento de Riscos'!A26,IF($B33=$A20,'Mapeamento de Riscos'!A27,IF($B34=$A20,'Mapeamento de Riscos'!A28,IF($B35=$A20,'Mapeamento de Riscos'!A29,IF($B36=$A20,'Mapeamento de Riscos'!A30,IF($B37=$A20,'Mapeamento de Riscos'!A31,IF($B38=$A20,'Mapeamento de Riscos'!A32,IF($B39=$A20,'Mapeamento de Riscos'!A33,IF($B40=$A20,'Mapeamento de Riscos'!A34,IF($B41=$A20,'Mapeamento de Riscos'!A35,IF($B42=$A20,'Mapeamento de Riscos'!A36,IF($B43=$A20,'Mapeamento de Riscos'!A37,IF($B44=$A20,'Mapeamento de Riscos'!A38,IF($B45=$A20,'Mapeamento de Riscos'!A39,IF($B46=$A20,'Mapeamento de Riscos'!A40,IF($B47=$A20,'Mapeamento de Riscos'!A41,IF($B48=$A20,'Mapeamento de Riscos'!A42,IF($B49=$A20,'Mapeamento de Riscos'!A43,IF($B50=$A20,'Mapeamento de Riscos'!A44,IF($B51=$A20,'Mapeamento de Riscos'!A45,IF($B52=$A20,'Mapeamento de Riscos'!A46,IF($B53=$A20,'Mapeamento de Riscos'!A47,IF($B54=$A20,'Mapeamento de Riscos'!A48,IF($B55=$A20,'Mapeamento de Riscos'!A49,IF($B56=$A20,'Mapeamento de Riscos'!A50,IF($B57=$A20,'Mapeamento de Riscos'!A51,IF($B58=$A20,'Mapeamento de Riscos'!A52,IF($B59=$A20,'Mapeamento de Riscos'!A53,IF($B60=$A20,'Mapeamento de Riscos'!A54,IF($B61=$A20,'Mapeamento de Riscos'!A55,IF($B62=$A20,'Mapeamento de Riscos'!A56,IF($B63=$A20,'Mapeamento de Riscos'!A57,IF($B64=$A20,'Mapeamento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/>
      </c>
      <c r="D20" s="100" t="str">
        <f>IF($B20=$A20,'Mapeamento de Riscos'!B14,IF($B21=$A20,'Mapeamento de Riscos'!B15,IF($B22=$A20,'Mapeamento de Riscos'!B16,IF($B23=$A20,'Mapeamento de Riscos'!B17,IF($B24=$A20,'Mapeamento de Riscos'!B18,IF($B25=$A20,'Mapeamento de Riscos'!B19,IF($B26=$A20,'Mapeamento de Riscos'!B20,IF($B27=$A20,'Mapeamento de Riscos'!B21,IF($B28=$A20,'Mapeamento de Riscos'!B22,IF($B29=$A20,'Mapeamento de Riscos'!B23,IF($B30=$A20,'Mapeamento de Riscos'!B24,IF($B31=$A20,'Mapeamento de Riscos'!B25,IF($B32=$A20,'Mapeamento de Riscos'!B26,IF($B33=$A20,'Mapeamento de Riscos'!B27,IF($B34=$A20,'Mapeamento de Riscos'!B28,IF($B35=$A20,'Mapeamento de Riscos'!B29,IF($B36=$A20,'Mapeamento de Riscos'!B30,IF($B37=$A20,'Mapeamento de Riscos'!B31,IF($B38=$A20,'Mapeamento de Riscos'!B32,IF($B39=$A20,'Mapeamento de Riscos'!B33,IF($B40=$A20,'Mapeamento de Riscos'!B34,IF($B41=$A20,'Mapeamento de Riscos'!B35,IF($B42=$A20,'Mapeamento de Riscos'!B36,IF($B43=$A20,'Mapeamento de Riscos'!B37,IF($B44=$A20,'Mapeamento de Riscos'!B38,IF($B45=$A20,'Mapeamento de Riscos'!B39,IF($B46=$A20,'Mapeamento de Riscos'!B40,IF($B47=$A20,'Mapeamento de Riscos'!B41,IF($B48=$A20,'Mapeamento de Riscos'!B42,IF($B49=$A20,'Mapeamento de Riscos'!B43,IF($B50=$A20,'Mapeamento de Riscos'!B44,IF($B51=$A20,'Mapeamento de Riscos'!B45,IF($B52=$A20,'Mapeamento de Riscos'!B46,IF($B53=$A20,'Mapeamento de Riscos'!B47,IF($B54=$A20,'Mapeamento de Riscos'!B48,IF($B55=$A20,'Mapeamento de Riscos'!B49,IF($B56=$A20,'Mapeamento de Riscos'!B50,IF($B57=$A20,'Mapeamento de Riscos'!B51,IF($B58=$A20,'Mapeamento de Riscos'!B52,IF($B59=$A20,'Mapeamento de Riscos'!B53,IF($B60=$A20,'Mapeamento de Riscos'!B54,IF($B61=$A20,'Mapeamento de Riscos'!B55,IF($B62=$A20,'Mapeamento de Riscos'!B56,IF($B63=$A20,'Mapeamento de Riscos'!B57,IF($B64=$A20,'Mapeamento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/>
      </c>
      <c r="E20" s="266" t="str">
        <f>IF($B20=$A20,'Mapeamento de Riscos'!E13,IF($B21=$A20,'Mapeamento de Riscos'!E14,IF($B22=$A20,'Mapeamento de Riscos'!E15,IF($B23=$A20,'Mapeamento de Riscos'!E16,IF($B24=$A20,'Mapeamento de Riscos'!E17,IF($B25=$A20,'Mapeamento de Riscos'!E18,IF($B26=$A20,'Mapeamento de Riscos'!E19,IF($B27=$A20,'Mapeamento de Riscos'!E21,IF($B28=$A20,'Mapeamento de Riscos'!E22,IF($B29=$A20,'Mapeamento de Riscos'!E23,IF($B30=$A20,'Mapeamento de Riscos'!E24,IF($B31=$A20,'Mapeamento de Riscos'!E25,IF($B32=$A20,'Mapeamento de Riscos'!E26,IF($B33=$A20,'Mapeamento de Riscos'!E27,IF($B34=$A20,'Mapeamento de Riscos'!E28,IF($B35=$A20,'Mapeamento de Riscos'!E29,IF($B36=$A20,'Mapeamento de Riscos'!E30,IF($B37=$A20,'Mapeamento de Riscos'!E31,IF($B38=$A20,'Mapeamento de Riscos'!E32,IF($B39=$A20,'Mapeamento de Riscos'!E33,IF($B40=$A20,'Mapeamento de Riscos'!E34,IF($B41=$A20,'Mapeamento de Riscos'!E35,IF($B42=$A20,'Mapeamento de Riscos'!E36,IF($B43=$A20,'Mapeamento de Riscos'!E37,IF($B44=$A20,'Mapeamento de Riscos'!E38,IF($B45=$A20,'Mapeamento de Riscos'!E39,IF($B46=$A20,'Mapeamento de Riscos'!E40,IF($B47=$A20,'Mapeamento de Riscos'!E41,IF($B48=$A20,'Mapeamento de Riscos'!E42,IF($B49=$A20,'Mapeamento de Riscos'!E43,IF($B50=$A20,'Mapeamento de Riscos'!E44,IF($B51=$A20,'Mapeamento de Riscos'!E45,IF($B52=$A20,'Mapeamento de Riscos'!E46,IF($B53=$A20,'Mapeamento de Riscos'!E47,IF($B54=$A20,'Mapeamento de Riscos'!E48,IF($B55=$A20,'Mapeamento de Riscos'!E49,IF($B56=$A20,'Mapeamento de Riscos'!E50,IF($B57=$A20,'Mapeamento de Riscos'!E51,IF($B58=$A20,'Mapeamento de Riscos'!E52,IF($B59=$A20,'Mapeamento de Riscos'!E53,IF($B60=$A20,'Mapeamento de Riscos'!E54,IF($B61=$A20,'Mapeamento de Riscos'!E55,IF($B62=$A20,'Mapeamento de Riscos'!E56,IF($B63=$A20,'Mapeamento de Riscos'!E57,IF($B64=$A20,'Mapeamento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/>
      </c>
      <c r="F20" s="266" t="str">
        <f>IF($B20=$A20,'Mapeamento de Riscos'!F14,IF($B21=$A20,'Mapeamento de Riscos'!F15,IF($B22=$A20,'Mapeamento de Riscos'!F16,IF($B23=$A20,'Mapeamento de Riscos'!F17,IF($B24=$A20,'Mapeamento de Riscos'!F18,IF($B25=$A20,'Mapeamento de Riscos'!F19,IF($B26=$A20,'Mapeamento de Riscos'!F20,IF($B27=$A20,'Mapeamento de Riscos'!F21,IF($B28=$A20,'Mapeamento de Riscos'!F22,IF($B29=$A20,'Mapeamento de Riscos'!F23,IF($B30=$A20,'Mapeamento de Riscos'!F24,IF($B31=$A20,'Mapeamento de Riscos'!F25,IF($B32=$A20,'Mapeamento de Riscos'!F26,IF($B33=$A20,'Mapeamento de Riscos'!F27,IF($B34=$A20,'Mapeamento de Riscos'!F28,IF($B35=$A20,'Mapeamento de Riscos'!F29,IF($B36=$A20,'Mapeamento de Riscos'!F30,IF($B37=$A20,'Mapeamento de Riscos'!F31,IF($B38=$A20,'Mapeamento de Riscos'!F32,IF($B39=$A20,'Mapeamento de Riscos'!F33,IF($B40=$A20,'Mapeamento de Riscos'!F34,IF($B41=$A20,'Mapeamento de Riscos'!F35,IF($B42=$A20,'Mapeamento de Riscos'!F36,IF($B43=$A20,'Mapeamento de Riscos'!F37,IF($B44=$A20,'Mapeamento de Riscos'!F38,IF($B45=$A20,'Mapeamento de Riscos'!F39,IF($B46=$A20,'Mapeamento de Riscos'!F40,IF($B47=$A20,'Mapeamento de Riscos'!F41,IF($B48=$A20,'Mapeamento de Riscos'!F42,IF($B49=$A20,'Mapeamento de Riscos'!F43,IF($B50=$A20,'Mapeamento de Riscos'!F44,IF($B51=$A20,'Mapeamento de Riscos'!F45,IF($B52=$A20,'Mapeamento de Riscos'!F46,IF($B53=$A20,'Mapeamento de Riscos'!F47,IF($B54=$A20,'Mapeamento de Riscos'!F48,IF($B55=$A20,'Mapeamento de Riscos'!F49,IF($B56=$A20,'Mapeamento de Riscos'!F50,IF($B57=$A20,'Mapeamento de Riscos'!F51,IF($B58=$A20,'Mapeamento de Riscos'!F52,IF($B59=$A20,'Mapeamento de Riscos'!F53,IF($B60=$A20,'Mapeamento de Riscos'!F54,IF($B61=$A20,'Mapeamento de Riscos'!F55,IF($B62=$A20,'Mapeamento de Riscos'!F56,IF($B63=$A20,'Mapeamento de Riscos'!F57,IF($B64=$A20,'Mapeamento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/>
      </c>
      <c r="G20" s="266" t="str">
        <f>IF($B20=$A20,'Mapeamento de Riscos'!H14,IF($B21=$A20,'Mapeamento de Riscos'!H15,IF($B22=$A20,'Mapeamento de Riscos'!H16,IF($B23=$A20,'Mapeamento de Riscos'!H17,IF($B24=$A20,'Mapeamento de Riscos'!H18,IF($B25=$A20,'Mapeamento de Riscos'!H19,IF($B26=$A20,'Mapeamento de Riscos'!H20,IF($B27=$A20,'Mapeamento de Riscos'!H21,IF($B28=$A20,'Mapeamento de Riscos'!H22,IF($B29=$A20,'Mapeamento de Riscos'!H23,IF($B30=$A20,'Mapeamento de Riscos'!H24,IF($B31=$A20,'Mapeamento de Riscos'!H25,IF($B32=$A20,'Mapeamento de Riscos'!H26,IF($B33=$A20,'Mapeamento de Riscos'!H27,IF($B34=$A20,'Mapeamento de Riscos'!H28,IF($B35=$A20,'Mapeamento de Riscos'!H29,IF($B36=$A20,'Mapeamento de Riscos'!H30,IF($B37=$A20,'Mapeamento de Riscos'!H31,IF($B38=$A20,'Mapeamento de Riscos'!H32,IF($B39=$A20,'Mapeamento de Riscos'!H33,IF($B40=$A20,'Mapeamento de Riscos'!H34,IF($B41=$A20,'Mapeamento de Riscos'!H35,IF($B42=$A20,'Mapeamento de Riscos'!H36,IF($B43=$A20,'Mapeamento de Riscos'!H37,IF($B44=$A20,'Mapeamento de Riscos'!H38,IF($B45=$A20,'Mapeamento de Riscos'!H39,IF($B46=$A20,'Mapeamento de Riscos'!H40,IF($B47=$A20,'Mapeamento de Riscos'!H41,IF($B48=$A20,'Mapeamento de Riscos'!H42,IF($B49=$A20,'Mapeamento de Riscos'!H43,IF($B50=$A20,'Mapeamento de Riscos'!H44,IF($B51=$A20,'Mapeamento de Riscos'!H45,IF($B52=$A20,'Mapeamento de Riscos'!H46,IF($B53=$A20,'Mapeamento de Riscos'!H47,IF($B54=$A20,'Mapeamento de Riscos'!H48,IF($B55=$A20,'Mapeamento de Riscos'!H49,IF($B56=$A20,'Mapeamento de Riscos'!H50,IF($B57=$A20,'Mapeamento de Riscos'!H51,IF($B58=$A20,'Mapeamento de Riscos'!H52,IF($B59=$A20,'Mapeamento de Riscos'!H53,IF($B60=$A20,'Mapeamento de Riscos'!H54,IF($B61=$A20,'Mapeamento de Riscos'!H55,IF($B62=$A20,'Mapeamento de Riscos'!H56,IF($B63=$A20,'Mapeamento de Riscos'!H57,IF($B64=$A20,'Mapeamento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/>
      </c>
      <c r="H20" s="100" t="str">
        <f>IF($B20=$A20,'Mapeamento de Riscos'!I14,IF($B21=$A20,'Mapeamento de Riscos'!I15,IF($B22=$A20,'Mapeamento de Riscos'!I16,IF($B23=$A20,'Mapeamento de Riscos'!I17,IF($B24=$A20,'Mapeamento de Riscos'!I18,IF($B25=$A20,'Mapeamento de Riscos'!I19,IF($B26=$A20,'Mapeamento de Riscos'!I20,IF($B27=$A20,'Mapeamento de Riscos'!I21,IF($B28=$A20,'Mapeamento de Riscos'!I22,IF($B29=$A20,'Mapeamento de Riscos'!I23,IF($B30=$A20,'Mapeamento de Riscos'!I24,IF($B31=$A20,'Mapeamento de Riscos'!I25,IF($B32=$A20,'Mapeamento de Riscos'!I26,IF($B33=$A20,'Mapeamento de Riscos'!I27,IF($B34=$A20,'Mapeamento de Riscos'!I28,IF($B35=$A20,'Mapeamento de Riscos'!I29,IF($B36=$A20,'Mapeamento de Riscos'!I30,IF($B37=$A20,'Mapeamento de Riscos'!I31,IF($B38=$A20,'Mapeamento de Riscos'!I32,IF($B39=$A20,'Mapeamento de Riscos'!I33,IF($B40=$A20,'Mapeamento de Riscos'!I34,IF($B41=$A20,'Mapeamento de Riscos'!I35,IF($B42=$A20,'Mapeamento de Riscos'!I36,IF($B43=$A20,'Mapeamento de Riscos'!I37,IF($B44=$A20,'Mapeamento de Riscos'!I38,IF($B45=$A20,'Mapeamento de Riscos'!I39,IF($B46=$A20,'Mapeamento de Riscos'!I40,IF($B47=$A20,'Mapeamento de Riscos'!I41,IF($B48=$A20,'Mapeamento de Riscos'!I42,IF($B49=$A20,'Mapeamento de Riscos'!I43,IF($B50=$A20,'Mapeamento de Riscos'!I44,IF($B51=$A20,'Mapeamento de Riscos'!I45,IF($B52=$A20,'Mapeamento de Riscos'!I46,IF($B53=$A20,'Mapeamento de Riscos'!I47,IF($B54=$A20,'Mapeamento de Riscos'!I48,IF($B55=$A20,'Mapeamento de Riscos'!I49,IF($B56=$A20,'Mapeamento de Riscos'!I50,IF($B57=$A20,'Mapeamento de Riscos'!I51,IF($B58=$A20,'Mapeamento de Riscos'!I52,IF($B59=$A20,'Mapeamento de Riscos'!I53,IF($B60=$A20,'Mapeamento de Riscos'!I54,IF($B61=$A20,'Mapeamento de Riscos'!I55,IF($B62=$A20,'Mapeamento de Riscos'!I56,IF($B63=$A20,'Mapeamento de Riscos'!I57,IF($B64=$A20,'Mapeamento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/>
      </c>
      <c r="I20" s="100" t="str">
        <f>IF($B20=$A20,'Mapeamento de Riscos'!J14,IF($B21=$A20,'Mapeamento de Riscos'!J15,IF($B22=$A20,'Mapeamento de Riscos'!J16,IF($B23=$A20,'Mapeamento de Riscos'!J17,IF($B24=$A20,'Mapeamento de Riscos'!J18,IF($B25=$A20,'Mapeamento de Riscos'!J19,IF($B26=$A20,'Mapeamento de Riscos'!J20,IF($B27=$A20,'Mapeamento de Riscos'!J21,IF($B28=$A20,'Mapeamento de Riscos'!J22,IF($B29=$A20,'Mapeamento de Riscos'!J23,IF($B30=$A20,'Mapeamento de Riscos'!J24,IF($B31=$A20,'Mapeamento de Riscos'!J25,IF($B32=$A20,'Mapeamento de Riscos'!J26,IF($B33=$A20,'Mapeamento de Riscos'!J27,IF($B34=$A20,'Mapeamento de Riscos'!J28,IF($B35=$A20,'Mapeamento de Riscos'!J29,IF($B36=$A20,'Mapeamento de Riscos'!J30,IF($B37=$A20,'Mapeamento de Riscos'!J31,IF($B38=$A20,'Mapeamento de Riscos'!J32,IF($B39=$A20,'Mapeamento de Riscos'!J33,IF($B40=$A20,'Mapeamento de Riscos'!J34,IF($B41=$A20,'Mapeamento de Riscos'!J35,IF($B42=$A20,'Mapeamento de Riscos'!J36,IF($B43=$A20,'Mapeamento de Riscos'!J37,IF($B44=$A20,'Mapeamento de Riscos'!J38,IF($B45=$A20,'Mapeamento de Riscos'!J39,IF($B46=$A20,'Mapeamento de Riscos'!J40,IF($B47=$A20,'Mapeamento de Riscos'!J41,IF($B48=$A20,'Mapeamento de Riscos'!J42,IF($B49=$A20,'Mapeamento de Riscos'!J43,IF($B50=$A20,'Mapeamento de Riscos'!J44,IF($B51=$A20,'Mapeamento de Riscos'!J45,IF($B52=$A20,'Mapeamento de Riscos'!J46,IF($B53=$A20,'Mapeamento de Riscos'!J47,IF($B54=$A20,'Mapeamento de Riscos'!J48,IF($B55=$A20,'Mapeamento de Riscos'!J49,IF($B56=$A20,'Mapeamento de Riscos'!J50,IF($B57=$A20,'Mapeamento de Riscos'!J51,IF($B58=$A20,'Mapeamento de Riscos'!J52,IF($B59=$A20,'Mapeamento de Riscos'!J53,IF($B60=$A20,'Mapeamento de Riscos'!J54,IF($B61=$A20,'Mapeamento de Riscos'!J55,IF($B62=$A20,'Mapeamento de Riscos'!J56,IF($B63=$A20,'Mapeamento de Riscos'!J57,IF($B64=$A20,'Mapeamento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/>
      </c>
      <c r="J20" s="100" t="str">
        <f>IF($B20=$A20,'Mapeamento de Riscos'!V14,IF($B21=$A20,'Mapeamento de Riscos'!V15,IF($B22=$A20,'Mapeamento de Riscos'!V16,IF($B23=$A20,'Mapeamento de Riscos'!V17,IF($B24=$A20,'Mapeamento de Riscos'!V18,IF($B25=$A20,'Mapeamento de Riscos'!V19,IF($B26=$A20,'Mapeamento de Riscos'!V20,IF($B27=$A20,'Mapeamento de Riscos'!V21,IF($B28=$A20,'Mapeamento de Riscos'!V22,IF($B29=$A20,'Mapeamento de Riscos'!V23,IF($B30=$A20,'Mapeamento de Riscos'!V24,IF($B31=$A20,'Mapeamento de Riscos'!V25,IF($B32=$A20,'Mapeamento de Riscos'!V26,IF($B33=$A20,'Mapeamento de Riscos'!V27,IF($B34=$A20,'Mapeamento de Riscos'!V28,IF($B35=$A20,'Mapeamento de Riscos'!V29,IF($B36=$A20,'Mapeamento de Riscos'!V30,IF($B37=$A20,'Mapeamento de Riscos'!V31,IF($B38=$A20,'Mapeamento de Riscos'!V32,IF($B39=$A20,'Mapeamento de Riscos'!V33,IF($B40=$A20,'Mapeamento de Riscos'!V34,IF($B41=$A20,'Mapeamento de Riscos'!V35,IF($B42=$A20,'Mapeamento de Riscos'!V36,IF($B43=$A20,'Mapeamento de Riscos'!V37,IF($B44=$A20,'Mapeamento de Riscos'!V38,IF($B45=$A20,'Mapeamento de Riscos'!V39,IF($B46=$A20,'Mapeamento de Riscos'!V40,IF($B47=$A20,'Mapeamento de Riscos'!V41,IF($B48=$A20,'Mapeamento de Riscos'!V42,IF($B49=$A20,'Mapeamento de Riscos'!V43,IF($B50=$A20,'Mapeamento de Riscos'!V44,IF($B51=$A20,'Mapeamento de Riscos'!V45,IF($B52=$A20,'Mapeamento de Riscos'!V46,IF($B53=$A20,'Mapeamento de Riscos'!V47,IF($B54=$A20,'Mapeamento de Riscos'!V48,IF($B55=$A20,'Mapeamento de Riscos'!V49,IF($B56=$A20,'Mapeamento de Riscos'!V50,IF($B57=$A20,'Mapeamento de Riscos'!V51,IF($B58=$A20,'Mapeamento de Riscos'!V52,IF($B59=$A20,'Mapeamento de Riscos'!V53,IF($B60=$A20,'Mapeamento de Riscos'!V54,IF($B61=$A20,'Mapeamento de Riscos'!V55,IF($B62=$A20,'Mapeamento de Riscos'!V56,IF($B63=$A20,'Mapeamento de Riscos'!V57,IF($B64=$A20,'Mapeamento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/>
      </c>
      <c r="K20" s="100" t="str">
        <f>IF($B20=$A20,'Mapeamento de Riscos'!AG14,IF($B21=$A20,'Mapeamento de Riscos'!AG15,IF($B22=$A20,'Mapeamento de Riscos'!AG16,IF($B23=$A20,'Mapeamento de Riscos'!AG17,IF($B24=$A20,'Mapeamento de Riscos'!AG18,IF($B25=$A20,'Mapeamento de Riscos'!AG19,IF($B26=$A20,'Mapeamento de Riscos'!AG20,IF($B27=$A20,'Mapeamento de Riscos'!AG21,IF($B28=$A20,'Mapeamento de Riscos'!AG22,IF($B29=$A20,'Mapeamento de Riscos'!AG23,IF($B30=$A20,'Mapeamento de Riscos'!AG24,IF($B31=$A20,'Mapeamento de Riscos'!AG25,IF($B32=$A20,'Mapeamento de Riscos'!AG26,IF($B33=$A20,'Mapeamento de Riscos'!AG27,IF($B34=$A20,'Mapeamento de Riscos'!AG28,IF($B35=$A20,'Mapeamento de Riscos'!AG29,IF($B36=$A20,'Mapeamento de Riscos'!AG30,IF($B37=$A20,'Mapeamento de Riscos'!AG31,IF($B38=$A20,'Mapeamento de Riscos'!AG32,IF($B39=$A20,'Mapeamento de Riscos'!AG33,IF($B40=$A20,'Mapeamento de Riscos'!AG34,IF($B41=$A20,'Mapeamento de Riscos'!AG35,IF($B42=$A20,'Mapeamento de Riscos'!AG36,IF($B43=$A20,'Mapeamento de Riscos'!AG37,IF($B44=$A20,'Mapeamento de Riscos'!AG38,IF($B45=$A20,'Mapeamento de Riscos'!AG39,IF($B46=$A20,'Mapeamento de Riscos'!AG40,IF($B47=$A20,'Mapeamento de Riscos'!AG41,IF($B48=$A20,'Mapeamento de Riscos'!AG42,IF($B49=$A20,'Mapeamento de Riscos'!AG43,IF($B50=$A20,'Mapeamento de Riscos'!AG44,IF($B51=$A20,'Mapeamento de Riscos'!AG45,IF($B52=$A20,'Mapeamento de Riscos'!AG46,IF($B53=$A20,'Mapeamento de Riscos'!AG47,IF($B54=$A20,'Mapeamento de Riscos'!AG48,IF($B55=$A20,'Mapeamento de Riscos'!AG49,IF($B56=$A20,'Mapeamento de Riscos'!AG50,IF($B57=$A20,'Mapeamento de Riscos'!AG51,IF($B58=$A20,'Mapeamento de Riscos'!AG52,IF($B59=$A20,'Mapeamento de Riscos'!AG53,IF($B60=$A20,'Mapeamento de Riscos'!AG54,IF($B61=$A20,'Mapeamento de Riscos'!AG55,IF($B62=$A20,'Mapeamento de Riscos'!AG56,IF($B63=$A20,'Mapeamento de Riscos'!AG57,IF($B64=$A20,'Mapeamento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/>
      </c>
      <c r="L20" s="100" t="str">
        <f>IF($B20=$A20,'Mapeamento de Riscos'!AH14,IF($B21=$A20,'Mapeamento de Riscos'!AH15,IF($B22=$A20,'Mapeamento de Riscos'!AH16,IF($B23=$A20,'Mapeamento de Riscos'!AH17,IF($B24=$A20,'Mapeamento de Riscos'!AH18,IF($B25=$A20,'Mapeamento de Riscos'!AH19,IF($B26=$A20,'Mapeamento de Riscos'!AH20,IF($B27=$A20,'Mapeamento de Riscos'!AH21,IF($B28=$A20,'Mapeamento de Riscos'!AH22,IF($B29=$A20,'Mapeamento de Riscos'!AH23,IF($B30=$A20,'Mapeamento de Riscos'!AH24,IF($B31=$A20,'Mapeamento de Riscos'!AH25,IF($B32=$A20,'Mapeamento de Riscos'!AH26,IF($B33=$A20,'Mapeamento de Riscos'!AH27,IF($B34=$A20,'Mapeamento de Riscos'!AH28,IF($B35=$A20,'Mapeamento de Riscos'!AH29,IF($B36=$A20,'Mapeamento de Riscos'!AH30,IF($B37=$A20,'Mapeamento de Riscos'!AH31,IF($B38=$A20,'Mapeamento de Riscos'!AH32,IF($B39=$A20,'Mapeamento de Riscos'!AH33,IF($B40=$A20,'Mapeamento de Riscos'!AH34,IF($B41=$A20,'Mapeamento de Riscos'!AH35,IF($B42=$A20,'Mapeamento de Riscos'!AH36,IF($B43=$A20,'Mapeamento de Riscos'!AH37,IF($B44=$A20,'Mapeamento de Riscos'!AH38,IF($B45=$A20,'Mapeamento de Riscos'!AH39,IF($B46=$A20,'Mapeamento de Riscos'!AH40,IF($B47=$A20,'Mapeamento de Riscos'!AH41,IF($B48=$A20,'Mapeamento de Riscos'!AH42,IF($B49=$A20,'Mapeamento de Riscos'!AH43,IF($B50=$A20,'Mapeamento de Riscos'!AH44,IF($B51=$A20,'Mapeamento de Riscos'!AH45,IF($B52=$A20,'Mapeamento de Riscos'!AH46,IF($B53=$A20,'Mapeamento de Riscos'!AH47,IF($B54=$A20,'Mapeamento de Riscos'!AH48,IF($B55=$A20,'Mapeamento de Riscos'!AH49,IF($B56=$A20,'Mapeamento de Riscos'!AH50,IF($B57=$A20,'Mapeamento de Riscos'!AH51,IF($B58=$A20,'Mapeamento de Riscos'!AH52,IF($B59=$A20,'Mapeamento de Riscos'!AH53,IF($B60=$A20,'Mapeamento de Riscos'!AH54,IF($B61=$A20,'Mapeamento de Riscos'!AH55,IF($B62=$A20,'Mapeamento de Riscos'!AH56,IF($B63=$A20,'Mapeamento de Riscos'!AH57,IF($B64=$A20,'Mapeamento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/>
      </c>
      <c r="M20" s="265" t="str">
        <f>IF('Mapeamento de Riscos'!AI14&gt;0,(Q61&amp;" PREVENTIVO:  "&amp;'Mapeamento de Riscos'!AI14&amp;"
 ATENUANTE: "&amp;'Mapeamento de Riscos'!AK14&amp;""""),"")</f>
        <v xml:space="preserve"> PREVENTIVO:  Ações de fiscalização e coordenação.
 ATENUANTE: "</v>
      </c>
      <c r="N20" s="265" t="str">
        <f>IF(C20='Mapeamento de Riscos'!A14,M20,IF(C20='Mapeamento de Riscos'!A15,'Matriz de Risco'!M21,IF(C20='Mapeamento de Riscos'!A16,'Matriz de Risco'!M22,IF(C20='Mapeamento de Riscos'!A17,'Matriz de Risco'!M23,IF(C20='Mapeamento de Riscos'!A18,'Matriz de Risco'!M24,IF(C20='Mapeamento de Riscos'!A19,'Matriz de Risco'!M25,IF(C20='Mapeamento de Riscos'!A20,'Matriz de Risco'!M26,IF(C20='Mapeamento de Riscos'!A21,'Matriz de Risco'!M27,IF(C20='Mapeamento de Riscos'!A22,'Matriz de Risco'!M28,IF(C20='Mapeamento de Riscos'!A23,'Matriz de Risco'!M29,IF(C20='Mapeamento de Riscos'!A24,'Matriz de Risco'!M30,IF(C20='Mapeamento de Riscos'!A25,'Matriz de Risco'!M31,IF(C20='Mapeamento de Riscos'!A26,'Matriz de Risco'!M32,IF(C20='Mapeamento de Riscos'!A27,'Matriz de Risco'!M33,IF(C20='Mapeamento de Riscos'!A28,'Matriz de Risco'!M34,IF(C20='Mapeamento de Riscos'!A29,'Matriz de Risco'!M35,IF(C20='Mapeamento de Riscos'!A30,'Matriz de Risco'!M36,IF(C20='Mapeamento de Riscos'!A31,'Matriz de Risco'!M37,IF(C20='Mapeamento de Riscos'!A32,'Matriz de Risco'!M38,IF(C20='Mapeamento de Riscos'!A33,'Matriz de Risco'!M39,IF(C20='Mapeamento de Riscos'!A34,'Matriz de Risco'!M40,IF(C20='Mapeamento de Riscos'!A35,'Matriz de Risco'!M41,IF(C20='Mapeamento de Riscos'!A36,'Matriz de Risco'!M42,IF(C20='Mapeamento de Riscos'!A37,'Matriz de Risco'!M43,IF(C20='Mapeamento de Riscos'!A38,'Matriz de Risco'!M44,IF(C20='Mapeamento de Riscos'!A39,'Matriz de Risco'!M45,IF(C20='Mapeamento de Riscos'!A40,'Matriz de Risco'!M46,IF(C20='Mapeamento de Riscos'!A41,'Matriz de Risco'!M47,IF(C20='Mapeamento de Riscos'!A42,'Matriz de Risco'!M48,IF(C20='Mapeamento de Riscos'!A43,'Matriz de Risco'!M49,IF(C20='Mapeamento de Riscos'!A44,'Matriz de Risco'!M50,IF(C20='Mapeamento de Riscos'!A45,'Matriz de Risco'!M51,IF(C20='Mapeamento de Riscos'!A46,'Matriz de Risco'!M52,IF(C20='Mapeamento de Riscos'!A47,'Matriz de Risco'!M53,IF(C20='Mapeamento de Riscos'!A48,'Matriz de Risco'!M54,IF(C20='Mapeamento de Riscos'!A49,'Matriz de Risco'!M55,IF(C20='Mapeamento de Riscos'!A50,'Matriz de Risco'!M56,IF(C20='Mapeamento de Riscos'!A51,'Matriz de Risco'!M57,IF(C20='Mapeamento de Riscos'!A52,'Matriz de Risco'!M58,IF(C20='Mapeamento de Riscos'!A53,'Matriz de Risco'!M59,IF(C20='Mapeamento de Riscos'!A54,'Matriz de Risco'!M60,IF(C20='Mapeamento de Riscos'!A55,'Matriz de Risco'!M61,IF(C20='Mapeamento de Riscos'!A56,'Matriz de Risco'!M62,IF(C20='Mapeamento de Riscos'!A57,'Matriz de Risco'!M63,""))))))))))))))))))))))))))))))))))))))))))))</f>
        <v/>
      </c>
    </row>
    <row r="21" spans="1:14" ht="120" customHeight="1" x14ac:dyDescent="0.25">
      <c r="A21" s="98">
        <v>8</v>
      </c>
      <c r="B21" t="str">
        <f>IF('Mapeamento de Riscos'!B15="Gestão contratual",(COUNT($B$14:B20))+1,"")</f>
        <v/>
      </c>
      <c r="C21" s="100" t="str">
        <f>IF($B21=$A21,'Mapeamento de Riscos'!A15,IF($B22=$A21,'Mapeamento de Riscos'!A16,IF($B23=$A21,'Mapeamento de Riscos'!A17,IF($B24=$A21,'Mapeamento de Riscos'!A18,IF($B25=$A21,'Mapeamento de Riscos'!A19,IF($B26=$A21,'Mapeamento de Riscos'!A20,IF($B27=$A21,'Mapeamento de Riscos'!A21,IF($B28=$A21,'Mapeamento de Riscos'!A22,IF($B29=$A21,'Mapeamento de Riscos'!A23,IF($B30=$A21,'Mapeamento de Riscos'!A24,IF($B31=$A21,'Mapeamento de Riscos'!A25,IF($B32=$A21,'Mapeamento de Riscos'!A26,IF($B33=$A21,'Mapeamento de Riscos'!A27,IF($B34=$A21,'Mapeamento de Riscos'!A28,IF($B35=$A21,'Mapeamento de Riscos'!A29,IF($B36=$A21,'Mapeamento de Riscos'!A30,IF($B37=$A21,'Mapeamento de Riscos'!A31,IF($B38=$A21,'Mapeamento de Riscos'!A32,IF($B39=$A21,'Mapeamento de Riscos'!A33,IF($B40=$A21,'Mapeamento de Riscos'!A34,IF($B41=$A21,'Mapeamento de Riscos'!A35,IF($B42=$A21,'Mapeamento de Riscos'!A36,IF($B43=$A21,'Mapeamento de Riscos'!A37,IF($B44=$A21,'Mapeamento de Riscos'!A38,IF($B45=$A21,'Mapeamento de Riscos'!A39,IF($B46=$A21,'Mapeamento de Riscos'!A40,IF($B47=$A21,'Mapeamento de Riscos'!A41,IF($B48=$A21,'Mapeamento de Riscos'!A42,IF($B49=$A21,'Mapeamento de Riscos'!A43,IF($B50=$A21,'Mapeamento de Riscos'!A44,IF($B51=$A21,'Mapeamento de Riscos'!A45,IF($B52=$A21,'Mapeamento de Riscos'!A46,IF($B53=$A21,'Mapeamento de Riscos'!A47,IF($B54=$A21,'Mapeamento de Riscos'!A48,IF($B55=$A21,'Mapeamento de Riscos'!A49,IF($B56=$A21,'Mapeamento de Riscos'!A50,IF($B57=$A21,'Mapeamento de Riscos'!A51,IF($B58=$A21,'Mapeamento de Riscos'!A52,IF($B59=$A21,'Mapeamento de Riscos'!A53,IF($B60=$A21,'Mapeamento de Riscos'!A54,IF($B61=$A21,'Mapeamento de Riscos'!A55,IF($B62=$A21,'Mapeamento de Riscos'!A56,IF($B63=$A21,'Mapeamento de Riscos'!A57,IF($B64=$A21,'Mapeamento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/>
      </c>
      <c r="D21" s="100" t="str">
        <f>IF($B21=$A21,'Mapeamento de Riscos'!B15,IF($B22=$A21,'Mapeamento de Riscos'!B16,IF($B23=$A21,'Mapeamento de Riscos'!B17,IF($B24=$A21,'Mapeamento de Riscos'!B18,IF($B25=$A21,'Mapeamento de Riscos'!B19,IF($B26=$A21,'Mapeamento de Riscos'!B20,IF($B27=$A21,'Mapeamento de Riscos'!B21,IF($B28=$A21,'Mapeamento de Riscos'!B22,IF($B29=$A21,'Mapeamento de Riscos'!B23,IF($B30=$A21,'Mapeamento de Riscos'!B24,IF($B31=$A21,'Mapeamento de Riscos'!B25,IF($B32=$A21,'Mapeamento de Riscos'!B26,IF($B33=$A21,'Mapeamento de Riscos'!B27,IF($B34=$A21,'Mapeamento de Riscos'!B28,IF($B35=$A21,'Mapeamento de Riscos'!B29,IF($B36=$A21,'Mapeamento de Riscos'!B30,IF($B37=$A21,'Mapeamento de Riscos'!B31,IF($B38=$A21,'Mapeamento de Riscos'!B32,IF($B39=$A21,'Mapeamento de Riscos'!B33,IF($B40=$A21,'Mapeamento de Riscos'!B34,IF($B41=$A21,'Mapeamento de Riscos'!B35,IF($B42=$A21,'Mapeamento de Riscos'!B36,IF($B43=$A21,'Mapeamento de Riscos'!B37,IF($B44=$A21,'Mapeamento de Riscos'!B38,IF($B45=$A21,'Mapeamento de Riscos'!B39,IF($B46=$A21,'Mapeamento de Riscos'!B40,IF($B47=$A21,'Mapeamento de Riscos'!B41,IF($B48=$A21,'Mapeamento de Riscos'!B42,IF($B49=$A21,'Mapeamento de Riscos'!B43,IF($B50=$A21,'Mapeamento de Riscos'!B44,IF($B51=$A21,'Mapeamento de Riscos'!B45,IF($B52=$A21,'Mapeamento de Riscos'!B46,IF($B53=$A21,'Mapeamento de Riscos'!B47,IF($B54=$A21,'Mapeamento de Riscos'!B48,IF($B55=$A21,'Mapeamento de Riscos'!B49,IF($B56=$A21,'Mapeamento de Riscos'!B50,IF($B57=$A21,'Mapeamento de Riscos'!B51,IF($B58=$A21,'Mapeamento de Riscos'!B52,IF($B59=$A21,'Mapeamento de Riscos'!B53,IF($B60=$A21,'Mapeamento de Riscos'!B54,IF($B61=$A21,'Mapeamento de Riscos'!B55,IF($B62=$A21,'Mapeamento de Riscos'!B56,IF($B63=$A21,'Mapeamento de Riscos'!B57,IF($B64=$A21,'Mapeamento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/>
      </c>
      <c r="E21" s="266" t="str">
        <f>IF($B21=$A21,'Mapeamento de Riscos'!E14,IF($B22=$A21,'Mapeamento de Riscos'!E15,IF($B23=$A21,'Mapeamento de Riscos'!E16,IF($B24=$A21,'Mapeamento de Riscos'!E17,IF($B25=$A21,'Mapeamento de Riscos'!E18,IF($B26=$A21,'Mapeamento de Riscos'!E19,IF($B27=$A21,'Mapeamento de Riscos'!E21,IF($B28=$A21,'Mapeamento de Riscos'!E22,IF($B29=$A21,'Mapeamento de Riscos'!E23,IF($B30=$A21,'Mapeamento de Riscos'!E24,IF($B31=$A21,'Mapeamento de Riscos'!E25,IF($B32=$A21,'Mapeamento de Riscos'!E26,IF($B33=$A21,'Mapeamento de Riscos'!E27,IF($B34=$A21,'Mapeamento de Riscos'!E28,IF($B35=$A21,'Mapeamento de Riscos'!E29,IF($B36=$A21,'Mapeamento de Riscos'!E30,IF($B37=$A21,'Mapeamento de Riscos'!E31,IF($B38=$A21,'Mapeamento de Riscos'!E32,IF($B39=$A21,'Mapeamento de Riscos'!E33,IF($B40=$A21,'Mapeamento de Riscos'!E34,IF($B41=$A21,'Mapeamento de Riscos'!E35,IF($B42=$A21,'Mapeamento de Riscos'!E36,IF($B43=$A21,'Mapeamento de Riscos'!E37,IF($B44=$A21,'Mapeamento de Riscos'!E38,IF($B45=$A21,'Mapeamento de Riscos'!E39,IF($B46=$A21,'Mapeamento de Riscos'!E40,IF($B47=$A21,'Mapeamento de Riscos'!E41,IF($B48=$A21,'Mapeamento de Riscos'!E42,IF($B49=$A21,'Mapeamento de Riscos'!E43,IF($B50=$A21,'Mapeamento de Riscos'!E44,IF($B51=$A21,'Mapeamento de Riscos'!E45,IF($B52=$A21,'Mapeamento de Riscos'!E46,IF($B53=$A21,'Mapeamento de Riscos'!E47,IF($B54=$A21,'Mapeamento de Riscos'!E48,IF($B55=$A21,'Mapeamento de Riscos'!E49,IF($B56=$A21,'Mapeamento de Riscos'!E50,IF($B57=$A21,'Mapeamento de Riscos'!E51,IF($B58=$A21,'Mapeamento de Riscos'!E52,IF($B59=$A21,'Mapeamento de Riscos'!E53,IF($B60=$A21,'Mapeamento de Riscos'!E54,IF($B61=$A21,'Mapeamento de Riscos'!E55,IF($B62=$A21,'Mapeamento de Riscos'!E56,IF($B63=$A21,'Mapeamento de Riscos'!E57,IF($B64=$A21,'Mapeamento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/>
      </c>
      <c r="F21" s="266" t="str">
        <f>IF($B21=$A21,'Mapeamento de Riscos'!F15,IF($B22=$A21,'Mapeamento de Riscos'!F16,IF($B23=$A21,'Mapeamento de Riscos'!F17,IF($B24=$A21,'Mapeamento de Riscos'!F18,IF($B25=$A21,'Mapeamento de Riscos'!F19,IF($B26=$A21,'Mapeamento de Riscos'!F20,IF($B27=$A21,'Mapeamento de Riscos'!F21,IF($B28=$A21,'Mapeamento de Riscos'!F22,IF($B29=$A21,'Mapeamento de Riscos'!F23,IF($B30=$A21,'Mapeamento de Riscos'!F24,IF($B31=$A21,'Mapeamento de Riscos'!F25,IF($B32=$A21,'Mapeamento de Riscos'!F26,IF($B33=$A21,'Mapeamento de Riscos'!F27,IF($B34=$A21,'Mapeamento de Riscos'!F28,IF($B35=$A21,'Mapeamento de Riscos'!F29,IF($B36=$A21,'Mapeamento de Riscos'!F30,IF($B37=$A21,'Mapeamento de Riscos'!F31,IF($B38=$A21,'Mapeamento de Riscos'!F32,IF($B39=$A21,'Mapeamento de Riscos'!F33,IF($B40=$A21,'Mapeamento de Riscos'!F34,IF($B41=$A21,'Mapeamento de Riscos'!F35,IF($B42=$A21,'Mapeamento de Riscos'!F36,IF($B43=$A21,'Mapeamento de Riscos'!F37,IF($B44=$A21,'Mapeamento de Riscos'!F38,IF($B45=$A21,'Mapeamento de Riscos'!F39,IF($B46=$A21,'Mapeamento de Riscos'!F40,IF($B47=$A21,'Mapeamento de Riscos'!F41,IF($B48=$A21,'Mapeamento de Riscos'!F42,IF($B49=$A21,'Mapeamento de Riscos'!F43,IF($B50=$A21,'Mapeamento de Riscos'!F44,IF($B51=$A21,'Mapeamento de Riscos'!F45,IF($B52=$A21,'Mapeamento de Riscos'!F46,IF($B53=$A21,'Mapeamento de Riscos'!F47,IF($B54=$A21,'Mapeamento de Riscos'!F48,IF($B55=$A21,'Mapeamento de Riscos'!F49,IF($B56=$A21,'Mapeamento de Riscos'!F50,IF($B57=$A21,'Mapeamento de Riscos'!F51,IF($B58=$A21,'Mapeamento de Riscos'!F52,IF($B59=$A21,'Mapeamento de Riscos'!F53,IF($B60=$A21,'Mapeamento de Riscos'!F54,IF($B61=$A21,'Mapeamento de Riscos'!F55,IF($B62=$A21,'Mapeamento de Riscos'!F56,IF($B63=$A21,'Mapeamento de Riscos'!F57,IF($B64=$A21,'Mapeamento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/>
      </c>
      <c r="G21" s="266" t="str">
        <f>IF($B21=$A21,'Mapeamento de Riscos'!H15,IF($B22=$A21,'Mapeamento de Riscos'!H16,IF($B23=$A21,'Mapeamento de Riscos'!H17,IF($B24=$A21,'Mapeamento de Riscos'!H18,IF($B25=$A21,'Mapeamento de Riscos'!H19,IF($B26=$A21,'Mapeamento de Riscos'!H20,IF($B27=$A21,'Mapeamento de Riscos'!H21,IF($B28=$A21,'Mapeamento de Riscos'!H22,IF($B29=$A21,'Mapeamento de Riscos'!H23,IF($B30=$A21,'Mapeamento de Riscos'!H24,IF($B31=$A21,'Mapeamento de Riscos'!H25,IF($B32=$A21,'Mapeamento de Riscos'!H26,IF($B33=$A21,'Mapeamento de Riscos'!H27,IF($B34=$A21,'Mapeamento de Riscos'!H28,IF($B35=$A21,'Mapeamento de Riscos'!H29,IF($B36=$A21,'Mapeamento de Riscos'!H30,IF($B37=$A21,'Mapeamento de Riscos'!H31,IF($B38=$A21,'Mapeamento de Riscos'!H32,IF($B39=$A21,'Mapeamento de Riscos'!H33,IF($B40=$A21,'Mapeamento de Riscos'!H34,IF($B41=$A21,'Mapeamento de Riscos'!H35,IF($B42=$A21,'Mapeamento de Riscos'!H36,IF($B43=$A21,'Mapeamento de Riscos'!H37,IF($B44=$A21,'Mapeamento de Riscos'!H38,IF($B45=$A21,'Mapeamento de Riscos'!H39,IF($B46=$A21,'Mapeamento de Riscos'!H40,IF($B47=$A21,'Mapeamento de Riscos'!H41,IF($B48=$A21,'Mapeamento de Riscos'!H42,IF($B49=$A21,'Mapeamento de Riscos'!H43,IF($B50=$A21,'Mapeamento de Riscos'!H44,IF($B51=$A21,'Mapeamento de Riscos'!H45,IF($B52=$A21,'Mapeamento de Riscos'!H46,IF($B53=$A21,'Mapeamento de Riscos'!H47,IF($B54=$A21,'Mapeamento de Riscos'!H48,IF($B55=$A21,'Mapeamento de Riscos'!H49,IF($B56=$A21,'Mapeamento de Riscos'!H50,IF($B57=$A21,'Mapeamento de Riscos'!H51,IF($B58=$A21,'Mapeamento de Riscos'!H52,IF($B59=$A21,'Mapeamento de Riscos'!H53,IF($B60=$A21,'Mapeamento de Riscos'!H54,IF($B61=$A21,'Mapeamento de Riscos'!H55,IF($B62=$A21,'Mapeamento de Riscos'!H56,IF($B63=$A21,'Mapeamento de Riscos'!H57,IF($B64=$A21,'Mapeamento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/>
      </c>
      <c r="H21" s="100" t="str">
        <f>IF($B21=$A21,'Mapeamento de Riscos'!I15,IF($B22=$A21,'Mapeamento de Riscos'!I16,IF($B23=$A21,'Mapeamento de Riscos'!I17,IF($B24=$A21,'Mapeamento de Riscos'!I18,IF($B25=$A21,'Mapeamento de Riscos'!I19,IF($B26=$A21,'Mapeamento de Riscos'!I20,IF($B27=$A21,'Mapeamento de Riscos'!I21,IF($B28=$A21,'Mapeamento de Riscos'!I22,IF($B29=$A21,'Mapeamento de Riscos'!I23,IF($B30=$A21,'Mapeamento de Riscos'!I24,IF($B31=$A21,'Mapeamento de Riscos'!I25,IF($B32=$A21,'Mapeamento de Riscos'!I26,IF($B33=$A21,'Mapeamento de Riscos'!I27,IF($B34=$A21,'Mapeamento de Riscos'!I28,IF($B35=$A21,'Mapeamento de Riscos'!I29,IF($B36=$A21,'Mapeamento de Riscos'!I30,IF($B37=$A21,'Mapeamento de Riscos'!I31,IF($B38=$A21,'Mapeamento de Riscos'!I32,IF($B39=$A21,'Mapeamento de Riscos'!I33,IF($B40=$A21,'Mapeamento de Riscos'!I34,IF($B41=$A21,'Mapeamento de Riscos'!I35,IF($B42=$A21,'Mapeamento de Riscos'!I36,IF($B43=$A21,'Mapeamento de Riscos'!I37,IF($B44=$A21,'Mapeamento de Riscos'!I38,IF($B45=$A21,'Mapeamento de Riscos'!I39,IF($B46=$A21,'Mapeamento de Riscos'!I40,IF($B47=$A21,'Mapeamento de Riscos'!I41,IF($B48=$A21,'Mapeamento de Riscos'!I42,IF($B49=$A21,'Mapeamento de Riscos'!I43,IF($B50=$A21,'Mapeamento de Riscos'!I44,IF($B51=$A21,'Mapeamento de Riscos'!I45,IF($B52=$A21,'Mapeamento de Riscos'!I46,IF($B53=$A21,'Mapeamento de Riscos'!I47,IF($B54=$A21,'Mapeamento de Riscos'!I48,IF($B55=$A21,'Mapeamento de Riscos'!I49,IF($B56=$A21,'Mapeamento de Riscos'!I50,IF($B57=$A21,'Mapeamento de Riscos'!I51,IF($B58=$A21,'Mapeamento de Riscos'!I52,IF($B59=$A21,'Mapeamento de Riscos'!I53,IF($B60=$A21,'Mapeamento de Riscos'!I54,IF($B61=$A21,'Mapeamento de Riscos'!I55,IF($B62=$A21,'Mapeamento de Riscos'!I56,IF($B63=$A21,'Mapeamento de Riscos'!I57,IF($B64=$A21,'Mapeamento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/>
      </c>
      <c r="I21" s="100" t="str">
        <f>IF($B21=$A21,'Mapeamento de Riscos'!J15,IF($B22=$A21,'Mapeamento de Riscos'!J16,IF($B23=$A21,'Mapeamento de Riscos'!J17,IF($B24=$A21,'Mapeamento de Riscos'!J18,IF($B25=$A21,'Mapeamento de Riscos'!J19,IF($B26=$A21,'Mapeamento de Riscos'!J20,IF($B27=$A21,'Mapeamento de Riscos'!J21,IF($B28=$A21,'Mapeamento de Riscos'!J22,IF($B29=$A21,'Mapeamento de Riscos'!J23,IF($B30=$A21,'Mapeamento de Riscos'!J24,IF($B31=$A21,'Mapeamento de Riscos'!J25,IF($B32=$A21,'Mapeamento de Riscos'!J26,IF($B33=$A21,'Mapeamento de Riscos'!J27,IF($B34=$A21,'Mapeamento de Riscos'!J28,IF($B35=$A21,'Mapeamento de Riscos'!J29,IF($B36=$A21,'Mapeamento de Riscos'!J30,IF($B37=$A21,'Mapeamento de Riscos'!J31,IF($B38=$A21,'Mapeamento de Riscos'!J32,IF($B39=$A21,'Mapeamento de Riscos'!J33,IF($B40=$A21,'Mapeamento de Riscos'!J34,IF($B41=$A21,'Mapeamento de Riscos'!J35,IF($B42=$A21,'Mapeamento de Riscos'!J36,IF($B43=$A21,'Mapeamento de Riscos'!J37,IF($B44=$A21,'Mapeamento de Riscos'!J38,IF($B45=$A21,'Mapeamento de Riscos'!J39,IF($B46=$A21,'Mapeamento de Riscos'!J40,IF($B47=$A21,'Mapeamento de Riscos'!J41,IF($B48=$A21,'Mapeamento de Riscos'!J42,IF($B49=$A21,'Mapeamento de Riscos'!J43,IF($B50=$A21,'Mapeamento de Riscos'!J44,IF($B51=$A21,'Mapeamento de Riscos'!J45,IF($B52=$A21,'Mapeamento de Riscos'!J46,IF($B53=$A21,'Mapeamento de Riscos'!J47,IF($B54=$A21,'Mapeamento de Riscos'!J48,IF($B55=$A21,'Mapeamento de Riscos'!J49,IF($B56=$A21,'Mapeamento de Riscos'!J50,IF($B57=$A21,'Mapeamento de Riscos'!J51,IF($B58=$A21,'Mapeamento de Riscos'!J52,IF($B59=$A21,'Mapeamento de Riscos'!J53,IF($B60=$A21,'Mapeamento de Riscos'!J54,IF($B61=$A21,'Mapeamento de Riscos'!J55,IF($B62=$A21,'Mapeamento de Riscos'!J56,IF($B63=$A21,'Mapeamento de Riscos'!J57,IF($B64=$A21,'Mapeamento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/>
      </c>
      <c r="J21" s="100" t="str">
        <f>IF($B21=$A21,'Mapeamento de Riscos'!V15,IF($B22=$A21,'Mapeamento de Riscos'!V16,IF($B23=$A21,'Mapeamento de Riscos'!V17,IF($B24=$A21,'Mapeamento de Riscos'!V18,IF($B25=$A21,'Mapeamento de Riscos'!V19,IF($B26=$A21,'Mapeamento de Riscos'!V20,IF($B27=$A21,'Mapeamento de Riscos'!V21,IF($B28=$A21,'Mapeamento de Riscos'!V22,IF($B29=$A21,'Mapeamento de Riscos'!V23,IF($B30=$A21,'Mapeamento de Riscos'!V24,IF($B31=$A21,'Mapeamento de Riscos'!V25,IF($B32=$A21,'Mapeamento de Riscos'!V26,IF($B33=$A21,'Mapeamento de Riscos'!V27,IF($B34=$A21,'Mapeamento de Riscos'!V28,IF($B35=$A21,'Mapeamento de Riscos'!V29,IF($B36=$A21,'Mapeamento de Riscos'!V30,IF($B37=$A21,'Mapeamento de Riscos'!V31,IF($B38=$A21,'Mapeamento de Riscos'!V32,IF($B39=$A21,'Mapeamento de Riscos'!V33,IF($B40=$A21,'Mapeamento de Riscos'!V34,IF($B41=$A21,'Mapeamento de Riscos'!V35,IF($B42=$A21,'Mapeamento de Riscos'!V36,IF($B43=$A21,'Mapeamento de Riscos'!V37,IF($B44=$A21,'Mapeamento de Riscos'!V38,IF($B45=$A21,'Mapeamento de Riscos'!V39,IF($B46=$A21,'Mapeamento de Riscos'!V40,IF($B47=$A21,'Mapeamento de Riscos'!V41,IF($B48=$A21,'Mapeamento de Riscos'!V42,IF($B49=$A21,'Mapeamento de Riscos'!V43,IF($B50=$A21,'Mapeamento de Riscos'!V44,IF($B51=$A21,'Mapeamento de Riscos'!V45,IF($B52=$A21,'Mapeamento de Riscos'!V46,IF($B53=$A21,'Mapeamento de Riscos'!V47,IF($B54=$A21,'Mapeamento de Riscos'!V48,IF($B55=$A21,'Mapeamento de Riscos'!V49,IF($B56=$A21,'Mapeamento de Riscos'!V50,IF($B57=$A21,'Mapeamento de Riscos'!V51,IF($B58=$A21,'Mapeamento de Riscos'!V52,IF($B59=$A21,'Mapeamento de Riscos'!V53,IF($B60=$A21,'Mapeamento de Riscos'!V54,IF($B61=$A21,'Mapeamento de Riscos'!V55,IF($B62=$A21,'Mapeamento de Riscos'!V56,IF($B63=$A21,'Mapeamento de Riscos'!V57,IF($B64=$A21,'Mapeamento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/>
      </c>
      <c r="K21" s="100" t="str">
        <f>IF($B21=$A21,'Mapeamento de Riscos'!AG15,IF($B22=$A21,'Mapeamento de Riscos'!AG16,IF($B23=$A21,'Mapeamento de Riscos'!AG17,IF($B24=$A21,'Mapeamento de Riscos'!AG18,IF($B25=$A21,'Mapeamento de Riscos'!AG19,IF($B26=$A21,'Mapeamento de Riscos'!AG20,IF($B27=$A21,'Mapeamento de Riscos'!AG21,IF($B28=$A21,'Mapeamento de Riscos'!AG22,IF($B29=$A21,'Mapeamento de Riscos'!AG23,IF($B30=$A21,'Mapeamento de Riscos'!AG24,IF($B31=$A21,'Mapeamento de Riscos'!AG25,IF($B32=$A21,'Mapeamento de Riscos'!AG26,IF($B33=$A21,'Mapeamento de Riscos'!AG27,IF($B34=$A21,'Mapeamento de Riscos'!AG28,IF($B35=$A21,'Mapeamento de Riscos'!AG29,IF($B36=$A21,'Mapeamento de Riscos'!AG30,IF($B37=$A21,'Mapeamento de Riscos'!AG31,IF($B38=$A21,'Mapeamento de Riscos'!AG32,IF($B39=$A21,'Mapeamento de Riscos'!AG33,IF($B40=$A21,'Mapeamento de Riscos'!AG34,IF($B41=$A21,'Mapeamento de Riscos'!AG35,IF($B42=$A21,'Mapeamento de Riscos'!AG36,IF($B43=$A21,'Mapeamento de Riscos'!AG37,IF($B44=$A21,'Mapeamento de Riscos'!AG38,IF($B45=$A21,'Mapeamento de Riscos'!AG39,IF($B46=$A21,'Mapeamento de Riscos'!AG40,IF($B47=$A21,'Mapeamento de Riscos'!AG41,IF($B48=$A21,'Mapeamento de Riscos'!AG42,IF($B49=$A21,'Mapeamento de Riscos'!AG43,IF($B50=$A21,'Mapeamento de Riscos'!AG44,IF($B51=$A21,'Mapeamento de Riscos'!AG45,IF($B52=$A21,'Mapeamento de Riscos'!AG46,IF($B53=$A21,'Mapeamento de Riscos'!AG47,IF($B54=$A21,'Mapeamento de Riscos'!AG48,IF($B55=$A21,'Mapeamento de Riscos'!AG49,IF($B56=$A21,'Mapeamento de Riscos'!AG50,IF($B57=$A21,'Mapeamento de Riscos'!AG51,IF($B58=$A21,'Mapeamento de Riscos'!AG52,IF($B59=$A21,'Mapeamento de Riscos'!AG53,IF($B60=$A21,'Mapeamento de Riscos'!AG54,IF($B61=$A21,'Mapeamento de Riscos'!AG55,IF($B62=$A21,'Mapeamento de Riscos'!AG56,IF($B63=$A21,'Mapeamento de Riscos'!AG57,IF($B64=$A21,'Mapeamento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/>
      </c>
      <c r="L21" s="100" t="str">
        <f>IF($B21=$A21,'Mapeamento de Riscos'!AH15,IF($B22=$A21,'Mapeamento de Riscos'!AH16,IF($B23=$A21,'Mapeamento de Riscos'!AH17,IF($B24=$A21,'Mapeamento de Riscos'!AH18,IF($B25=$A21,'Mapeamento de Riscos'!AH19,IF($B26=$A21,'Mapeamento de Riscos'!AH20,IF($B27=$A21,'Mapeamento de Riscos'!AH21,IF($B28=$A21,'Mapeamento de Riscos'!AH22,IF($B29=$A21,'Mapeamento de Riscos'!AH23,IF($B30=$A21,'Mapeamento de Riscos'!AH24,IF($B31=$A21,'Mapeamento de Riscos'!AH25,IF($B32=$A21,'Mapeamento de Riscos'!AH26,IF($B33=$A21,'Mapeamento de Riscos'!AH27,IF($B34=$A21,'Mapeamento de Riscos'!AH28,IF($B35=$A21,'Mapeamento de Riscos'!AH29,IF($B36=$A21,'Mapeamento de Riscos'!AH30,IF($B37=$A21,'Mapeamento de Riscos'!AH31,IF($B38=$A21,'Mapeamento de Riscos'!AH32,IF($B39=$A21,'Mapeamento de Riscos'!AH33,IF($B40=$A21,'Mapeamento de Riscos'!AH34,IF($B41=$A21,'Mapeamento de Riscos'!AH35,IF($B42=$A21,'Mapeamento de Riscos'!AH36,IF($B43=$A21,'Mapeamento de Riscos'!AH37,IF($B44=$A21,'Mapeamento de Riscos'!AH38,IF($B45=$A21,'Mapeamento de Riscos'!AH39,IF($B46=$A21,'Mapeamento de Riscos'!AH40,IF($B47=$A21,'Mapeamento de Riscos'!AH41,IF($B48=$A21,'Mapeamento de Riscos'!AH42,IF($B49=$A21,'Mapeamento de Riscos'!AH43,IF($B50=$A21,'Mapeamento de Riscos'!AH44,IF($B51=$A21,'Mapeamento de Riscos'!AH45,IF($B52=$A21,'Mapeamento de Riscos'!AH46,IF($B53=$A21,'Mapeamento de Riscos'!AH47,IF($B54=$A21,'Mapeamento de Riscos'!AH48,IF($B55=$A21,'Mapeamento de Riscos'!AH49,IF($B56=$A21,'Mapeamento de Riscos'!AH50,IF($B57=$A21,'Mapeamento de Riscos'!AH51,IF($B58=$A21,'Mapeamento de Riscos'!AH52,IF($B59=$A21,'Mapeamento de Riscos'!AH53,IF($B60=$A21,'Mapeamento de Riscos'!AH54,IF($B61=$A21,'Mapeamento de Riscos'!AH55,IF($B62=$A21,'Mapeamento de Riscos'!AH56,IF($B63=$A21,'Mapeamento de Riscos'!AH57,IF($B64=$A21,'Mapeamento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/>
      </c>
      <c r="M21" s="265" t="str">
        <f>IF('Mapeamento de Riscos'!AI15&gt;0,(Q62&amp;" PREVENTIVO:  "&amp;'Mapeamento de Riscos'!AI15&amp;"
 ATENUANTE: "&amp;'Mapeamento de Riscos'!AK15&amp;""""),"")</f>
        <v/>
      </c>
      <c r="N21" s="265" t="str">
        <f>IF(C21='Mapeamento de Riscos'!A15,M21,IF(C21='Mapeamento de Riscos'!A16,'Matriz de Risco'!M22,IF(C21='Mapeamento de Riscos'!A17,'Matriz de Risco'!M23,IF(C21='Mapeamento de Riscos'!A18,'Matriz de Risco'!M24,IF(C21='Mapeamento de Riscos'!A19,'Matriz de Risco'!M25,IF(C21='Mapeamento de Riscos'!A20,'Matriz de Risco'!M26,IF(C21='Mapeamento de Riscos'!A21,'Matriz de Risco'!M27,IF(C21='Mapeamento de Riscos'!A22,'Matriz de Risco'!M28,IF(C21='Mapeamento de Riscos'!A23,'Matriz de Risco'!M29,IF(C21='Mapeamento de Riscos'!A24,'Matriz de Risco'!M30,IF(C21='Mapeamento de Riscos'!A25,'Matriz de Risco'!M31,IF(C21='Mapeamento de Riscos'!A26,'Matriz de Risco'!M32,IF(C21='Mapeamento de Riscos'!A27,'Matriz de Risco'!M33,IF(C21='Mapeamento de Riscos'!A28,'Matriz de Risco'!M34,IF(C21='Mapeamento de Riscos'!A29,'Matriz de Risco'!M35,IF(C21='Mapeamento de Riscos'!A30,'Matriz de Risco'!M36,IF(C21='Mapeamento de Riscos'!A31,'Matriz de Risco'!M37,IF(C21='Mapeamento de Riscos'!A32,'Matriz de Risco'!M38,IF(C21='Mapeamento de Riscos'!A33,'Matriz de Risco'!M39,IF(C21='Mapeamento de Riscos'!A34,'Matriz de Risco'!M40,IF(C21='Mapeamento de Riscos'!A35,'Matriz de Risco'!M41,IF(C21='Mapeamento de Riscos'!A36,'Matriz de Risco'!M42,IF(C21='Mapeamento de Riscos'!A37,'Matriz de Risco'!M43,IF(C21='Mapeamento de Riscos'!A38,'Matriz de Risco'!M44,IF(C21='Mapeamento de Riscos'!A39,'Matriz de Risco'!M45,IF(C21='Mapeamento de Riscos'!A40,'Matriz de Risco'!M46,IF(C21='Mapeamento de Riscos'!A41,'Matriz de Risco'!M47,IF(C21='Mapeamento de Riscos'!A42,'Matriz de Risco'!M48,IF(C21='Mapeamento de Riscos'!A43,'Matriz de Risco'!M49,IF(C21='Mapeamento de Riscos'!A44,'Matriz de Risco'!M50,IF(C21='Mapeamento de Riscos'!A45,'Matriz de Risco'!M51,IF(C21='Mapeamento de Riscos'!A46,'Matriz de Risco'!M52,IF(C21='Mapeamento de Riscos'!A47,'Matriz de Risco'!M53,IF(C21='Mapeamento de Riscos'!A48,'Matriz de Risco'!M54,IF(C21='Mapeamento de Riscos'!A49,'Matriz de Risco'!M55,IF(C21='Mapeamento de Riscos'!A50,'Matriz de Risco'!M56,IF(C21='Mapeamento de Riscos'!A51,'Matriz de Risco'!M57,IF(C21='Mapeamento de Riscos'!A52,'Matriz de Risco'!M58,IF(C21='Mapeamento de Riscos'!A53,'Matriz de Risco'!M59,IF(C21='Mapeamento de Riscos'!A54,'Matriz de Risco'!M60,IF(C21='Mapeamento de Riscos'!A55,'Matriz de Risco'!M61,IF(C21='Mapeamento de Riscos'!A56,'Matriz de Risco'!M62,IF(C21='Mapeamento de Riscos'!A57,'Matriz de Risco'!M63,"")))))))))))))))))))))))))))))))))))))))))))</f>
        <v/>
      </c>
    </row>
    <row r="22" spans="1:14" ht="119.25" customHeight="1" x14ac:dyDescent="0.25">
      <c r="A22" s="98">
        <v>9</v>
      </c>
      <c r="B22" t="str">
        <f>IF('Mapeamento de Riscos'!B16="Gestão contratual",(COUNT($B$14:B21))+1,"")</f>
        <v/>
      </c>
      <c r="C22" s="100" t="str">
        <f>IF($B22=$A22,'Mapeamento de Riscos'!A16,IF($B23=$A22,'Mapeamento de Riscos'!A17,IF($B24=$A22,'Mapeamento de Riscos'!A18,IF($B25=$A22,'Mapeamento de Riscos'!A19,IF($B26=$A22,'Mapeamento de Riscos'!A20,IF($B27=$A22,'Mapeamento de Riscos'!A21,IF($B28=$A22,'Mapeamento de Riscos'!A22,IF($B29=$A22,'Mapeamento de Riscos'!A23,IF($B30=$A22,'Mapeamento de Riscos'!A24,IF($B31=$A22,'Mapeamento de Riscos'!A25,IF($B32=$A22,'Mapeamento de Riscos'!A26,IF($B33=$A22,'Mapeamento de Riscos'!A27,IF($B34=$A22,'Mapeamento de Riscos'!A28,IF($B35=$A22,'Mapeamento de Riscos'!A29,IF($B36=$A22,'Mapeamento de Riscos'!A30,IF($B37=$A22,'Mapeamento de Riscos'!A31,IF($B38=$A22,'Mapeamento de Riscos'!A32,IF($B39=$A22,'Mapeamento de Riscos'!A33,IF($B40=$A22,'Mapeamento de Riscos'!A34,IF($B41=$A22,'Mapeamento de Riscos'!A35,IF($B42=$A22,'Mapeamento de Riscos'!A36,IF($B43=$A22,'Mapeamento de Riscos'!A37,IF($B44=$A22,'Mapeamento de Riscos'!A38,IF($B45=$A22,'Mapeamento de Riscos'!A39,IF($B46=$A22,'Mapeamento de Riscos'!A40,IF($B47=$A22,'Mapeamento de Riscos'!A41,IF($B48=$A22,'Mapeamento de Riscos'!A42,IF($B49=$A22,'Mapeamento de Riscos'!A43,IF($B50=$A22,'Mapeamento de Riscos'!A44,IF($B51=$A22,'Mapeamento de Riscos'!A45,IF($B52=$A22,'Mapeamento de Riscos'!A46,IF($B53=$A22,'Mapeamento de Riscos'!A47,IF($B54=$A22,'Mapeamento de Riscos'!A48,IF($B55=$A22,'Mapeamento de Riscos'!A49,IF($B56=$A22,'Mapeamento de Riscos'!A50,IF($B57=$A22,'Mapeamento de Riscos'!A51,IF($B58=$A22,'Mapeamento de Riscos'!A52,IF($B59=$A22,'Mapeamento de Riscos'!A53,IF($B60=$A22,'Mapeamento de Riscos'!A54,IF($B61=$A22,'Mapeamento de Riscos'!A55,IF($B62=$A22,'Mapeamento de Riscos'!A56,IF($B63=$A22,'Mapeamento de Riscos'!A57,IF($B64=$A22,'Mapeamento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D22" s="100" t="str">
        <f>IF($B22=$A22,'Mapeamento de Riscos'!B16,IF($B23=$A22,'Mapeamento de Riscos'!B17,IF($B24=$A22,'Mapeamento de Riscos'!B18,IF($B25=$A22,'Mapeamento de Riscos'!B19,IF($B26=$A22,'Mapeamento de Riscos'!B20,IF($B27=$A22,'Mapeamento de Riscos'!B21,IF($B28=$A22,'Mapeamento de Riscos'!B22,IF($B29=$A22,'Mapeamento de Riscos'!B23,IF($B30=$A22,'Mapeamento de Riscos'!B24,IF($B31=$A22,'Mapeamento de Riscos'!B25,IF($B32=$A22,'Mapeamento de Riscos'!B26,IF($B33=$A22,'Mapeamento de Riscos'!B27,IF($B34=$A22,'Mapeamento de Riscos'!B28,IF($B35=$A22,'Mapeamento de Riscos'!B29,IF($B36=$A22,'Mapeamento de Riscos'!B30,IF($B37=$A22,'Mapeamento de Riscos'!B31,IF($B38=$A22,'Mapeamento de Riscos'!B32,IF($B39=$A22,'Mapeamento de Riscos'!B33,IF($B40=$A22,'Mapeamento de Riscos'!B34,IF($B41=$A22,'Mapeamento de Riscos'!B35,IF($B42=$A22,'Mapeamento de Riscos'!B36,IF($B43=$A22,'Mapeamento de Riscos'!B37,IF($B44=$A22,'Mapeamento de Riscos'!B38,IF($B45=$A22,'Mapeamento de Riscos'!B39,IF($B46=$A22,'Mapeamento de Riscos'!B40,IF($B47=$A22,'Mapeamento de Riscos'!B41,IF($B48=$A22,'Mapeamento de Riscos'!B42,IF($B49=$A22,'Mapeamento de Riscos'!B43,IF($B50=$A22,'Mapeamento de Riscos'!B44,IF($B51=$A22,'Mapeamento de Riscos'!B45,IF($B52=$A22,'Mapeamento de Riscos'!B46,IF($B53=$A22,'Mapeamento de Riscos'!B47,IF($B54=$A22,'Mapeamento de Riscos'!B48,IF($B55=$A22,'Mapeamento de Riscos'!B49,IF($B56=$A22,'Mapeamento de Riscos'!B50,IF($B57=$A22,'Mapeamento de Riscos'!B51,IF($B58=$A22,'Mapeamento de Riscos'!B52,IF($B59=$A22,'Mapeamento de Riscos'!B53,IF($B60=$A22,'Mapeamento de Riscos'!B54,IF($B61=$A22,'Mapeamento de Riscos'!B55,IF($B62=$A22,'Mapeamento de Riscos'!B56,IF($B63=$A22,'Mapeamento de Riscos'!B57,IF($B64=$A22,'Mapeamento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E22" s="266" t="str">
        <f>IF($B22=$A22,'Mapeamento de Riscos'!E15,IF($B23=$A22,'Mapeamento de Riscos'!E16,IF($B24=$A22,'Mapeamento de Riscos'!E17,IF($B25=$A22,'Mapeamento de Riscos'!E18,IF($B26=$A22,'Mapeamento de Riscos'!E19,IF($B27=$A22,'Mapeamento de Riscos'!E21,IF($B28=$A22,'Mapeamento de Riscos'!E22,IF($B29=$A22,'Mapeamento de Riscos'!E23,IF($B30=$A22,'Mapeamento de Riscos'!E24,IF($B31=$A22,'Mapeamento de Riscos'!E25,IF($B32=$A22,'Mapeamento de Riscos'!E26,IF($B33=$A22,'Mapeamento de Riscos'!E27,IF($B34=$A22,'Mapeamento de Riscos'!E28,IF($B35=$A22,'Mapeamento de Riscos'!E29,IF($B36=$A22,'Mapeamento de Riscos'!E30,IF($B37=$A22,'Mapeamento de Riscos'!E31,IF($B38=$A22,'Mapeamento de Riscos'!E32,IF($B39=$A22,'Mapeamento de Riscos'!E33,IF($B40=$A22,'Mapeamento de Riscos'!E34,IF($B41=$A22,'Mapeamento de Riscos'!E35,IF($B42=$A22,'Mapeamento de Riscos'!E36,IF($B43=$A22,'Mapeamento de Riscos'!E37,IF($B44=$A22,'Mapeamento de Riscos'!E38,IF($B45=$A22,'Mapeamento de Riscos'!E39,IF($B46=$A22,'Mapeamento de Riscos'!E40,IF($B47=$A22,'Mapeamento de Riscos'!E41,IF($B48=$A22,'Mapeamento de Riscos'!E42,IF($B49=$A22,'Mapeamento de Riscos'!E43,IF($B50=$A22,'Mapeamento de Riscos'!E44,IF($B51=$A22,'Mapeamento de Riscos'!E45,IF($B52=$A22,'Mapeamento de Riscos'!E46,IF($B53=$A22,'Mapeamento de Riscos'!E47,IF($B54=$A22,'Mapeamento de Riscos'!E48,IF($B55=$A22,'Mapeamento de Riscos'!E49,IF($B56=$A22,'Mapeamento de Riscos'!E50,IF($B57=$A22,'Mapeamento de Riscos'!E51,IF($B58=$A22,'Mapeamento de Riscos'!E52,IF($B59=$A22,'Mapeamento de Riscos'!E53,IF($B60=$A22,'Mapeamento de Riscos'!E54,IF($B61=$A22,'Mapeamento de Riscos'!E55,IF($B62=$A22,'Mapeamento de Riscos'!E56,IF($B63=$A22,'Mapeamento de Riscos'!E57,IF($B64=$A22,'Mapeamento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F22" s="266" t="str">
        <f>IF($B22=$A22,'Mapeamento de Riscos'!F16,IF($B23=$A22,'Mapeamento de Riscos'!F17,IF($B24=$A22,'Mapeamento de Riscos'!F18,IF($B25=$A22,'Mapeamento de Riscos'!F19,IF($B26=$A22,'Mapeamento de Riscos'!F20,IF($B27=$A22,'Mapeamento de Riscos'!F21,IF($B28=$A22,'Mapeamento de Riscos'!F22,IF($B29=$A22,'Mapeamento de Riscos'!F23,IF($B30=$A22,'Mapeamento de Riscos'!F24,IF($B31=$A22,'Mapeamento de Riscos'!F25,IF($B32=$A22,'Mapeamento de Riscos'!F26,IF($B33=$A22,'Mapeamento de Riscos'!F27,IF($B34=$A22,'Mapeamento de Riscos'!F28,IF($B35=$A22,'Mapeamento de Riscos'!F29,IF($B36=$A22,'Mapeamento de Riscos'!F30,IF($B37=$A22,'Mapeamento de Riscos'!F31,IF($B38=$A22,'Mapeamento de Riscos'!F32,IF($B39=$A22,'Mapeamento de Riscos'!F33,IF($B40=$A22,'Mapeamento de Riscos'!F34,IF($B41=$A22,'Mapeamento de Riscos'!F35,IF($B42=$A22,'Mapeamento de Riscos'!F36,IF($B43=$A22,'Mapeamento de Riscos'!F37,IF($B44=$A22,'Mapeamento de Riscos'!F38,IF($B45=$A22,'Mapeamento de Riscos'!F39,IF($B46=$A22,'Mapeamento de Riscos'!F40,IF($B47=$A22,'Mapeamento de Riscos'!F41,IF($B48=$A22,'Mapeamento de Riscos'!F42,IF($B49=$A22,'Mapeamento de Riscos'!F43,IF($B50=$A22,'Mapeamento de Riscos'!F44,IF($B51=$A22,'Mapeamento de Riscos'!F45,IF($B52=$A22,'Mapeamento de Riscos'!F46,IF($B53=$A22,'Mapeamento de Riscos'!F47,IF($B54=$A22,'Mapeamento de Riscos'!F48,IF($B55=$A22,'Mapeamento de Riscos'!F49,IF($B56=$A22,'Mapeamento de Riscos'!F50,IF($B57=$A22,'Mapeamento de Riscos'!F51,IF($B58=$A22,'Mapeamento de Riscos'!F52,IF($B59=$A22,'Mapeamento de Riscos'!F53,IF($B60=$A22,'Mapeamento de Riscos'!F54,IF($B61=$A22,'Mapeamento de Riscos'!F55,IF($B62=$A22,'Mapeamento de Riscos'!F56,IF($B63=$A22,'Mapeamento de Riscos'!F57,IF($B64=$A22,'Mapeamento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G22" s="266" t="str">
        <f>IF($B22=$A22,'Mapeamento de Riscos'!H16,IF($B23=$A22,'Mapeamento de Riscos'!H17,IF($B24=$A22,'Mapeamento de Riscos'!H18,IF($B25=$A22,'Mapeamento de Riscos'!H19,IF($B26=$A22,'Mapeamento de Riscos'!H20,IF($B27=$A22,'Mapeamento de Riscos'!H21,IF($B28=$A22,'Mapeamento de Riscos'!H22,IF($B29=$A22,'Mapeamento de Riscos'!H23,IF($B30=$A22,'Mapeamento de Riscos'!H24,IF($B31=$A22,'Mapeamento de Riscos'!H25,IF($B32=$A22,'Mapeamento de Riscos'!H26,IF($B33=$A22,'Mapeamento de Riscos'!H27,IF($B34=$A22,'Mapeamento de Riscos'!H28,IF($B35=$A22,'Mapeamento de Riscos'!H29,IF($B36=$A22,'Mapeamento de Riscos'!H30,IF($B37=$A22,'Mapeamento de Riscos'!H31,IF($B38=$A22,'Mapeamento de Riscos'!H32,IF($B39=$A22,'Mapeamento de Riscos'!H33,IF($B40=$A22,'Mapeamento de Riscos'!H34,IF($B41=$A22,'Mapeamento de Riscos'!H35,IF($B42=$A22,'Mapeamento de Riscos'!H36,IF($B43=$A22,'Mapeamento de Riscos'!H37,IF($B44=$A22,'Mapeamento de Riscos'!H38,IF($B45=$A22,'Mapeamento de Riscos'!H39,IF($B46=$A22,'Mapeamento de Riscos'!H40,IF($B47=$A22,'Mapeamento de Riscos'!H41,IF($B48=$A22,'Mapeamento de Riscos'!H42,IF($B49=$A22,'Mapeamento de Riscos'!H43,IF($B50=$A22,'Mapeamento de Riscos'!H44,IF($B51=$A22,'Mapeamento de Riscos'!H45,IF($B52=$A22,'Mapeamento de Riscos'!H46,IF($B53=$A22,'Mapeamento de Riscos'!H47,IF($B54=$A22,'Mapeamento de Riscos'!H48,IF($B55=$A22,'Mapeamento de Riscos'!H49,IF($B56=$A22,'Mapeamento de Riscos'!H50,IF($B57=$A22,'Mapeamento de Riscos'!H51,IF($B58=$A22,'Mapeamento de Riscos'!H52,IF($B59=$A22,'Mapeamento de Riscos'!H53,IF($B60=$A22,'Mapeamento de Riscos'!H54,IF($B61=$A22,'Mapeamento de Riscos'!H55,IF($B62=$A22,'Mapeamento de Riscos'!H56,IF($B63=$A22,'Mapeamento de Riscos'!H57,IF($B64=$A22,'Mapeamento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H22" s="100" t="str">
        <f>IF($B22=$A22,'Mapeamento de Riscos'!I16,IF($B23=$A22,'Mapeamento de Riscos'!I17,IF($B24=$A22,'Mapeamento de Riscos'!I18,IF($B25=$A22,'Mapeamento de Riscos'!I19,IF($B26=$A22,'Mapeamento de Riscos'!I20,IF($B27=$A22,'Mapeamento de Riscos'!I21,IF($B28=$A22,'Mapeamento de Riscos'!I22,IF($B29=$A22,'Mapeamento de Riscos'!I23,IF($B30=$A22,'Mapeamento de Riscos'!I24,IF($B31=$A22,'Mapeamento de Riscos'!I25,IF($B32=$A22,'Mapeamento de Riscos'!I26,IF($B33=$A22,'Mapeamento de Riscos'!I27,IF($B34=$A22,'Mapeamento de Riscos'!I28,IF($B35=$A22,'Mapeamento de Riscos'!I29,IF($B36=$A22,'Mapeamento de Riscos'!I30,IF($B37=$A22,'Mapeamento de Riscos'!I31,IF($B38=$A22,'Mapeamento de Riscos'!I32,IF($B39=$A22,'Mapeamento de Riscos'!I33,IF($B40=$A22,'Mapeamento de Riscos'!I34,IF($B41=$A22,'Mapeamento de Riscos'!I35,IF($B42=$A22,'Mapeamento de Riscos'!I36,IF($B43=$A22,'Mapeamento de Riscos'!I37,IF($B44=$A22,'Mapeamento de Riscos'!I38,IF($B45=$A22,'Mapeamento de Riscos'!I39,IF($B46=$A22,'Mapeamento de Riscos'!I40,IF($B47=$A22,'Mapeamento de Riscos'!I41,IF($B48=$A22,'Mapeamento de Riscos'!I42,IF($B49=$A22,'Mapeamento de Riscos'!I43,IF($B50=$A22,'Mapeamento de Riscos'!I44,IF($B51=$A22,'Mapeamento de Riscos'!I45,IF($B52=$A22,'Mapeamento de Riscos'!I46,IF($B53=$A22,'Mapeamento de Riscos'!I47,IF($B54=$A22,'Mapeamento de Riscos'!I48,IF($B55=$A22,'Mapeamento de Riscos'!I49,IF($B56=$A22,'Mapeamento de Riscos'!I50,IF($B57=$A22,'Mapeamento de Riscos'!I51,IF($B58=$A22,'Mapeamento de Riscos'!I52,IF($B59=$A22,'Mapeamento de Riscos'!I53,IF($B60=$A22,'Mapeamento de Riscos'!I54,IF($B61=$A22,'Mapeamento de Riscos'!I55,IF($B62=$A22,'Mapeamento de Riscos'!I56,IF($B63=$A22,'Mapeamento de Riscos'!I57,IF($B64=$A22,'Mapeamento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I22" s="100" t="str">
        <f>IF($B22=$A22,'Mapeamento de Riscos'!J16,IF($B23=$A22,'Mapeamento de Riscos'!J17,IF($B24=$A22,'Mapeamento de Riscos'!J18,IF($B25=$A22,'Mapeamento de Riscos'!J19,IF($B26=$A22,'Mapeamento de Riscos'!J20,IF($B27=$A22,'Mapeamento de Riscos'!J21,IF($B28=$A22,'Mapeamento de Riscos'!J22,IF($B29=$A22,'Mapeamento de Riscos'!J23,IF($B30=$A22,'Mapeamento de Riscos'!J24,IF($B31=$A22,'Mapeamento de Riscos'!J25,IF($B32=$A22,'Mapeamento de Riscos'!J26,IF($B33=$A22,'Mapeamento de Riscos'!J27,IF($B34=$A22,'Mapeamento de Riscos'!J28,IF($B35=$A22,'Mapeamento de Riscos'!J29,IF($B36=$A22,'Mapeamento de Riscos'!J30,IF($B37=$A22,'Mapeamento de Riscos'!J31,IF($B38=$A22,'Mapeamento de Riscos'!J32,IF($B39=$A22,'Mapeamento de Riscos'!J33,IF($B40=$A22,'Mapeamento de Riscos'!J34,IF($B41=$A22,'Mapeamento de Riscos'!J35,IF($B42=$A22,'Mapeamento de Riscos'!J36,IF($B43=$A22,'Mapeamento de Riscos'!J37,IF($B44=$A22,'Mapeamento de Riscos'!J38,IF($B45=$A22,'Mapeamento de Riscos'!J39,IF($B46=$A22,'Mapeamento de Riscos'!J40,IF($B47=$A22,'Mapeamento de Riscos'!J41,IF($B48=$A22,'Mapeamento de Riscos'!J42,IF($B49=$A22,'Mapeamento de Riscos'!J43,IF($B50=$A22,'Mapeamento de Riscos'!J44,IF($B51=$A22,'Mapeamento de Riscos'!J45,IF($B52=$A22,'Mapeamento de Riscos'!J46,IF($B53=$A22,'Mapeamento de Riscos'!J47,IF($B54=$A22,'Mapeamento de Riscos'!J48,IF($B55=$A22,'Mapeamento de Riscos'!J49,IF($B56=$A22,'Mapeamento de Riscos'!J50,IF($B57=$A22,'Mapeamento de Riscos'!J51,IF($B58=$A22,'Mapeamento de Riscos'!J52,IF($B59=$A22,'Mapeamento de Riscos'!J53,IF($B60=$A22,'Mapeamento de Riscos'!J54,IF($B61=$A22,'Mapeamento de Riscos'!J55,IF($B62=$A22,'Mapeamento de Riscos'!J56,IF($B63=$A22,'Mapeamento de Riscos'!J57,IF($B64=$A22,'Mapeamento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J22" s="100" t="str">
        <f>IF($B22=$A22,'Mapeamento de Riscos'!V16,IF($B23=$A22,'Mapeamento de Riscos'!V17,IF($B24=$A22,'Mapeamento de Riscos'!V18,IF($B25=$A22,'Mapeamento de Riscos'!V19,IF($B26=$A22,'Mapeamento de Riscos'!V20,IF($B27=$A22,'Mapeamento de Riscos'!V21,IF($B28=$A22,'Mapeamento de Riscos'!V22,IF($B29=$A22,'Mapeamento de Riscos'!V23,IF($B30=$A22,'Mapeamento de Riscos'!V24,IF($B31=$A22,'Mapeamento de Riscos'!V25,IF($B32=$A22,'Mapeamento de Riscos'!V26,IF($B33=$A22,'Mapeamento de Riscos'!V27,IF($B34=$A22,'Mapeamento de Riscos'!V28,IF($B35=$A22,'Mapeamento de Riscos'!V29,IF($B36=$A22,'Mapeamento de Riscos'!V30,IF($B37=$A22,'Mapeamento de Riscos'!V31,IF($B38=$A22,'Mapeamento de Riscos'!V32,IF($B39=$A22,'Mapeamento de Riscos'!V33,IF($B40=$A22,'Mapeamento de Riscos'!V34,IF($B41=$A22,'Mapeamento de Riscos'!V35,IF($B42=$A22,'Mapeamento de Riscos'!V36,IF($B43=$A22,'Mapeamento de Riscos'!V37,IF($B44=$A22,'Mapeamento de Riscos'!V38,IF($B45=$A22,'Mapeamento de Riscos'!V39,IF($B46=$A22,'Mapeamento de Riscos'!V40,IF($B47=$A22,'Mapeamento de Riscos'!V41,IF($B48=$A22,'Mapeamento de Riscos'!V42,IF($B49=$A22,'Mapeamento de Riscos'!V43,IF($B50=$A22,'Mapeamento de Riscos'!V44,IF($B51=$A22,'Mapeamento de Riscos'!V45,IF($B52=$A22,'Mapeamento de Riscos'!V46,IF($B53=$A22,'Mapeamento de Riscos'!V47,IF($B54=$A22,'Mapeamento de Riscos'!V48,IF($B55=$A22,'Mapeamento de Riscos'!V49,IF($B56=$A22,'Mapeamento de Riscos'!V50,IF($B57=$A22,'Mapeamento de Riscos'!V51,IF($B58=$A22,'Mapeamento de Riscos'!V52,IF($B59=$A22,'Mapeamento de Riscos'!V53,IF($B60=$A22,'Mapeamento de Riscos'!V54,IF($B61=$A22,'Mapeamento de Riscos'!V55,IF($B62=$A22,'Mapeamento de Riscos'!V56,IF($B63=$A22,'Mapeamento de Riscos'!V57,IF($B64=$A22,'Mapeamento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K22" s="100" t="str">
        <f>IF($B22=$A22,'Mapeamento de Riscos'!AG16,IF($B23=$A22,'Mapeamento de Riscos'!AG17,IF($B24=$A22,'Mapeamento de Riscos'!AG18,IF($B25=$A22,'Mapeamento de Riscos'!AG19,IF($B26=$A22,'Mapeamento de Riscos'!AG20,IF($B27=$A22,'Mapeamento de Riscos'!AG21,IF($B28=$A22,'Mapeamento de Riscos'!AG22,IF($B29=$A22,'Mapeamento de Riscos'!AG23,IF($B30=$A22,'Mapeamento de Riscos'!AG24,IF($B31=$A22,'Mapeamento de Riscos'!AG25,IF($B32=$A22,'Mapeamento de Riscos'!AG26,IF($B33=$A22,'Mapeamento de Riscos'!AG27,IF($B34=$A22,'Mapeamento de Riscos'!AG28,IF($B35=$A22,'Mapeamento de Riscos'!AG29,IF($B36=$A22,'Mapeamento de Riscos'!AG30,IF($B37=$A22,'Mapeamento de Riscos'!AG31,IF($B38=$A22,'Mapeamento de Riscos'!AG32,IF($B39=$A22,'Mapeamento de Riscos'!AG33,IF($B40=$A22,'Mapeamento de Riscos'!AG34,IF($B41=$A22,'Mapeamento de Riscos'!AG35,IF($B42=$A22,'Mapeamento de Riscos'!AG36,IF($B43=$A22,'Mapeamento de Riscos'!AG37,IF($B44=$A22,'Mapeamento de Riscos'!AG38,IF($B45=$A22,'Mapeamento de Riscos'!AG39,IF($B46=$A22,'Mapeamento de Riscos'!AG40,IF($B47=$A22,'Mapeamento de Riscos'!AG41,IF($B48=$A22,'Mapeamento de Riscos'!AG42,IF($B49=$A22,'Mapeamento de Riscos'!AG43,IF($B50=$A22,'Mapeamento de Riscos'!AG44,IF($B51=$A22,'Mapeamento de Riscos'!AG45,IF($B52=$A22,'Mapeamento de Riscos'!AG46,IF($B53=$A22,'Mapeamento de Riscos'!AG47,IF($B54=$A22,'Mapeamento de Riscos'!AG48,IF($B55=$A22,'Mapeamento de Riscos'!AG49,IF($B56=$A22,'Mapeamento de Riscos'!AG50,IF($B57=$A22,'Mapeamento de Riscos'!AG51,IF($B58=$A22,'Mapeamento de Riscos'!AG52,IF($B59=$A22,'Mapeamento de Riscos'!AG53,IF($B60=$A22,'Mapeamento de Riscos'!AG54,IF($B61=$A22,'Mapeamento de Riscos'!AG55,IF($B62=$A22,'Mapeamento de Riscos'!AG56,IF($B63=$A22,'Mapeamento de Riscos'!AG57,IF($B64=$A22,'Mapeamento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L22" s="100" t="str">
        <f>IF($B22=$A22,'Mapeamento de Riscos'!AH16,IF($B23=$A22,'Mapeamento de Riscos'!AH17,IF($B24=$A22,'Mapeamento de Riscos'!AH18,IF($B25=$A22,'Mapeamento de Riscos'!AH19,IF($B26=$A22,'Mapeamento de Riscos'!AH20,IF($B27=$A22,'Mapeamento de Riscos'!AH21,IF($B28=$A22,'Mapeamento de Riscos'!AH22,IF($B29=$A22,'Mapeamento de Riscos'!AH23,IF($B30=$A22,'Mapeamento de Riscos'!AH24,IF($B31=$A22,'Mapeamento de Riscos'!AH25,IF($B32=$A22,'Mapeamento de Riscos'!AH26,IF($B33=$A22,'Mapeamento de Riscos'!AH27,IF($B34=$A22,'Mapeamento de Riscos'!AH28,IF($B35=$A22,'Mapeamento de Riscos'!AH29,IF($B36=$A22,'Mapeamento de Riscos'!AH30,IF($B37=$A22,'Mapeamento de Riscos'!AH31,IF($B38=$A22,'Mapeamento de Riscos'!AH32,IF($B39=$A22,'Mapeamento de Riscos'!AH33,IF($B40=$A22,'Mapeamento de Riscos'!AH34,IF($B41=$A22,'Mapeamento de Riscos'!AH35,IF($B42=$A22,'Mapeamento de Riscos'!AH36,IF($B43=$A22,'Mapeamento de Riscos'!AH37,IF($B44=$A22,'Mapeamento de Riscos'!AH38,IF($B45=$A22,'Mapeamento de Riscos'!AH39,IF($B46=$A22,'Mapeamento de Riscos'!AH40,IF($B47=$A22,'Mapeamento de Riscos'!AH41,IF($B48=$A22,'Mapeamento de Riscos'!AH42,IF($B49=$A22,'Mapeamento de Riscos'!AH43,IF($B50=$A22,'Mapeamento de Riscos'!AH44,IF($B51=$A22,'Mapeamento de Riscos'!AH45,IF($B52=$A22,'Mapeamento de Riscos'!AH46,IF($B53=$A22,'Mapeamento de Riscos'!AH47,IF($B54=$A22,'Mapeamento de Riscos'!AH48,IF($B55=$A22,'Mapeamento de Riscos'!AH49,IF($B56=$A22,'Mapeamento de Riscos'!AH50,IF($B57=$A22,'Mapeamento de Riscos'!AH51,IF($B58=$A22,'Mapeamento de Riscos'!AH52,IF($B59=$A22,'Mapeamento de Riscos'!AH53,IF($B60=$A22,'Mapeamento de Riscos'!AH54,IF($B61=$A22,'Mapeamento de Riscos'!AH55,IF($B62=$A22,'Mapeamento de Riscos'!AH56,IF($B63=$A22,'Mapeamento de Riscos'!AH57,IF($B64=$A22,'Mapeamento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M22" s="265" t="str">
        <f>IF('Mapeamento de Riscos'!AI16&gt;0,(Q63&amp;" PREVENTIVO:  "&amp;'Mapeamento de Riscos'!AI16&amp;"
 ATENUANTE: "&amp;'Mapeamento de Riscos'!AK16&amp;""""),"")</f>
        <v/>
      </c>
      <c r="N22" s="265" t="str">
        <f>IF(C22='Mapeamento de Riscos'!A16,M22,IF(C22='Mapeamento de Riscos'!A17,'Matriz de Risco'!M23,IF(C22='Mapeamento de Riscos'!A18,'Matriz de Risco'!M24,IF(C22='Mapeamento de Riscos'!A19,'Matriz de Risco'!M25,IF(C22='Mapeamento de Riscos'!A20,'Matriz de Risco'!M26,IF(C22='Mapeamento de Riscos'!A21,'Matriz de Risco'!M27,IF(C22='Mapeamento de Riscos'!A22,'Matriz de Risco'!M28,IF(C22='Mapeamento de Riscos'!A23,'Matriz de Risco'!M29,IF(C22='Mapeamento de Riscos'!A24,'Matriz de Risco'!M30,IF(C22='Mapeamento de Riscos'!A25,'Matriz de Risco'!M31,IF(C22='Mapeamento de Riscos'!A26,'Matriz de Risco'!M32,IF(C22='Mapeamento de Riscos'!A27,'Matriz de Risco'!M33,IF(C22='Mapeamento de Riscos'!A28,'Matriz de Risco'!M34,IF(C22='Mapeamento de Riscos'!A29,'Matriz de Risco'!M35,IF(C22='Mapeamento de Riscos'!A30,'Matriz de Risco'!M36,IF(C22='Mapeamento de Riscos'!A31,'Matriz de Risco'!M37,IF(C22='Mapeamento de Riscos'!A32,'Matriz de Risco'!M38,IF(C22='Mapeamento de Riscos'!A33,'Matriz de Risco'!M39,IF(C22='Mapeamento de Riscos'!A34,'Matriz de Risco'!M40,IF(C22='Mapeamento de Riscos'!A35,'Matriz de Risco'!M41,IF(C22='Mapeamento de Riscos'!A36,'Matriz de Risco'!M42,IF(C22='Mapeamento de Riscos'!A37,'Matriz de Risco'!M43,IF(C22='Mapeamento de Riscos'!A38,'Matriz de Risco'!M44,IF(C22='Mapeamento de Riscos'!A39,'Matriz de Risco'!M45,IF(C22='Mapeamento de Riscos'!A40,'Matriz de Risco'!M46,IF(C22='Mapeamento de Riscos'!A41,'Matriz de Risco'!M47,IF(C22='Mapeamento de Riscos'!A42,'Matriz de Risco'!M48,IF(C22='Mapeamento de Riscos'!A43,'Matriz de Risco'!M49,IF(C22='Mapeamento de Riscos'!A44,'Matriz de Risco'!M50,IF(C22='Mapeamento de Riscos'!A45,'Matriz de Risco'!M51,IF(C22='Mapeamento de Riscos'!A46,'Matriz de Risco'!M52,IF(C22='Mapeamento de Riscos'!A47,'Matriz de Risco'!M53,IF(C22='Mapeamento de Riscos'!A48,'Matriz de Risco'!M54,IF(C22='Mapeamento de Riscos'!A49,'Matriz de Risco'!M55,IF(C22='Mapeamento de Riscos'!A50,'Matriz de Risco'!M56,IF(C22='Mapeamento de Riscos'!A51,'Matriz de Risco'!M57,IF(C22='Mapeamento de Riscos'!A52,'Matriz de Risco'!M58,IF(C22='Mapeamento de Riscos'!A53,'Matriz de Risco'!M59,IF(C22='Mapeamento de Riscos'!A54,'Matriz de Risco'!M60,IF(C22='Mapeamento de Riscos'!A55,'Matriz de Risco'!M61,IF(C22='Mapeamento de Riscos'!A56,'Matriz de Risco'!M62,IF(C22='Mapeamento de Riscos'!A57,'Matriz de Risco'!M63,""))))))))))))))))))))))))))))))))))))))))))</f>
        <v/>
      </c>
    </row>
    <row r="23" spans="1:14" ht="159" customHeight="1" x14ac:dyDescent="0.25">
      <c r="A23" s="98">
        <v>10</v>
      </c>
      <c r="B23" t="str">
        <f>IF('Mapeamento de Riscos'!B17="Gestão contratual",(COUNT($B$14:B22))+1,"")</f>
        <v/>
      </c>
      <c r="C23" s="100" t="str">
        <f>IF($B23=$A23,'Mapeamento de Riscos'!A17,IF($B24=$A23,'Mapeamento de Riscos'!A18,IF($B25=$A23,'Mapeamento de Riscos'!A19,IF($B26=$A23,'Mapeamento de Riscos'!A20,IF($B27=$A23,'Mapeamento de Riscos'!A21,IF($B28=$A23,'Mapeamento de Riscos'!A22,IF($B29=$A23,'Mapeamento de Riscos'!A23,IF($B30=$A23,'Mapeamento de Riscos'!A24,IF($B31=$A23,'Mapeamento de Riscos'!A25,IF($B32=$A23,'Mapeamento de Riscos'!A26,IF($B33=$A23,'Mapeamento de Riscos'!A27,IF($B34=$A23,'Mapeamento de Riscos'!A28,IF($B35=$A23,'Mapeamento de Riscos'!A29,IF($B36=$A23,'Mapeamento de Riscos'!A30,IF($B37=$A23,'Mapeamento de Riscos'!A31,IF($B38=$A23,'Mapeamento de Riscos'!A32,IF($B39=$A23,'Mapeamento de Riscos'!A33,IF($B40=$A23,'Mapeamento de Riscos'!A34,IF($B41=$A23,'Mapeamento de Riscos'!A35,IF($B42=$A23,'Mapeamento de Riscos'!A36,IF($B43=$A23,'Mapeamento de Riscos'!A37,IF($B44=$A23,'Mapeamento de Riscos'!A38,IF($B45=$A23,'Mapeamento de Riscos'!A39,IF($B46=$A23,'Mapeamento de Riscos'!A40,IF($B47=$A23,'Mapeamento de Riscos'!A41,IF($B48=$A23,'Mapeamento de Riscos'!A42,IF($B49=$A23,'Mapeamento de Riscos'!A43,IF($B50=$A23,'Mapeamento de Riscos'!A44,IF($B51=$A23,'Mapeamento de Riscos'!A45,IF($B52=$A23,'Mapeamento de Riscos'!A46,IF($B53=$A23,'Mapeamento de Riscos'!A47,IF($B54=$A23,'Mapeamento de Riscos'!A48,IF($B55=$A23,'Mapeamento de Riscos'!A49,IF($B56=$A23,'Mapeamento de Riscos'!A50,IF($B57=$A23,'Mapeamento de Riscos'!A51,IF($B58=$A23,'Mapeamento de Riscos'!A52,IF($B59=$A23,'Mapeamento de Riscos'!A53,IF($B60=$A23,'Mapeamento de Riscos'!A54,IF($B61=$A23,'Mapeamento de Riscos'!A55,IF($B62=$A23,'Mapeamento de Riscos'!A56,IF($B63=$A23,'Mapeamento de Riscos'!A57,IF($B64=$A23,'Mapeamento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D23" s="100" t="str">
        <f>IF($B23=$A23,'Mapeamento de Riscos'!B17,IF($B24=$A23,'Mapeamento de Riscos'!B18,IF($B25=$A23,'Mapeamento de Riscos'!B19,IF($B26=$A23,'Mapeamento de Riscos'!B20,IF($B27=$A23,'Mapeamento de Riscos'!B21,IF($B28=$A23,'Mapeamento de Riscos'!B22,IF($B29=$A23,'Mapeamento de Riscos'!B23,IF($B30=$A23,'Mapeamento de Riscos'!B24,IF($B31=$A23,'Mapeamento de Riscos'!B25,IF($B32=$A23,'Mapeamento de Riscos'!B26,IF($B33=$A23,'Mapeamento de Riscos'!B27,IF($B34=$A23,'Mapeamento de Riscos'!B28,IF($B35=$A23,'Mapeamento de Riscos'!B29,IF($B36=$A23,'Mapeamento de Riscos'!B30,IF($B37=$A23,'Mapeamento de Riscos'!B31,IF($B38=$A23,'Mapeamento de Riscos'!B32,IF($B39=$A23,'Mapeamento de Riscos'!B33,IF($B40=$A23,'Mapeamento de Riscos'!B34,IF($B41=$A23,'Mapeamento de Riscos'!B35,IF($B42=$A23,'Mapeamento de Riscos'!B36,IF($B43=$A23,'Mapeamento de Riscos'!B37,IF($B44=$A23,'Mapeamento de Riscos'!B38,IF($B45=$A23,'Mapeamento de Riscos'!B39,IF($B46=$A23,'Mapeamento de Riscos'!B40,IF($B47=$A23,'Mapeamento de Riscos'!B41,IF($B48=$A23,'Mapeamento de Riscos'!B42,IF($B49=$A23,'Mapeamento de Riscos'!B43,IF($B50=$A23,'Mapeamento de Riscos'!B44,IF($B51=$A23,'Mapeamento de Riscos'!B45,IF($B52=$A23,'Mapeamento de Riscos'!B46,IF($B53=$A23,'Mapeamento de Riscos'!B47,IF($B54=$A23,'Mapeamento de Riscos'!B48,IF($B55=$A23,'Mapeamento de Riscos'!B49,IF($B56=$A23,'Mapeamento de Riscos'!B50,IF($B57=$A23,'Mapeamento de Riscos'!B51,IF($B58=$A23,'Mapeamento de Riscos'!B52,IF($B59=$A23,'Mapeamento de Riscos'!B53,IF($B60=$A23,'Mapeamento de Riscos'!B54,IF($B61=$A23,'Mapeamento de Riscos'!B55,IF($B62=$A23,'Mapeamento de Riscos'!B56,IF($B63=$A23,'Mapeamento de Riscos'!B57,IF($B64=$A23,'Mapeamento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E23" s="266" t="str">
        <f>IF($B23=$A23,'Mapeamento de Riscos'!E16,IF($B24=$A23,'Mapeamento de Riscos'!E17,IF($B25=$A23,'Mapeamento de Riscos'!E18,IF($B26=$A23,'Mapeamento de Riscos'!E19,IF($B27=$A23,'Mapeamento de Riscos'!E21,IF($B28=$A23,'Mapeamento de Riscos'!E22,IF($B29=$A23,'Mapeamento de Riscos'!E23,IF($B30=$A23,'Mapeamento de Riscos'!E24,IF($B31=$A23,'Mapeamento de Riscos'!E25,IF($B32=$A23,'Mapeamento de Riscos'!E26,IF($B33=$A23,'Mapeamento de Riscos'!E27,IF($B34=$A23,'Mapeamento de Riscos'!E28,IF($B35=$A23,'Mapeamento de Riscos'!E29,IF($B36=$A23,'Mapeamento de Riscos'!E30,IF($B37=$A23,'Mapeamento de Riscos'!E31,IF($B38=$A23,'Mapeamento de Riscos'!E32,IF($B39=$A23,'Mapeamento de Riscos'!E33,IF($B40=$A23,'Mapeamento de Riscos'!E34,IF($B41=$A23,'Mapeamento de Riscos'!E35,IF($B42=$A23,'Mapeamento de Riscos'!E36,IF($B43=$A23,'Mapeamento de Riscos'!E37,IF($B44=$A23,'Mapeamento de Riscos'!E38,IF($B45=$A23,'Mapeamento de Riscos'!E39,IF($B46=$A23,'Mapeamento de Riscos'!E40,IF($B47=$A23,'Mapeamento de Riscos'!E41,IF($B48=$A23,'Mapeamento de Riscos'!E42,IF($B49=$A23,'Mapeamento de Riscos'!E43,IF($B50=$A23,'Mapeamento de Riscos'!E44,IF($B51=$A23,'Mapeamento de Riscos'!E45,IF($B52=$A23,'Mapeamento de Riscos'!E46,IF($B53=$A23,'Mapeamento de Riscos'!E47,IF($B54=$A23,'Mapeamento de Riscos'!E48,IF($B55=$A23,'Mapeamento de Riscos'!E49,IF($B56=$A23,'Mapeamento de Riscos'!E50,IF($B57=$A23,'Mapeamento de Riscos'!E51,IF($B58=$A23,'Mapeamento de Riscos'!E52,IF($B59=$A23,'Mapeamento de Riscos'!E53,IF($B60=$A23,'Mapeamento de Riscos'!E54,IF($B61=$A23,'Mapeamento de Riscos'!E55,IF($B62=$A23,'Mapeamento de Riscos'!E56,IF($B63=$A23,'Mapeamento de Riscos'!E57,IF($B64=$A23,'Mapeamento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F23" s="266" t="str">
        <f>IF($B23=$A23,'Mapeamento de Riscos'!F17,IF($B24=$A23,'Mapeamento de Riscos'!F18,IF($B25=$A23,'Mapeamento de Riscos'!F19,IF($B26=$A23,'Mapeamento de Riscos'!F20,IF($B27=$A23,'Mapeamento de Riscos'!F21,IF($B28=$A23,'Mapeamento de Riscos'!F22,IF($B29=$A23,'Mapeamento de Riscos'!F23,IF($B30=$A23,'Mapeamento de Riscos'!F24,IF($B31=$A23,'Mapeamento de Riscos'!F25,IF($B32=$A23,'Mapeamento de Riscos'!F26,IF($B33=$A23,'Mapeamento de Riscos'!F27,IF($B34=$A23,'Mapeamento de Riscos'!F28,IF($B35=$A23,'Mapeamento de Riscos'!F29,IF($B36=$A23,'Mapeamento de Riscos'!F30,IF($B37=$A23,'Mapeamento de Riscos'!F31,IF($B38=$A23,'Mapeamento de Riscos'!F32,IF($B39=$A23,'Mapeamento de Riscos'!F33,IF($B40=$A23,'Mapeamento de Riscos'!F34,IF($B41=$A23,'Mapeamento de Riscos'!F35,IF($B42=$A23,'Mapeamento de Riscos'!F36,IF($B43=$A23,'Mapeamento de Riscos'!F37,IF($B44=$A23,'Mapeamento de Riscos'!F38,IF($B45=$A23,'Mapeamento de Riscos'!F39,IF($B46=$A23,'Mapeamento de Riscos'!F40,IF($B47=$A23,'Mapeamento de Riscos'!F41,IF($B48=$A23,'Mapeamento de Riscos'!F42,IF($B49=$A23,'Mapeamento de Riscos'!F43,IF($B50=$A23,'Mapeamento de Riscos'!F44,IF($B51=$A23,'Mapeamento de Riscos'!F45,IF($B52=$A23,'Mapeamento de Riscos'!F46,IF($B53=$A23,'Mapeamento de Riscos'!F47,IF($B54=$A23,'Mapeamento de Riscos'!F48,IF($B55=$A23,'Mapeamento de Riscos'!F49,IF($B56=$A23,'Mapeamento de Riscos'!F50,IF($B57=$A23,'Mapeamento de Riscos'!F51,IF($B58=$A23,'Mapeamento de Riscos'!F52,IF($B59=$A23,'Mapeamento de Riscos'!F53,IF($B60=$A23,'Mapeamento de Riscos'!F54,IF($B61=$A23,'Mapeamento de Riscos'!F55,IF($B62=$A23,'Mapeamento de Riscos'!F56,IF($B63=$A23,'Mapeamento de Riscos'!F57,IF($B64=$A23,'Mapeamento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G23" s="266" t="str">
        <f>IF($B23=$A23,'Mapeamento de Riscos'!H17,IF($B24=$A23,'Mapeamento de Riscos'!H18,IF($B25=$A23,'Mapeamento de Riscos'!H19,IF($B26=$A23,'Mapeamento de Riscos'!H20,IF($B27=$A23,'Mapeamento de Riscos'!H21,IF($B28=$A23,'Mapeamento de Riscos'!H22,IF($B29=$A23,'Mapeamento de Riscos'!H23,IF($B30=$A23,'Mapeamento de Riscos'!H24,IF($B31=$A23,'Mapeamento de Riscos'!H25,IF($B32=$A23,'Mapeamento de Riscos'!H26,IF($B33=$A23,'Mapeamento de Riscos'!H27,IF($B34=$A23,'Mapeamento de Riscos'!H28,IF($B35=$A23,'Mapeamento de Riscos'!H29,IF($B36=$A23,'Mapeamento de Riscos'!H30,IF($B37=$A23,'Mapeamento de Riscos'!H31,IF($B38=$A23,'Mapeamento de Riscos'!H32,IF($B39=$A23,'Mapeamento de Riscos'!H33,IF($B40=$A23,'Mapeamento de Riscos'!H34,IF($B41=$A23,'Mapeamento de Riscos'!H35,IF($B42=$A23,'Mapeamento de Riscos'!H36,IF($B43=$A23,'Mapeamento de Riscos'!H37,IF($B44=$A23,'Mapeamento de Riscos'!H38,IF($B45=$A23,'Mapeamento de Riscos'!H39,IF($B46=$A23,'Mapeamento de Riscos'!H40,IF($B47=$A23,'Mapeamento de Riscos'!H41,IF($B48=$A23,'Mapeamento de Riscos'!H42,IF($B49=$A23,'Mapeamento de Riscos'!H43,IF($B50=$A23,'Mapeamento de Riscos'!H44,IF($B51=$A23,'Mapeamento de Riscos'!H45,IF($B52=$A23,'Mapeamento de Riscos'!H46,IF($B53=$A23,'Mapeamento de Riscos'!H47,IF($B54=$A23,'Mapeamento de Riscos'!H48,IF($B55=$A23,'Mapeamento de Riscos'!H49,IF($B56=$A23,'Mapeamento de Riscos'!H50,IF($B57=$A23,'Mapeamento de Riscos'!H51,IF($B58=$A23,'Mapeamento de Riscos'!H52,IF($B59=$A23,'Mapeamento de Riscos'!H53,IF($B60=$A23,'Mapeamento de Riscos'!H54,IF($B61=$A23,'Mapeamento de Riscos'!H55,IF($B62=$A23,'Mapeamento de Riscos'!H56,IF($B63=$A23,'Mapeamento de Riscos'!H57,IF($B64=$A23,'Mapeamento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H23" s="100" t="str">
        <f>IF($B23=$A23,'Mapeamento de Riscos'!I17,IF($B24=$A23,'Mapeamento de Riscos'!I18,IF($B25=$A23,'Mapeamento de Riscos'!I19,IF($B26=$A23,'Mapeamento de Riscos'!I20,IF($B27=$A23,'Mapeamento de Riscos'!I21,IF($B28=$A23,'Mapeamento de Riscos'!I22,IF($B29=$A23,'Mapeamento de Riscos'!I23,IF($B30=$A23,'Mapeamento de Riscos'!I24,IF($B31=$A23,'Mapeamento de Riscos'!I25,IF($B32=$A23,'Mapeamento de Riscos'!I26,IF($B33=$A23,'Mapeamento de Riscos'!I27,IF($B34=$A23,'Mapeamento de Riscos'!I28,IF($B35=$A23,'Mapeamento de Riscos'!I29,IF($B36=$A23,'Mapeamento de Riscos'!I30,IF($B37=$A23,'Mapeamento de Riscos'!I31,IF($B38=$A23,'Mapeamento de Riscos'!I32,IF($B39=$A23,'Mapeamento de Riscos'!I33,IF($B40=$A23,'Mapeamento de Riscos'!I34,IF($B41=$A23,'Mapeamento de Riscos'!I35,IF($B42=$A23,'Mapeamento de Riscos'!I36,IF($B43=$A23,'Mapeamento de Riscos'!I37,IF($B44=$A23,'Mapeamento de Riscos'!I38,IF($B45=$A23,'Mapeamento de Riscos'!I39,IF($B46=$A23,'Mapeamento de Riscos'!I40,IF($B47=$A23,'Mapeamento de Riscos'!I41,IF($B48=$A23,'Mapeamento de Riscos'!I42,IF($B49=$A23,'Mapeamento de Riscos'!I43,IF($B50=$A23,'Mapeamento de Riscos'!I44,IF($B51=$A23,'Mapeamento de Riscos'!I45,IF($B52=$A23,'Mapeamento de Riscos'!I46,IF($B53=$A23,'Mapeamento de Riscos'!I47,IF($B54=$A23,'Mapeamento de Riscos'!I48,IF($B55=$A23,'Mapeamento de Riscos'!I49,IF($B56=$A23,'Mapeamento de Riscos'!I50,IF($B57=$A23,'Mapeamento de Riscos'!I51,IF($B58=$A23,'Mapeamento de Riscos'!I52,IF($B59=$A23,'Mapeamento de Riscos'!I53,IF($B60=$A23,'Mapeamento de Riscos'!I54,IF($B61=$A23,'Mapeamento de Riscos'!I55,IF($B62=$A23,'Mapeamento de Riscos'!I56,IF($B63=$A23,'Mapeamento de Riscos'!I57,IF($B64=$A23,'Mapeamento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I23" s="100" t="str">
        <f>IF($B23=$A23,'Mapeamento de Riscos'!J17,IF($B24=$A23,'Mapeamento de Riscos'!J18,IF($B25=$A23,'Mapeamento de Riscos'!J19,IF($B26=$A23,'Mapeamento de Riscos'!J20,IF($B27=$A23,'Mapeamento de Riscos'!J21,IF($B28=$A23,'Mapeamento de Riscos'!J22,IF($B29=$A23,'Mapeamento de Riscos'!J23,IF($B30=$A23,'Mapeamento de Riscos'!J24,IF($B31=$A23,'Mapeamento de Riscos'!J25,IF($B32=$A23,'Mapeamento de Riscos'!J26,IF($B33=$A23,'Mapeamento de Riscos'!J27,IF($B34=$A23,'Mapeamento de Riscos'!J28,IF($B35=$A23,'Mapeamento de Riscos'!J29,IF($B36=$A23,'Mapeamento de Riscos'!J30,IF($B37=$A23,'Mapeamento de Riscos'!J31,IF($B38=$A23,'Mapeamento de Riscos'!J32,IF($B39=$A23,'Mapeamento de Riscos'!J33,IF($B40=$A23,'Mapeamento de Riscos'!J34,IF($B41=$A23,'Mapeamento de Riscos'!J35,IF($B42=$A23,'Mapeamento de Riscos'!J36,IF($B43=$A23,'Mapeamento de Riscos'!J37,IF($B44=$A23,'Mapeamento de Riscos'!J38,IF($B45=$A23,'Mapeamento de Riscos'!J39,IF($B46=$A23,'Mapeamento de Riscos'!J40,IF($B47=$A23,'Mapeamento de Riscos'!J41,IF($B48=$A23,'Mapeamento de Riscos'!J42,IF($B49=$A23,'Mapeamento de Riscos'!J43,IF($B50=$A23,'Mapeamento de Riscos'!J44,IF($B51=$A23,'Mapeamento de Riscos'!J45,IF($B52=$A23,'Mapeamento de Riscos'!J46,IF($B53=$A23,'Mapeamento de Riscos'!J47,IF($B54=$A23,'Mapeamento de Riscos'!J48,IF($B55=$A23,'Mapeamento de Riscos'!J49,IF($B56=$A23,'Mapeamento de Riscos'!J50,IF($B57=$A23,'Mapeamento de Riscos'!J51,IF($B58=$A23,'Mapeamento de Riscos'!J52,IF($B59=$A23,'Mapeamento de Riscos'!J53,IF($B60=$A23,'Mapeamento de Riscos'!J54,IF($B61=$A23,'Mapeamento de Riscos'!J55,IF($B62=$A23,'Mapeamento de Riscos'!J56,IF($B63=$A23,'Mapeamento de Riscos'!J57,IF($B64=$A23,'Mapeamento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J23" s="100" t="str">
        <f>IF($B23=$A23,'Mapeamento de Riscos'!V17,IF($B24=$A23,'Mapeamento de Riscos'!V18,IF($B25=$A23,'Mapeamento de Riscos'!V19,IF($B26=$A23,'Mapeamento de Riscos'!V20,IF($B27=$A23,'Mapeamento de Riscos'!V21,IF($B28=$A23,'Mapeamento de Riscos'!V22,IF($B29=$A23,'Mapeamento de Riscos'!V23,IF($B30=$A23,'Mapeamento de Riscos'!V24,IF($B31=$A23,'Mapeamento de Riscos'!V25,IF($B32=$A23,'Mapeamento de Riscos'!V26,IF($B33=$A23,'Mapeamento de Riscos'!V27,IF($B34=$A23,'Mapeamento de Riscos'!V28,IF($B35=$A23,'Mapeamento de Riscos'!V29,IF($B36=$A23,'Mapeamento de Riscos'!V30,IF($B37=$A23,'Mapeamento de Riscos'!V31,IF($B38=$A23,'Mapeamento de Riscos'!V32,IF($B39=$A23,'Mapeamento de Riscos'!V33,IF($B40=$A23,'Mapeamento de Riscos'!V34,IF($B41=$A23,'Mapeamento de Riscos'!V35,IF($B42=$A23,'Mapeamento de Riscos'!V36,IF($B43=$A23,'Mapeamento de Riscos'!V37,IF($B44=$A23,'Mapeamento de Riscos'!V38,IF($B45=$A23,'Mapeamento de Riscos'!V39,IF($B46=$A23,'Mapeamento de Riscos'!V40,IF($B47=$A23,'Mapeamento de Riscos'!V41,IF($B48=$A23,'Mapeamento de Riscos'!V42,IF($B49=$A23,'Mapeamento de Riscos'!V43,IF($B50=$A23,'Mapeamento de Riscos'!V44,IF($B51=$A23,'Mapeamento de Riscos'!V45,IF($B52=$A23,'Mapeamento de Riscos'!V46,IF($B53=$A23,'Mapeamento de Riscos'!V47,IF($B54=$A23,'Mapeamento de Riscos'!V48,IF($B55=$A23,'Mapeamento de Riscos'!V49,IF($B56=$A23,'Mapeamento de Riscos'!V50,IF($B57=$A23,'Mapeamento de Riscos'!V51,IF($B58=$A23,'Mapeamento de Riscos'!V52,IF($B59=$A23,'Mapeamento de Riscos'!V53,IF($B60=$A23,'Mapeamento de Riscos'!V54,IF($B61=$A23,'Mapeamento de Riscos'!V55,IF($B62=$A23,'Mapeamento de Riscos'!V56,IF($B63=$A23,'Mapeamento de Riscos'!V57,IF($B64=$A23,'Mapeamento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K23" s="100" t="str">
        <f>IF($B23=$A23,'Mapeamento de Riscos'!AG17,IF($B24=$A23,'Mapeamento de Riscos'!AG18,IF($B25=$A23,'Mapeamento de Riscos'!AG19,IF($B26=$A23,'Mapeamento de Riscos'!AG20,IF($B27=$A23,'Mapeamento de Riscos'!AG21,IF($B28=$A23,'Mapeamento de Riscos'!AG22,IF($B29=$A23,'Mapeamento de Riscos'!AG23,IF($B30=$A23,'Mapeamento de Riscos'!AG24,IF($B31=$A23,'Mapeamento de Riscos'!AG25,IF($B32=$A23,'Mapeamento de Riscos'!AG26,IF($B33=$A23,'Mapeamento de Riscos'!AG27,IF($B34=$A23,'Mapeamento de Riscos'!AG28,IF($B35=$A23,'Mapeamento de Riscos'!AG29,IF($B36=$A23,'Mapeamento de Riscos'!AG30,IF($B37=$A23,'Mapeamento de Riscos'!AG31,IF($B38=$A23,'Mapeamento de Riscos'!AG32,IF($B39=$A23,'Mapeamento de Riscos'!AG33,IF($B40=$A23,'Mapeamento de Riscos'!AG34,IF($B41=$A23,'Mapeamento de Riscos'!AG35,IF($B42=$A23,'Mapeamento de Riscos'!AG36,IF($B43=$A23,'Mapeamento de Riscos'!AG37,IF($B44=$A23,'Mapeamento de Riscos'!AG38,IF($B45=$A23,'Mapeamento de Riscos'!AG39,IF($B46=$A23,'Mapeamento de Riscos'!AG40,IF($B47=$A23,'Mapeamento de Riscos'!AG41,IF($B48=$A23,'Mapeamento de Riscos'!AG42,IF($B49=$A23,'Mapeamento de Riscos'!AG43,IF($B50=$A23,'Mapeamento de Riscos'!AG44,IF($B51=$A23,'Mapeamento de Riscos'!AG45,IF($B52=$A23,'Mapeamento de Riscos'!AG46,IF($B53=$A23,'Mapeamento de Riscos'!AG47,IF($B54=$A23,'Mapeamento de Riscos'!AG48,IF($B55=$A23,'Mapeamento de Riscos'!AG49,IF($B56=$A23,'Mapeamento de Riscos'!AG50,IF($B57=$A23,'Mapeamento de Riscos'!AG51,IF($B58=$A23,'Mapeamento de Riscos'!AG52,IF($B59=$A23,'Mapeamento de Riscos'!AG53,IF($B60=$A23,'Mapeamento de Riscos'!AG54,IF($B61=$A23,'Mapeamento de Riscos'!AG55,IF($B62=$A23,'Mapeamento de Riscos'!AG56,IF($B63=$A23,'Mapeamento de Riscos'!AG57,IF($B64=$A23,'Mapeamento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L23" s="100" t="str">
        <f>IF($B23=$A23,'Mapeamento de Riscos'!AH17,IF($B24=$A23,'Mapeamento de Riscos'!AH18,IF($B25=$A23,'Mapeamento de Riscos'!AH19,IF($B26=$A23,'Mapeamento de Riscos'!AH20,IF($B27=$A23,'Mapeamento de Riscos'!AH21,IF($B28=$A23,'Mapeamento de Riscos'!AH22,IF($B29=$A23,'Mapeamento de Riscos'!AH23,IF($B30=$A23,'Mapeamento de Riscos'!AH24,IF($B31=$A23,'Mapeamento de Riscos'!AH25,IF($B32=$A23,'Mapeamento de Riscos'!AH26,IF($B33=$A23,'Mapeamento de Riscos'!AH27,IF($B34=$A23,'Mapeamento de Riscos'!AH28,IF($B35=$A23,'Mapeamento de Riscos'!AH29,IF($B36=$A23,'Mapeamento de Riscos'!AH30,IF($B37=$A23,'Mapeamento de Riscos'!AH31,IF($B38=$A23,'Mapeamento de Riscos'!AH32,IF($B39=$A23,'Mapeamento de Riscos'!AH33,IF($B40=$A23,'Mapeamento de Riscos'!AH34,IF($B41=$A23,'Mapeamento de Riscos'!AH35,IF($B42=$A23,'Mapeamento de Riscos'!AH36,IF($B43=$A23,'Mapeamento de Riscos'!AH37,IF($B44=$A23,'Mapeamento de Riscos'!AH38,IF($B45=$A23,'Mapeamento de Riscos'!AH39,IF($B46=$A23,'Mapeamento de Riscos'!AH40,IF($B47=$A23,'Mapeamento de Riscos'!AH41,IF($B48=$A23,'Mapeamento de Riscos'!AH42,IF($B49=$A23,'Mapeamento de Riscos'!AH43,IF($B50=$A23,'Mapeamento de Riscos'!AH44,IF($B51=$A23,'Mapeamento de Riscos'!AH45,IF($B52=$A23,'Mapeamento de Riscos'!AH46,IF($B53=$A23,'Mapeamento de Riscos'!AH47,IF($B54=$A23,'Mapeamento de Riscos'!AH48,IF($B55=$A23,'Mapeamento de Riscos'!AH49,IF($B56=$A23,'Mapeamento de Riscos'!AH50,IF($B57=$A23,'Mapeamento de Riscos'!AH51,IF($B58=$A23,'Mapeamento de Riscos'!AH52,IF($B59=$A23,'Mapeamento de Riscos'!AH53,IF($B60=$A23,'Mapeamento de Riscos'!AH54,IF($B61=$A23,'Mapeamento de Riscos'!AH55,IF($B62=$A23,'Mapeamento de Riscos'!AH56,IF($B63=$A23,'Mapeamento de Riscos'!AH57,IF($B64=$A23,'Mapeamento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M23" s="265" t="str">
        <f>IF('Mapeamento de Riscos'!AI17&gt;0,(Q64&amp;" PREVENTIVO:  "&amp;'Mapeamento de Riscos'!AI17&amp;"
 ATENUANTE: "&amp;'Mapeamento de Riscos'!AK17&amp;""""),"")</f>
        <v/>
      </c>
      <c r="N23" s="265" t="str">
        <f>IF(C23='Mapeamento de Riscos'!A17,M23,IF(C23='Mapeamento de Riscos'!A18,'Matriz de Risco'!M24,IF(C23='Mapeamento de Riscos'!A19,'Matriz de Risco'!M25,IF(C23='Mapeamento de Riscos'!A20,'Matriz de Risco'!M26,IF(C23='Mapeamento de Riscos'!A21,'Matriz de Risco'!M27,IF(C23='Mapeamento de Riscos'!A22,'Matriz de Risco'!M28,IF(C23='Mapeamento de Riscos'!A23,'Matriz de Risco'!M29,IF(C23='Mapeamento de Riscos'!A24,'Matriz de Risco'!M30,IF(C23='Mapeamento de Riscos'!A25,'Matriz de Risco'!M31,IF(C23='Mapeamento de Riscos'!A26,'Matriz de Risco'!M32,IF(C23='Mapeamento de Riscos'!A27,'Matriz de Risco'!M33,IF(C23='Mapeamento de Riscos'!A28,'Matriz de Risco'!M34,IF(C23='Mapeamento de Riscos'!A29,'Matriz de Risco'!M35,IF(C23='Mapeamento de Riscos'!A30,'Matriz de Risco'!M36,IF(C23='Mapeamento de Riscos'!A31,'Matriz de Risco'!M37,IF(C23='Mapeamento de Riscos'!A32,'Matriz de Risco'!M38,IF(C23='Mapeamento de Riscos'!A33,'Matriz de Risco'!M39,IF(C23='Mapeamento de Riscos'!A34,'Matriz de Risco'!M40,IF(C23='Mapeamento de Riscos'!A35,'Matriz de Risco'!M41,IF(C23='Mapeamento de Riscos'!A36,'Matriz de Risco'!M42,IF(C23='Mapeamento de Riscos'!A37,'Matriz de Risco'!M43,IF(C23='Mapeamento de Riscos'!A38,'Matriz de Risco'!M44,IF(C23='Mapeamento de Riscos'!A39,'Matriz de Risco'!M45,IF(C23='Mapeamento de Riscos'!A40,'Matriz de Risco'!M46,IF(C23='Mapeamento de Riscos'!A41,'Matriz de Risco'!M47,IF(C23='Mapeamento de Riscos'!A42,'Matriz de Risco'!M48,IF(C23='Mapeamento de Riscos'!A43,'Matriz de Risco'!M49,IF(C23='Mapeamento de Riscos'!A44,'Matriz de Risco'!M50,IF(C23='Mapeamento de Riscos'!A45,'Matriz de Risco'!M51,IF(C23='Mapeamento de Riscos'!A46,'Matriz de Risco'!M52,IF(C23='Mapeamento de Riscos'!A47,'Matriz de Risco'!M53,IF(C23='Mapeamento de Riscos'!A48,'Matriz de Risco'!M54,IF(C23='Mapeamento de Riscos'!A49,'Matriz de Risco'!M55,IF(C23='Mapeamento de Riscos'!A50,'Matriz de Risco'!M56,IF(C23='Mapeamento de Riscos'!A51,'Matriz de Risco'!M57,IF(C23='Mapeamento de Riscos'!A52,'Matriz de Risco'!M58,IF(C23='Mapeamento de Riscos'!A53,'Matriz de Risco'!M59,IF(C23='Mapeamento de Riscos'!A54,'Matriz de Risco'!M60,IF(C23='Mapeamento de Riscos'!A55,'Matriz de Risco'!M61,IF(C23='Mapeamento de Riscos'!A56,'Matriz de Risco'!M62,IF(C23='Mapeamento de Riscos'!A57,'Matriz de Risco'!M63,"")))))))))))))))))))))))))))))))))))))))))</f>
        <v/>
      </c>
    </row>
    <row r="24" spans="1:14" ht="100.15" customHeight="1" x14ac:dyDescent="0.25">
      <c r="A24" s="98">
        <v>11</v>
      </c>
      <c r="B24" t="str">
        <f>IF('Mapeamento de Riscos'!B18="Gestão contratual",(COUNT($B$14:B23))+1,"")</f>
        <v/>
      </c>
      <c r="C24" s="100" t="str">
        <f>IF($B24=$A24,'Mapeamento de Riscos'!A18,IF($B25=$A24,'Mapeamento de Riscos'!A19,IF($B26=$A24,'Mapeamento de Riscos'!A20,IF($B27=$A24,'Mapeamento de Riscos'!A21,IF($B28=$A24,'Mapeamento de Riscos'!A22,IF($B29=$A24,'Mapeamento de Riscos'!A23,IF($B30=$A24,'Mapeamento de Riscos'!A24,IF($B31=$A24,'Mapeamento de Riscos'!A25,IF($B32=$A24,'Mapeamento de Riscos'!A26,IF($B33=$A24,'Mapeamento de Riscos'!A27,IF($B34=$A24,'Mapeamento de Riscos'!A28,IF($B35=$A24,'Mapeamento de Riscos'!A29,IF($B36=$A24,'Mapeamento de Riscos'!A30,IF($B37=$A24,'Mapeamento de Riscos'!A31,IF($B38=$A24,'Mapeamento de Riscos'!A32,IF($B39=$A24,'Mapeamento de Riscos'!A33,IF($B40=$A24,'Mapeamento de Riscos'!A34,IF($B41=$A24,'Mapeamento de Riscos'!A35,IF($B42=$A24,'Mapeamento de Riscos'!A36,IF($B43=$A24,'Mapeamento de Riscos'!A37,IF($B44=$A24,'Mapeamento de Riscos'!A38,IF($B45=$A24,'Mapeamento de Riscos'!A39,IF($B46=$A24,'Mapeamento de Riscos'!A40,IF($B47=$A24,'Mapeamento de Riscos'!A41,IF($B48=$A24,'Mapeamento de Riscos'!A42,IF($B49=$A24,'Mapeamento de Riscos'!A43,IF($B50=$A24,'Mapeamento de Riscos'!A44,IF($B51=$A24,'Mapeamento de Riscos'!A45,IF($B52=$A24,'Mapeamento de Riscos'!A46,IF($B53=$A24,'Mapeamento de Riscos'!A47,IF($B54=$A24,'Mapeamento de Riscos'!A48,IF($B55=$A24,'Mapeamento de Riscos'!A49,IF($B56=$A24,'Mapeamento de Riscos'!A50,IF($B57=$A24,'Mapeamento de Riscos'!A51,IF($B58=$A24,'Mapeamento de Riscos'!A52,IF($B59=$A24,'Mapeamento de Riscos'!A53,IF($B60=$A24,'Mapeamento de Riscos'!A54,IF($B61=$A24,'Mapeamento de Riscos'!A55,IF($B62=$A24,'Mapeamento de Riscos'!A56,IF($B63=$A24,'Mapeamento de Riscos'!A57,IF($B64=$A24,'Mapeamento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D24" s="100" t="str">
        <f>IF($B24=$A24,'Mapeamento de Riscos'!B18,IF($B25=$A24,'Mapeamento de Riscos'!B19,IF($B26=$A24,'Mapeamento de Riscos'!B20,IF($B27=$A24,'Mapeamento de Riscos'!B21,IF($B28=$A24,'Mapeamento de Riscos'!B22,IF($B29=$A24,'Mapeamento de Riscos'!B23,IF($B30=$A24,'Mapeamento de Riscos'!B24,IF($B31=$A24,'Mapeamento de Riscos'!B25,IF($B32=$A24,'Mapeamento de Riscos'!B26,IF($B33=$A24,'Mapeamento de Riscos'!B27,IF($B34=$A24,'Mapeamento de Riscos'!B28,IF($B35=$A24,'Mapeamento de Riscos'!B29,IF($B36=$A24,'Mapeamento de Riscos'!B30,IF($B37=$A24,'Mapeamento de Riscos'!B31,IF($B38=$A24,'Mapeamento de Riscos'!B32,IF($B39=$A24,'Mapeamento de Riscos'!B33,IF($B40=$A24,'Mapeamento de Riscos'!B34,IF($B41=$A24,'Mapeamento de Riscos'!B35,IF($B42=$A24,'Mapeamento de Riscos'!B36,IF($B43=$A24,'Mapeamento de Riscos'!B37,IF($B44=$A24,'Mapeamento de Riscos'!B38,IF($B45=$A24,'Mapeamento de Riscos'!B39,IF($B46=$A24,'Mapeamento de Riscos'!B40,IF($B47=$A24,'Mapeamento de Riscos'!B41,IF($B48=$A24,'Mapeamento de Riscos'!B42,IF($B49=$A24,'Mapeamento de Riscos'!B43,IF($B50=$A24,'Mapeamento de Riscos'!B44,IF($B51=$A24,'Mapeamento de Riscos'!B45,IF($B52=$A24,'Mapeamento de Riscos'!B46,IF($B53=$A24,'Mapeamento de Riscos'!B47,IF($B54=$A24,'Mapeamento de Riscos'!B48,IF($B55=$A24,'Mapeamento de Riscos'!B49,IF($B56=$A24,'Mapeamento de Riscos'!B50,IF($B57=$A24,'Mapeamento de Riscos'!B51,IF($B58=$A24,'Mapeamento de Riscos'!B52,IF($B59=$A24,'Mapeamento de Riscos'!B53,IF($B60=$A24,'Mapeamento de Riscos'!B54,IF($B61=$A24,'Mapeamento de Riscos'!B55,IF($B62=$A24,'Mapeamento de Riscos'!B56,IF($B63=$A24,'Mapeamento de Riscos'!B57,IF($B64=$A24,'Mapeamento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E24" s="266" t="str">
        <f>IF($B24=$A24,'Mapeamento de Riscos'!E17,IF($B25=$A24,'Mapeamento de Riscos'!E18,IF($B26=$A24,'Mapeamento de Riscos'!E19,IF($B27=$A24,'Mapeamento de Riscos'!E21,IF($B28=$A24,'Mapeamento de Riscos'!E22,IF($B29=$A24,'Mapeamento de Riscos'!E23,IF($B30=$A24,'Mapeamento de Riscos'!E24,IF($B31=$A24,'Mapeamento de Riscos'!E25,IF($B32=$A24,'Mapeamento de Riscos'!E26,IF($B33=$A24,'Mapeamento de Riscos'!E27,IF($B34=$A24,'Mapeamento de Riscos'!E28,IF($B35=$A24,'Mapeamento de Riscos'!E29,IF($B36=$A24,'Mapeamento de Riscos'!E30,IF($B37=$A24,'Mapeamento de Riscos'!E31,IF($B38=$A24,'Mapeamento de Riscos'!E32,IF($B39=$A24,'Mapeamento de Riscos'!E33,IF($B40=$A24,'Mapeamento de Riscos'!E34,IF($B41=$A24,'Mapeamento de Riscos'!E35,IF($B42=$A24,'Mapeamento de Riscos'!E36,IF($B43=$A24,'Mapeamento de Riscos'!E37,IF($B44=$A24,'Mapeamento de Riscos'!E38,IF($B45=$A24,'Mapeamento de Riscos'!E39,IF($B46=$A24,'Mapeamento de Riscos'!E40,IF($B47=$A24,'Mapeamento de Riscos'!E41,IF($B48=$A24,'Mapeamento de Riscos'!E42,IF($B49=$A24,'Mapeamento de Riscos'!E43,IF($B50=$A24,'Mapeamento de Riscos'!E44,IF($B51=$A24,'Mapeamento de Riscos'!E45,IF($B52=$A24,'Mapeamento de Riscos'!E46,IF($B53=$A24,'Mapeamento de Riscos'!E47,IF($B54=$A24,'Mapeamento de Riscos'!E48,IF($B55=$A24,'Mapeamento de Riscos'!E49,IF($B56=$A24,'Mapeamento de Riscos'!E50,IF($B57=$A24,'Mapeamento de Riscos'!E51,IF($B58=$A24,'Mapeamento de Riscos'!E52,IF($B59=$A24,'Mapeamento de Riscos'!E53,IF($B60=$A24,'Mapeamento de Riscos'!E54,IF($B61=$A24,'Mapeamento de Riscos'!E55,IF($B62=$A24,'Mapeamento de Riscos'!E56,IF($B63=$A24,'Mapeamento de Riscos'!E57,IF($B64=$A24,'Mapeamento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F24" s="266" t="str">
        <f>IF($B24=$A24,'Mapeamento de Riscos'!F18,IF($B25=$A24,'Mapeamento de Riscos'!F19,IF($B26=$A24,'Mapeamento de Riscos'!F20,IF($B27=$A24,'Mapeamento de Riscos'!F21,IF($B28=$A24,'Mapeamento de Riscos'!F22,IF($B29=$A24,'Mapeamento de Riscos'!F23,IF($B30=$A24,'Mapeamento de Riscos'!F24,IF($B31=$A24,'Mapeamento de Riscos'!F25,IF($B32=$A24,'Mapeamento de Riscos'!F26,IF($B33=$A24,'Mapeamento de Riscos'!F27,IF($B34=$A24,'Mapeamento de Riscos'!F28,IF($B35=$A24,'Mapeamento de Riscos'!F29,IF($B36=$A24,'Mapeamento de Riscos'!F30,IF($B37=$A24,'Mapeamento de Riscos'!F31,IF($B38=$A24,'Mapeamento de Riscos'!F32,IF($B39=$A24,'Mapeamento de Riscos'!F33,IF($B40=$A24,'Mapeamento de Riscos'!F34,IF($B41=$A24,'Mapeamento de Riscos'!F35,IF($B42=$A24,'Mapeamento de Riscos'!F36,IF($B43=$A24,'Mapeamento de Riscos'!F37,IF($B44=$A24,'Mapeamento de Riscos'!F38,IF($B45=$A24,'Mapeamento de Riscos'!F39,IF($B46=$A24,'Mapeamento de Riscos'!F40,IF($B47=$A24,'Mapeamento de Riscos'!F41,IF($B48=$A24,'Mapeamento de Riscos'!F42,IF($B49=$A24,'Mapeamento de Riscos'!F43,IF($B50=$A24,'Mapeamento de Riscos'!F44,IF($B51=$A24,'Mapeamento de Riscos'!F45,IF($B52=$A24,'Mapeamento de Riscos'!F46,IF($B53=$A24,'Mapeamento de Riscos'!F47,IF($B54=$A24,'Mapeamento de Riscos'!F48,IF($B55=$A24,'Mapeamento de Riscos'!F49,IF($B56=$A24,'Mapeamento de Riscos'!F50,IF($B57=$A24,'Mapeamento de Riscos'!F51,IF($B58=$A24,'Mapeamento de Riscos'!F52,IF($B59=$A24,'Mapeamento de Riscos'!F53,IF($B60=$A24,'Mapeamento de Riscos'!F54,IF($B61=$A24,'Mapeamento de Riscos'!F55,IF($B62=$A24,'Mapeamento de Riscos'!F56,IF($B63=$A24,'Mapeamento de Riscos'!F57,IF($B64=$A24,'Mapeamento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G24" s="266" t="str">
        <f>IF($B24=$A24,'Mapeamento de Riscos'!H18,IF($B25=$A24,'Mapeamento de Riscos'!H19,IF($B26=$A24,'Mapeamento de Riscos'!H20,IF($B27=$A24,'Mapeamento de Riscos'!H21,IF($B28=$A24,'Mapeamento de Riscos'!H22,IF($B29=$A24,'Mapeamento de Riscos'!H23,IF($B30=$A24,'Mapeamento de Riscos'!H24,IF($B31=$A24,'Mapeamento de Riscos'!H25,IF($B32=$A24,'Mapeamento de Riscos'!H26,IF($B33=$A24,'Mapeamento de Riscos'!H27,IF($B34=$A24,'Mapeamento de Riscos'!H28,IF($B35=$A24,'Mapeamento de Riscos'!H29,IF($B36=$A24,'Mapeamento de Riscos'!H30,IF($B37=$A24,'Mapeamento de Riscos'!H31,IF($B38=$A24,'Mapeamento de Riscos'!H32,IF($B39=$A24,'Mapeamento de Riscos'!H33,IF($B40=$A24,'Mapeamento de Riscos'!H34,IF($B41=$A24,'Mapeamento de Riscos'!H35,IF($B42=$A24,'Mapeamento de Riscos'!H36,IF($B43=$A24,'Mapeamento de Riscos'!H37,IF($B44=$A24,'Mapeamento de Riscos'!H38,IF($B45=$A24,'Mapeamento de Riscos'!H39,IF($B46=$A24,'Mapeamento de Riscos'!H40,IF($B47=$A24,'Mapeamento de Riscos'!H41,IF($B48=$A24,'Mapeamento de Riscos'!H42,IF($B49=$A24,'Mapeamento de Riscos'!H43,IF($B50=$A24,'Mapeamento de Riscos'!H44,IF($B51=$A24,'Mapeamento de Riscos'!H45,IF($B52=$A24,'Mapeamento de Riscos'!H46,IF($B53=$A24,'Mapeamento de Riscos'!H47,IF($B54=$A24,'Mapeamento de Riscos'!H48,IF($B55=$A24,'Mapeamento de Riscos'!H49,IF($B56=$A24,'Mapeamento de Riscos'!H50,IF($B57=$A24,'Mapeamento de Riscos'!H51,IF($B58=$A24,'Mapeamento de Riscos'!H52,IF($B59=$A24,'Mapeamento de Riscos'!H53,IF($B60=$A24,'Mapeamento de Riscos'!H54,IF($B61=$A24,'Mapeamento de Riscos'!H55,IF($B62=$A24,'Mapeamento de Riscos'!H56,IF($B63=$A24,'Mapeamento de Riscos'!H57,IF($B64=$A24,'Mapeamento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H24" s="100" t="str">
        <f>IF($B24=$A24,'Mapeamento de Riscos'!I18,IF($B25=$A24,'Mapeamento de Riscos'!I19,IF($B26=$A24,'Mapeamento de Riscos'!I20,IF($B27=$A24,'Mapeamento de Riscos'!I21,IF($B28=$A24,'Mapeamento de Riscos'!I22,IF($B29=$A24,'Mapeamento de Riscos'!I23,IF($B30=$A24,'Mapeamento de Riscos'!I24,IF($B31=$A24,'Mapeamento de Riscos'!I25,IF($B32=$A24,'Mapeamento de Riscos'!I26,IF($B33=$A24,'Mapeamento de Riscos'!I27,IF($B34=$A24,'Mapeamento de Riscos'!I28,IF($B35=$A24,'Mapeamento de Riscos'!I29,IF($B36=$A24,'Mapeamento de Riscos'!I30,IF($B37=$A24,'Mapeamento de Riscos'!I31,IF($B38=$A24,'Mapeamento de Riscos'!I32,IF($B39=$A24,'Mapeamento de Riscos'!I33,IF($B40=$A24,'Mapeamento de Riscos'!I34,IF($B41=$A24,'Mapeamento de Riscos'!I35,IF($B42=$A24,'Mapeamento de Riscos'!I36,IF($B43=$A24,'Mapeamento de Riscos'!I37,IF($B44=$A24,'Mapeamento de Riscos'!I38,IF($B45=$A24,'Mapeamento de Riscos'!I39,IF($B46=$A24,'Mapeamento de Riscos'!I40,IF($B47=$A24,'Mapeamento de Riscos'!I41,IF($B48=$A24,'Mapeamento de Riscos'!I42,IF($B49=$A24,'Mapeamento de Riscos'!I43,IF($B50=$A24,'Mapeamento de Riscos'!I44,IF($B51=$A24,'Mapeamento de Riscos'!I45,IF($B52=$A24,'Mapeamento de Riscos'!I46,IF($B53=$A24,'Mapeamento de Riscos'!I47,IF($B54=$A24,'Mapeamento de Riscos'!I48,IF($B55=$A24,'Mapeamento de Riscos'!I49,IF($B56=$A24,'Mapeamento de Riscos'!I50,IF($B57=$A24,'Mapeamento de Riscos'!I51,IF($B58=$A24,'Mapeamento de Riscos'!I52,IF($B59=$A24,'Mapeamento de Riscos'!I53,IF($B60=$A24,'Mapeamento de Riscos'!I54,IF($B61=$A24,'Mapeamento de Riscos'!I55,IF($B62=$A24,'Mapeamento de Riscos'!I56,IF($B63=$A24,'Mapeamento de Riscos'!I57,IF($B64=$A24,'Mapeamento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I24" s="100" t="str">
        <f>IF($B24=$A24,'Mapeamento de Riscos'!J18,IF($B25=$A24,'Mapeamento de Riscos'!J19,IF($B26=$A24,'Mapeamento de Riscos'!J20,IF($B27=$A24,'Mapeamento de Riscos'!J21,IF($B28=$A24,'Mapeamento de Riscos'!J22,IF($B29=$A24,'Mapeamento de Riscos'!J23,IF($B30=$A24,'Mapeamento de Riscos'!J24,IF($B31=$A24,'Mapeamento de Riscos'!J25,IF($B32=$A24,'Mapeamento de Riscos'!J26,IF($B33=$A24,'Mapeamento de Riscos'!J27,IF($B34=$A24,'Mapeamento de Riscos'!J28,IF($B35=$A24,'Mapeamento de Riscos'!J29,IF($B36=$A24,'Mapeamento de Riscos'!J30,IF($B37=$A24,'Mapeamento de Riscos'!J31,IF($B38=$A24,'Mapeamento de Riscos'!J32,IF($B39=$A24,'Mapeamento de Riscos'!J33,IF($B40=$A24,'Mapeamento de Riscos'!J34,IF($B41=$A24,'Mapeamento de Riscos'!J35,IF($B42=$A24,'Mapeamento de Riscos'!J36,IF($B43=$A24,'Mapeamento de Riscos'!J37,IF($B44=$A24,'Mapeamento de Riscos'!J38,IF($B45=$A24,'Mapeamento de Riscos'!J39,IF($B46=$A24,'Mapeamento de Riscos'!J40,IF($B47=$A24,'Mapeamento de Riscos'!J41,IF($B48=$A24,'Mapeamento de Riscos'!J42,IF($B49=$A24,'Mapeamento de Riscos'!J43,IF($B50=$A24,'Mapeamento de Riscos'!J44,IF($B51=$A24,'Mapeamento de Riscos'!J45,IF($B52=$A24,'Mapeamento de Riscos'!J46,IF($B53=$A24,'Mapeamento de Riscos'!J47,IF($B54=$A24,'Mapeamento de Riscos'!J48,IF($B55=$A24,'Mapeamento de Riscos'!J49,IF($B56=$A24,'Mapeamento de Riscos'!J50,IF($B57=$A24,'Mapeamento de Riscos'!J51,IF($B58=$A24,'Mapeamento de Riscos'!J52,IF($B59=$A24,'Mapeamento de Riscos'!J53,IF($B60=$A24,'Mapeamento de Riscos'!J54,IF($B61=$A24,'Mapeamento de Riscos'!J55,IF($B62=$A24,'Mapeamento de Riscos'!J56,IF($B63=$A24,'Mapeamento de Riscos'!J57,IF($B64=$A24,'Mapeamento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J24" s="100" t="str">
        <f>IF($B24=$A24,'Mapeamento de Riscos'!V18,IF($B25=$A24,'Mapeamento de Riscos'!V19,IF($B26=$A24,'Mapeamento de Riscos'!V20,IF($B27=$A24,'Mapeamento de Riscos'!V21,IF($B28=$A24,'Mapeamento de Riscos'!V22,IF($B29=$A24,'Mapeamento de Riscos'!V23,IF($B30=$A24,'Mapeamento de Riscos'!V24,IF($B31=$A24,'Mapeamento de Riscos'!V25,IF($B32=$A24,'Mapeamento de Riscos'!V26,IF($B33=$A24,'Mapeamento de Riscos'!V27,IF($B34=$A24,'Mapeamento de Riscos'!V28,IF($B35=$A24,'Mapeamento de Riscos'!V29,IF($B36=$A24,'Mapeamento de Riscos'!V30,IF($B37=$A24,'Mapeamento de Riscos'!V31,IF($B38=$A24,'Mapeamento de Riscos'!V32,IF($B39=$A24,'Mapeamento de Riscos'!V33,IF($B40=$A24,'Mapeamento de Riscos'!V34,IF($B41=$A24,'Mapeamento de Riscos'!V35,IF($B42=$A24,'Mapeamento de Riscos'!V36,IF($B43=$A24,'Mapeamento de Riscos'!V37,IF($B44=$A24,'Mapeamento de Riscos'!V38,IF($B45=$A24,'Mapeamento de Riscos'!V39,IF($B46=$A24,'Mapeamento de Riscos'!V40,IF($B47=$A24,'Mapeamento de Riscos'!V41,IF($B48=$A24,'Mapeamento de Riscos'!V42,IF($B49=$A24,'Mapeamento de Riscos'!V43,IF($B50=$A24,'Mapeamento de Riscos'!V44,IF($B51=$A24,'Mapeamento de Riscos'!V45,IF($B52=$A24,'Mapeamento de Riscos'!V46,IF($B53=$A24,'Mapeamento de Riscos'!V47,IF($B54=$A24,'Mapeamento de Riscos'!V48,IF($B55=$A24,'Mapeamento de Riscos'!V49,IF($B56=$A24,'Mapeamento de Riscos'!V50,IF($B57=$A24,'Mapeamento de Riscos'!V51,IF($B58=$A24,'Mapeamento de Riscos'!V52,IF($B59=$A24,'Mapeamento de Riscos'!V53,IF($B60=$A24,'Mapeamento de Riscos'!V54,IF($B61=$A24,'Mapeamento de Riscos'!V55,IF($B62=$A24,'Mapeamento de Riscos'!V56,IF($B63=$A24,'Mapeamento de Riscos'!V57,IF($B64=$A24,'Mapeamento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K24" s="100" t="str">
        <f>IF($B24=$A24,'Mapeamento de Riscos'!AG18,IF($B25=$A24,'Mapeamento de Riscos'!AG19,IF($B26=$A24,'Mapeamento de Riscos'!AG20,IF($B27=$A24,'Mapeamento de Riscos'!AG21,IF($B28=$A24,'Mapeamento de Riscos'!AG22,IF($B29=$A24,'Mapeamento de Riscos'!AG23,IF($B30=$A24,'Mapeamento de Riscos'!AG24,IF($B31=$A24,'Mapeamento de Riscos'!AG25,IF($B32=$A24,'Mapeamento de Riscos'!AG26,IF($B33=$A24,'Mapeamento de Riscos'!AG27,IF($B34=$A24,'Mapeamento de Riscos'!AG28,IF($B35=$A24,'Mapeamento de Riscos'!AG29,IF($B36=$A24,'Mapeamento de Riscos'!AG30,IF($B37=$A24,'Mapeamento de Riscos'!AG31,IF($B38=$A24,'Mapeamento de Riscos'!AG32,IF($B39=$A24,'Mapeamento de Riscos'!AG33,IF($B40=$A24,'Mapeamento de Riscos'!AG34,IF($B41=$A24,'Mapeamento de Riscos'!AG35,IF($B42=$A24,'Mapeamento de Riscos'!AG36,IF($B43=$A24,'Mapeamento de Riscos'!AG37,IF($B44=$A24,'Mapeamento de Riscos'!AG38,IF($B45=$A24,'Mapeamento de Riscos'!AG39,IF($B46=$A24,'Mapeamento de Riscos'!AG40,IF($B47=$A24,'Mapeamento de Riscos'!AG41,IF($B48=$A24,'Mapeamento de Riscos'!AG42,IF($B49=$A24,'Mapeamento de Riscos'!AG43,IF($B50=$A24,'Mapeamento de Riscos'!AG44,IF($B51=$A24,'Mapeamento de Riscos'!AG45,IF($B52=$A24,'Mapeamento de Riscos'!AG46,IF($B53=$A24,'Mapeamento de Riscos'!AG47,IF($B54=$A24,'Mapeamento de Riscos'!AG48,IF($B55=$A24,'Mapeamento de Riscos'!AG49,IF($B56=$A24,'Mapeamento de Riscos'!AG50,IF($B57=$A24,'Mapeamento de Riscos'!AG51,IF($B58=$A24,'Mapeamento de Riscos'!AG52,IF($B59=$A24,'Mapeamento de Riscos'!AG53,IF($B60=$A24,'Mapeamento de Riscos'!AG54,IF($B61=$A24,'Mapeamento de Riscos'!AG55,IF($B62=$A24,'Mapeamento de Riscos'!AG56,IF($B63=$A24,'Mapeamento de Riscos'!AG57,IF($B64=$A24,'Mapeamento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L24" s="100" t="str">
        <f>IF($B24=$A24,'Mapeamento de Riscos'!AH18,IF($B25=$A24,'Mapeamento de Riscos'!AH19,IF($B26=$A24,'Mapeamento de Riscos'!AH20,IF($B27=$A24,'Mapeamento de Riscos'!AH21,IF($B28=$A24,'Mapeamento de Riscos'!AH22,IF($B29=$A24,'Mapeamento de Riscos'!AH23,IF($B30=$A24,'Mapeamento de Riscos'!AH24,IF($B31=$A24,'Mapeamento de Riscos'!AH25,IF($B32=$A24,'Mapeamento de Riscos'!AH26,IF($B33=$A24,'Mapeamento de Riscos'!AH27,IF($B34=$A24,'Mapeamento de Riscos'!AH28,IF($B35=$A24,'Mapeamento de Riscos'!AH29,IF($B36=$A24,'Mapeamento de Riscos'!AH30,IF($B37=$A24,'Mapeamento de Riscos'!AH31,IF($B38=$A24,'Mapeamento de Riscos'!AH32,IF($B39=$A24,'Mapeamento de Riscos'!AH33,IF($B40=$A24,'Mapeamento de Riscos'!AH34,IF($B41=$A24,'Mapeamento de Riscos'!AH35,IF($B42=$A24,'Mapeamento de Riscos'!AH36,IF($B43=$A24,'Mapeamento de Riscos'!AH37,IF($B44=$A24,'Mapeamento de Riscos'!AH38,IF($B45=$A24,'Mapeamento de Riscos'!AH39,IF($B46=$A24,'Mapeamento de Riscos'!AH40,IF($B47=$A24,'Mapeamento de Riscos'!AH41,IF($B48=$A24,'Mapeamento de Riscos'!AH42,IF($B49=$A24,'Mapeamento de Riscos'!AH43,IF($B50=$A24,'Mapeamento de Riscos'!AH44,IF($B51=$A24,'Mapeamento de Riscos'!AH45,IF($B52=$A24,'Mapeamento de Riscos'!AH46,IF($B53=$A24,'Mapeamento de Riscos'!AH47,IF($B54=$A24,'Mapeamento de Riscos'!AH48,IF($B55=$A24,'Mapeamento de Riscos'!AH49,IF($B56=$A24,'Mapeamento de Riscos'!AH50,IF($B57=$A24,'Mapeamento de Riscos'!AH51,IF($B58=$A24,'Mapeamento de Riscos'!AH52,IF($B59=$A24,'Mapeamento de Riscos'!AH53,IF($B60=$A24,'Mapeamento de Riscos'!AH54,IF($B61=$A24,'Mapeamento de Riscos'!AH55,IF($B62=$A24,'Mapeamento de Riscos'!AH56,IF($B63=$A24,'Mapeamento de Riscos'!AH57,IF($B64=$A24,'Mapeamento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M24" s="265" t="str">
        <f>IF('Mapeamento de Riscos'!AI18&gt;0,(Q65&amp;" PREVENTIVO:  "&amp;'Mapeamento de Riscos'!AI18&amp;"
 ATENUANTE: "&amp;'Mapeamento de Riscos'!AK18&amp;""""),"")</f>
        <v/>
      </c>
      <c r="N24" s="265" t="str">
        <f>IF(C24='Mapeamento de Riscos'!A18,M24,IF(C24='Mapeamento de Riscos'!A19,'Matriz de Risco'!M25,IF(C24='Mapeamento de Riscos'!A20,'Matriz de Risco'!M26,IF(C24='Mapeamento de Riscos'!A21,'Matriz de Risco'!M27,IF(C24='Mapeamento de Riscos'!A22,'Matriz de Risco'!M28,IF(C24='Mapeamento de Riscos'!A23,'Matriz de Risco'!M29,IF(C24='Mapeamento de Riscos'!A24,'Matriz de Risco'!M30,IF(C24='Mapeamento de Riscos'!A25,'Matriz de Risco'!M31,IF(C24='Mapeamento de Riscos'!A26,'Matriz de Risco'!M32,IF(C24='Mapeamento de Riscos'!A27,'Matriz de Risco'!M33,IF(C24='Mapeamento de Riscos'!A28,'Matriz de Risco'!M34,IF(C24='Mapeamento de Riscos'!A29,'Matriz de Risco'!M35,IF(C24='Mapeamento de Riscos'!A30,'Matriz de Risco'!M36,IF(C24='Mapeamento de Riscos'!A31,'Matriz de Risco'!M37,IF(C24='Mapeamento de Riscos'!A32,'Matriz de Risco'!M38,IF(C24='Mapeamento de Riscos'!A33,'Matriz de Risco'!M39,IF(C24='Mapeamento de Riscos'!A34,'Matriz de Risco'!M40,IF(C24='Mapeamento de Riscos'!A35,'Matriz de Risco'!M41,IF(C24='Mapeamento de Riscos'!A36,'Matriz de Risco'!M42,IF(C24='Mapeamento de Riscos'!A37,'Matriz de Risco'!M43,IF(C24='Mapeamento de Riscos'!A38,'Matriz de Risco'!M44,IF(C24='Mapeamento de Riscos'!A39,'Matriz de Risco'!M45,IF(C24='Mapeamento de Riscos'!A40,'Matriz de Risco'!M46,IF(C24='Mapeamento de Riscos'!A41,'Matriz de Risco'!M47,IF(C24='Mapeamento de Riscos'!A42,'Matriz de Risco'!M48,IF(C24='Mapeamento de Riscos'!A43,'Matriz de Risco'!M49,IF(C24='Mapeamento de Riscos'!A44,'Matriz de Risco'!M50,IF(C24='Mapeamento de Riscos'!A45,'Matriz de Risco'!M51,IF(C24='Mapeamento de Riscos'!A46,'Matriz de Risco'!M52,IF(C24='Mapeamento de Riscos'!A47,'Matriz de Risco'!M53,IF(C24='Mapeamento de Riscos'!A48,'Matriz de Risco'!M54,IF(C24='Mapeamento de Riscos'!A49,'Matriz de Risco'!M55,IF(C24='Mapeamento de Riscos'!A50,'Matriz de Risco'!M56,IF(C24='Mapeamento de Riscos'!A51,'Matriz de Risco'!M57,IF(C24='Mapeamento de Riscos'!A52,'Matriz de Risco'!M58,IF(C24='Mapeamento de Riscos'!A53,'Matriz de Risco'!M59,IF(C24='Mapeamento de Riscos'!A54,'Matriz de Risco'!M60,IF(C24='Mapeamento de Riscos'!A55,'Matriz de Risco'!M61,IF(C24='Mapeamento de Riscos'!A56,'Matriz de Risco'!M62,IF(C24='Mapeamento de Riscos'!A57,'Matriz de Risco'!M63,""))))))))))))))))))))))))))))))))))))))))</f>
        <v/>
      </c>
    </row>
    <row r="25" spans="1:14" ht="100.15" customHeight="1" x14ac:dyDescent="0.25">
      <c r="A25" s="98">
        <v>12</v>
      </c>
      <c r="B25" t="str">
        <f>IF('Mapeamento de Riscos'!B19="Gestão contratual",(COUNT($B$14:B24))+1,"")</f>
        <v/>
      </c>
      <c r="C25" s="100" t="str">
        <f>IF($B25=$A25,'Mapeamento de Riscos'!A19,IF($B26=$A25,'Mapeamento de Riscos'!A20,IF($B27=$A25,'Mapeamento de Riscos'!A21,IF($B28=$A25,'Mapeamento de Riscos'!A22,IF($B29=$A25,'Mapeamento de Riscos'!A23,IF($B30=$A25,'Mapeamento de Riscos'!A24,IF($B31=$A25,'Mapeamento de Riscos'!A25,IF($B32=$A25,'Mapeamento de Riscos'!A26,IF($B33=$A25,'Mapeamento de Riscos'!A27,IF($B34=$A25,'Mapeamento de Riscos'!A28,IF($B35=$A25,'Mapeamento de Riscos'!A29,IF($B36=$A25,'Mapeamento de Riscos'!A30,IF($B37=$A25,'Mapeamento de Riscos'!A31,IF($B38=$A25,'Mapeamento de Riscos'!A32,IF($B39=$A25,'Mapeamento de Riscos'!A33,IF($B40=$A25,'Mapeamento de Riscos'!A34,IF($B41=$A25,'Mapeamento de Riscos'!A35,IF($B42=$A25,'Mapeamento de Riscos'!A36,IF($B43=$A25,'Mapeamento de Riscos'!A37,IF($B44=$A25,'Mapeamento de Riscos'!A38,IF($B45=$A25,'Mapeamento de Riscos'!A39,IF($B46=$A25,'Mapeamento de Riscos'!A40,IF($B47=$A25,'Mapeamento de Riscos'!A41,IF($B48=$A25,'Mapeamento de Riscos'!A42,IF($B49=$A25,'Mapeamento de Riscos'!A43,IF($B50=$A25,'Mapeamento de Riscos'!A44,IF($B51=$A25,'Mapeamento de Riscos'!A45,IF($B52=$A25,'Mapeamento de Riscos'!A46,IF($B53=$A25,'Mapeamento de Riscos'!A47,IF($B54=$A25,'Mapeamento de Riscos'!A48,IF($B55=$A25,'Mapeamento de Riscos'!A49,IF($B56=$A25,'Mapeamento de Riscos'!A50,IF($B57=$A25,'Mapeamento de Riscos'!A51,IF($B58=$A25,'Mapeamento de Riscos'!A52,IF($B59=$A25,'Mapeamento de Riscos'!A53,IF($B60=$A25,'Mapeamento de Riscos'!A54,IF($B61=$A25,'Mapeamento de Riscos'!A55,IF($B62=$A25,'Mapeamento de Riscos'!A56,IF($B63=$A25,'Mapeamento de Riscos'!A57,IF($B64=$A25,'Mapeamento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D25" s="100" t="str">
        <f>IF($B25=$A25,'Mapeamento de Riscos'!B19,IF($B26=$A25,'Mapeamento de Riscos'!B20,IF($B27=$A25,'Mapeamento de Riscos'!B21,IF($B28=$A25,'Mapeamento de Riscos'!B22,IF($B29=$A25,'Mapeamento de Riscos'!B23,IF($B30=$A25,'Mapeamento de Riscos'!B24,IF($B31=$A25,'Mapeamento de Riscos'!B25,IF($B32=$A25,'Mapeamento de Riscos'!B26,IF($B33=$A25,'Mapeamento de Riscos'!B27,IF($B34=$A25,'Mapeamento de Riscos'!B28,IF($B35=$A25,'Mapeamento de Riscos'!B29,IF($B36=$A25,'Mapeamento de Riscos'!B30,IF($B37=$A25,'Mapeamento de Riscos'!B31,IF($B38=$A25,'Mapeamento de Riscos'!B32,IF($B39=$A25,'Mapeamento de Riscos'!B33,IF($B40=$A25,'Mapeamento de Riscos'!B34,IF($B41=$A25,'Mapeamento de Riscos'!B35,IF($B42=$A25,'Mapeamento de Riscos'!B36,IF($B43=$A25,'Mapeamento de Riscos'!B37,IF($B44=$A25,'Mapeamento de Riscos'!B38,IF($B45=$A25,'Mapeamento de Riscos'!B39,IF($B46=$A25,'Mapeamento de Riscos'!B40,IF($B47=$A25,'Mapeamento de Riscos'!B41,IF($B48=$A25,'Mapeamento de Riscos'!B42,IF($B49=$A25,'Mapeamento de Riscos'!B43,IF($B50=$A25,'Mapeamento de Riscos'!B44,IF($B51=$A25,'Mapeamento de Riscos'!B45,IF($B52=$A25,'Mapeamento de Riscos'!B46,IF($B53=$A25,'Mapeamento de Riscos'!B47,IF($B54=$A25,'Mapeamento de Riscos'!B48,IF($B55=$A25,'Mapeamento de Riscos'!B49,IF($B56=$A25,'Mapeamento de Riscos'!B50,IF($B57=$A25,'Mapeamento de Riscos'!B51,IF($B58=$A25,'Mapeamento de Riscos'!B52,IF($B59=$A25,'Mapeamento de Riscos'!B53,IF($B60=$A25,'Mapeamento de Riscos'!B54,IF($B61=$A25,'Mapeamento de Riscos'!B55,IF($B62=$A25,'Mapeamento de Riscos'!B56,IF($B63=$A25,'Mapeamento de Riscos'!B57,IF($B64=$A25,'Mapeamento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E25" s="266" t="str">
        <f>IF($B25=$A25,'Mapeamento de Riscos'!E18,IF($B26=$A25,'Mapeamento de Riscos'!E19,IF($B27=$A25,'Mapeamento de Riscos'!E21,IF($B28=$A25,'Mapeamento de Riscos'!E22,IF($B29=$A25,'Mapeamento de Riscos'!E23,IF($B30=$A25,'Mapeamento de Riscos'!E24,IF($B31=$A25,'Mapeamento de Riscos'!E25,IF($B32=$A25,'Mapeamento de Riscos'!E26,IF($B33=$A25,'Mapeamento de Riscos'!E27,IF($B34=$A25,'Mapeamento de Riscos'!E28,IF($B35=$A25,'Mapeamento de Riscos'!E29,IF($B36=$A25,'Mapeamento de Riscos'!E30,IF($B37=$A25,'Mapeamento de Riscos'!E31,IF($B38=$A25,'Mapeamento de Riscos'!E32,IF($B39=$A25,'Mapeamento de Riscos'!E33,IF($B40=$A25,'Mapeamento de Riscos'!E34,IF($B41=$A25,'Mapeamento de Riscos'!E35,IF($B42=$A25,'Mapeamento de Riscos'!E36,IF($B43=$A25,'Mapeamento de Riscos'!E37,IF($B44=$A25,'Mapeamento de Riscos'!E38,IF($B45=$A25,'Mapeamento de Riscos'!E39,IF($B46=$A25,'Mapeamento de Riscos'!E40,IF($B47=$A25,'Mapeamento de Riscos'!E41,IF($B48=$A25,'Mapeamento de Riscos'!E42,IF($B49=$A25,'Mapeamento de Riscos'!E43,IF($B50=$A25,'Mapeamento de Riscos'!E44,IF($B51=$A25,'Mapeamento de Riscos'!E45,IF($B52=$A25,'Mapeamento de Riscos'!E46,IF($B53=$A25,'Mapeamento de Riscos'!E47,IF($B54=$A25,'Mapeamento de Riscos'!E48,IF($B55=$A25,'Mapeamento de Riscos'!E49,IF($B56=$A25,'Mapeamento de Riscos'!E50,IF($B57=$A25,'Mapeamento de Riscos'!E51,IF($B58=$A25,'Mapeamento de Riscos'!E52,IF($B59=$A25,'Mapeamento de Riscos'!E53,IF($B60=$A25,'Mapeamento de Riscos'!E54,IF($B61=$A25,'Mapeamento de Riscos'!E55,IF($B62=$A25,'Mapeamento de Riscos'!E56,IF($B63=$A25,'Mapeamento de Riscos'!E57,IF($B64=$A25,'Mapeamento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F25" s="266" t="str">
        <f>IF($B25=$A25,'Mapeamento de Riscos'!F19,IF($B26=$A25,'Mapeamento de Riscos'!F20,IF($B27=$A25,'Mapeamento de Riscos'!F21,IF($B28=$A25,'Mapeamento de Riscos'!F22,IF($B29=$A25,'Mapeamento de Riscos'!F23,IF($B30=$A25,'Mapeamento de Riscos'!F24,IF($B31=$A25,'Mapeamento de Riscos'!F25,IF($B32=$A25,'Mapeamento de Riscos'!F26,IF($B33=$A25,'Mapeamento de Riscos'!F27,IF($B34=$A25,'Mapeamento de Riscos'!F28,IF($B35=$A25,'Mapeamento de Riscos'!F29,IF($B36=$A25,'Mapeamento de Riscos'!F30,IF($B37=$A25,'Mapeamento de Riscos'!F31,IF($B38=$A25,'Mapeamento de Riscos'!F32,IF($B39=$A25,'Mapeamento de Riscos'!F33,IF($B40=$A25,'Mapeamento de Riscos'!F34,IF($B41=$A25,'Mapeamento de Riscos'!F35,IF($B42=$A25,'Mapeamento de Riscos'!F36,IF($B43=$A25,'Mapeamento de Riscos'!F37,IF($B44=$A25,'Mapeamento de Riscos'!F38,IF($B45=$A25,'Mapeamento de Riscos'!F39,IF($B46=$A25,'Mapeamento de Riscos'!F40,IF($B47=$A25,'Mapeamento de Riscos'!F41,IF($B48=$A25,'Mapeamento de Riscos'!F42,IF($B49=$A25,'Mapeamento de Riscos'!F43,IF($B50=$A25,'Mapeamento de Riscos'!F44,IF($B51=$A25,'Mapeamento de Riscos'!F45,IF($B52=$A25,'Mapeamento de Riscos'!F46,IF($B53=$A25,'Mapeamento de Riscos'!F47,IF($B54=$A25,'Mapeamento de Riscos'!F48,IF($B55=$A25,'Mapeamento de Riscos'!F49,IF($B56=$A25,'Mapeamento de Riscos'!F50,IF($B57=$A25,'Mapeamento de Riscos'!F51,IF($B58=$A25,'Mapeamento de Riscos'!F52,IF($B59=$A25,'Mapeamento de Riscos'!F53,IF($B60=$A25,'Mapeamento de Riscos'!F54,IF($B61=$A25,'Mapeamento de Riscos'!F55,IF($B62=$A25,'Mapeamento de Riscos'!F56,IF($B63=$A25,'Mapeamento de Riscos'!F57,IF($B64=$A25,'Mapeamento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G25" s="266" t="str">
        <f>IF($B25=$A25,'Mapeamento de Riscos'!H19,IF($B26=$A25,'Mapeamento de Riscos'!H20,IF($B27=$A25,'Mapeamento de Riscos'!H21,IF($B28=$A25,'Mapeamento de Riscos'!H22,IF($B29=$A25,'Mapeamento de Riscos'!H23,IF($B30=$A25,'Mapeamento de Riscos'!H24,IF($B31=$A25,'Mapeamento de Riscos'!H25,IF($B32=$A25,'Mapeamento de Riscos'!H26,IF($B33=$A25,'Mapeamento de Riscos'!H27,IF($B34=$A25,'Mapeamento de Riscos'!H28,IF($B35=$A25,'Mapeamento de Riscos'!H29,IF($B36=$A25,'Mapeamento de Riscos'!H30,IF($B37=$A25,'Mapeamento de Riscos'!H31,IF($B38=$A25,'Mapeamento de Riscos'!H32,IF($B39=$A25,'Mapeamento de Riscos'!H33,IF($B40=$A25,'Mapeamento de Riscos'!H34,IF($B41=$A25,'Mapeamento de Riscos'!H35,IF($B42=$A25,'Mapeamento de Riscos'!H36,IF($B43=$A25,'Mapeamento de Riscos'!H37,IF($B44=$A25,'Mapeamento de Riscos'!H38,IF($B45=$A25,'Mapeamento de Riscos'!H39,IF($B46=$A25,'Mapeamento de Riscos'!H40,IF($B47=$A25,'Mapeamento de Riscos'!H41,IF($B48=$A25,'Mapeamento de Riscos'!H42,IF($B49=$A25,'Mapeamento de Riscos'!H43,IF($B50=$A25,'Mapeamento de Riscos'!H44,IF($B51=$A25,'Mapeamento de Riscos'!H45,IF($B52=$A25,'Mapeamento de Riscos'!H46,IF($B53=$A25,'Mapeamento de Riscos'!H47,IF($B54=$A25,'Mapeamento de Riscos'!H48,IF($B55=$A25,'Mapeamento de Riscos'!H49,IF($B56=$A25,'Mapeamento de Riscos'!H50,IF($B57=$A25,'Mapeamento de Riscos'!H51,IF($B58=$A25,'Mapeamento de Riscos'!H52,IF($B59=$A25,'Mapeamento de Riscos'!H53,IF($B60=$A25,'Mapeamento de Riscos'!H54,IF($B61=$A25,'Mapeamento de Riscos'!H55,IF($B62=$A25,'Mapeamento de Riscos'!H56,IF($B63=$A25,'Mapeamento de Riscos'!H57,IF($B64=$A25,'Mapeamento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H25" s="100" t="str">
        <f>IF($B25=$A25,'Mapeamento de Riscos'!I19,IF($B26=$A25,'Mapeamento de Riscos'!I20,IF($B27=$A25,'Mapeamento de Riscos'!I21,IF($B28=$A25,'Mapeamento de Riscos'!I22,IF($B29=$A25,'Mapeamento de Riscos'!I23,IF($B30=$A25,'Mapeamento de Riscos'!I24,IF($B31=$A25,'Mapeamento de Riscos'!I25,IF($B32=$A25,'Mapeamento de Riscos'!I26,IF($B33=$A25,'Mapeamento de Riscos'!I27,IF($B34=$A25,'Mapeamento de Riscos'!I28,IF($B35=$A25,'Mapeamento de Riscos'!I29,IF($B36=$A25,'Mapeamento de Riscos'!I30,IF($B37=$A25,'Mapeamento de Riscos'!I31,IF($B38=$A25,'Mapeamento de Riscos'!I32,IF($B39=$A25,'Mapeamento de Riscos'!I33,IF($B40=$A25,'Mapeamento de Riscos'!I34,IF($B41=$A25,'Mapeamento de Riscos'!I35,IF($B42=$A25,'Mapeamento de Riscos'!I36,IF($B43=$A25,'Mapeamento de Riscos'!I37,IF($B44=$A25,'Mapeamento de Riscos'!I38,IF($B45=$A25,'Mapeamento de Riscos'!I39,IF($B46=$A25,'Mapeamento de Riscos'!I40,IF($B47=$A25,'Mapeamento de Riscos'!I41,IF($B48=$A25,'Mapeamento de Riscos'!I42,IF($B49=$A25,'Mapeamento de Riscos'!I43,IF($B50=$A25,'Mapeamento de Riscos'!I44,IF($B51=$A25,'Mapeamento de Riscos'!I45,IF($B52=$A25,'Mapeamento de Riscos'!I46,IF($B53=$A25,'Mapeamento de Riscos'!I47,IF($B54=$A25,'Mapeamento de Riscos'!I48,IF($B55=$A25,'Mapeamento de Riscos'!I49,IF($B56=$A25,'Mapeamento de Riscos'!I50,IF($B57=$A25,'Mapeamento de Riscos'!I51,IF($B58=$A25,'Mapeamento de Riscos'!I52,IF($B59=$A25,'Mapeamento de Riscos'!I53,IF($B60=$A25,'Mapeamento de Riscos'!I54,IF($B61=$A25,'Mapeamento de Riscos'!I55,IF($B62=$A25,'Mapeamento de Riscos'!I56,IF($B63=$A25,'Mapeamento de Riscos'!I57,IF($B64=$A25,'Mapeamento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I25" s="100" t="str">
        <f>IF($B25=$A25,'Mapeamento de Riscos'!J19,IF($B26=$A25,'Mapeamento de Riscos'!J20,IF($B27=$A25,'Mapeamento de Riscos'!J21,IF($B28=$A25,'Mapeamento de Riscos'!J22,IF($B29=$A25,'Mapeamento de Riscos'!J23,IF($B30=$A25,'Mapeamento de Riscos'!J24,IF($B31=$A25,'Mapeamento de Riscos'!J25,IF($B32=$A25,'Mapeamento de Riscos'!J26,IF($B33=$A25,'Mapeamento de Riscos'!J27,IF($B34=$A25,'Mapeamento de Riscos'!J28,IF($B35=$A25,'Mapeamento de Riscos'!J29,IF($B36=$A25,'Mapeamento de Riscos'!J30,IF($B37=$A25,'Mapeamento de Riscos'!J31,IF($B38=$A25,'Mapeamento de Riscos'!J32,IF($B39=$A25,'Mapeamento de Riscos'!J33,IF($B40=$A25,'Mapeamento de Riscos'!J34,IF($B41=$A25,'Mapeamento de Riscos'!J35,IF($B42=$A25,'Mapeamento de Riscos'!J36,IF($B43=$A25,'Mapeamento de Riscos'!J37,IF($B44=$A25,'Mapeamento de Riscos'!J38,IF($B45=$A25,'Mapeamento de Riscos'!J39,IF($B46=$A25,'Mapeamento de Riscos'!J40,IF($B47=$A25,'Mapeamento de Riscos'!J41,IF($B48=$A25,'Mapeamento de Riscos'!J42,IF($B49=$A25,'Mapeamento de Riscos'!J43,IF($B50=$A25,'Mapeamento de Riscos'!J44,IF($B51=$A25,'Mapeamento de Riscos'!J45,IF($B52=$A25,'Mapeamento de Riscos'!J46,IF($B53=$A25,'Mapeamento de Riscos'!J47,IF($B54=$A25,'Mapeamento de Riscos'!J48,IF($B55=$A25,'Mapeamento de Riscos'!J49,IF($B56=$A25,'Mapeamento de Riscos'!J50,IF($B57=$A25,'Mapeamento de Riscos'!J51,IF($B58=$A25,'Mapeamento de Riscos'!J52,IF($B59=$A25,'Mapeamento de Riscos'!J53,IF($B60=$A25,'Mapeamento de Riscos'!J54,IF($B61=$A25,'Mapeamento de Riscos'!J55,IF($B62=$A25,'Mapeamento de Riscos'!J56,IF($B63=$A25,'Mapeamento de Riscos'!J57,IF($B64=$A25,'Mapeamento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J25" s="100" t="str">
        <f>IF($B25=$A25,'Mapeamento de Riscos'!V19,IF($B26=$A25,'Mapeamento de Riscos'!V20,IF($B27=$A25,'Mapeamento de Riscos'!V21,IF($B28=$A25,'Mapeamento de Riscos'!V22,IF($B29=$A25,'Mapeamento de Riscos'!V23,IF($B30=$A25,'Mapeamento de Riscos'!V24,IF($B31=$A25,'Mapeamento de Riscos'!V25,IF($B32=$A25,'Mapeamento de Riscos'!V26,IF($B33=$A25,'Mapeamento de Riscos'!V27,IF($B34=$A25,'Mapeamento de Riscos'!V28,IF($B35=$A25,'Mapeamento de Riscos'!V29,IF($B36=$A25,'Mapeamento de Riscos'!V30,IF($B37=$A25,'Mapeamento de Riscos'!V31,IF($B38=$A25,'Mapeamento de Riscos'!V32,IF($B39=$A25,'Mapeamento de Riscos'!V33,IF($B40=$A25,'Mapeamento de Riscos'!V34,IF($B41=$A25,'Mapeamento de Riscos'!V35,IF($B42=$A25,'Mapeamento de Riscos'!V36,IF($B43=$A25,'Mapeamento de Riscos'!V37,IF($B44=$A25,'Mapeamento de Riscos'!V38,IF($B45=$A25,'Mapeamento de Riscos'!V39,IF($B46=$A25,'Mapeamento de Riscos'!V40,IF($B47=$A25,'Mapeamento de Riscos'!V41,IF($B48=$A25,'Mapeamento de Riscos'!V42,IF($B49=$A25,'Mapeamento de Riscos'!V43,IF($B50=$A25,'Mapeamento de Riscos'!V44,IF($B51=$A25,'Mapeamento de Riscos'!V45,IF($B52=$A25,'Mapeamento de Riscos'!V46,IF($B53=$A25,'Mapeamento de Riscos'!V47,IF($B54=$A25,'Mapeamento de Riscos'!V48,IF($B55=$A25,'Mapeamento de Riscos'!V49,IF($B56=$A25,'Mapeamento de Riscos'!V50,IF($B57=$A25,'Mapeamento de Riscos'!V51,IF($B58=$A25,'Mapeamento de Riscos'!V52,IF($B59=$A25,'Mapeamento de Riscos'!V53,IF($B60=$A25,'Mapeamento de Riscos'!V54,IF($B61=$A25,'Mapeamento de Riscos'!V55,IF($B62=$A25,'Mapeamento de Riscos'!V56,IF($B63=$A25,'Mapeamento de Riscos'!V57,IF($B64=$A25,'Mapeamento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K25" s="100" t="str">
        <f>IF($B25=$A25,'Mapeamento de Riscos'!AG19,IF($B26=$A25,'Mapeamento de Riscos'!AG20,IF($B27=$A25,'Mapeamento de Riscos'!AG21,IF($B28=$A25,'Mapeamento de Riscos'!AG22,IF($B29=$A25,'Mapeamento de Riscos'!AG23,IF($B30=$A25,'Mapeamento de Riscos'!AG24,IF($B31=$A25,'Mapeamento de Riscos'!AG25,IF($B32=$A25,'Mapeamento de Riscos'!AG26,IF($B33=$A25,'Mapeamento de Riscos'!AG27,IF($B34=$A25,'Mapeamento de Riscos'!AG28,IF($B35=$A25,'Mapeamento de Riscos'!AG29,IF($B36=$A25,'Mapeamento de Riscos'!AG30,IF($B37=$A25,'Mapeamento de Riscos'!AG31,IF($B38=$A25,'Mapeamento de Riscos'!AG32,IF($B39=$A25,'Mapeamento de Riscos'!AG33,IF($B40=$A25,'Mapeamento de Riscos'!AG34,IF($B41=$A25,'Mapeamento de Riscos'!AG35,IF($B42=$A25,'Mapeamento de Riscos'!AG36,IF($B43=$A25,'Mapeamento de Riscos'!AG37,IF($B44=$A25,'Mapeamento de Riscos'!AG38,IF($B45=$A25,'Mapeamento de Riscos'!AG39,IF($B46=$A25,'Mapeamento de Riscos'!AG40,IF($B47=$A25,'Mapeamento de Riscos'!AG41,IF($B48=$A25,'Mapeamento de Riscos'!AG42,IF($B49=$A25,'Mapeamento de Riscos'!AG43,IF($B50=$A25,'Mapeamento de Riscos'!AG44,IF($B51=$A25,'Mapeamento de Riscos'!AG45,IF($B52=$A25,'Mapeamento de Riscos'!AG46,IF($B53=$A25,'Mapeamento de Riscos'!AG47,IF($B54=$A25,'Mapeamento de Riscos'!AG48,IF($B55=$A25,'Mapeamento de Riscos'!AG49,IF($B56=$A25,'Mapeamento de Riscos'!AG50,IF($B57=$A25,'Mapeamento de Riscos'!AG51,IF($B58=$A25,'Mapeamento de Riscos'!AG52,IF($B59=$A25,'Mapeamento de Riscos'!AG53,IF($B60=$A25,'Mapeamento de Riscos'!AG54,IF($B61=$A25,'Mapeamento de Riscos'!AG55,IF($B62=$A25,'Mapeamento de Riscos'!AG56,IF($B63=$A25,'Mapeamento de Riscos'!AG57,IF($B64=$A25,'Mapeamento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L25" s="100" t="str">
        <f>IF($B25=$A25,'Mapeamento de Riscos'!AH19,IF($B26=$A25,'Mapeamento de Riscos'!AH20,IF($B27=$A25,'Mapeamento de Riscos'!AH21,IF($B28=$A25,'Mapeamento de Riscos'!AH22,IF($B29=$A25,'Mapeamento de Riscos'!AH23,IF($B30=$A25,'Mapeamento de Riscos'!AH24,IF($B31=$A25,'Mapeamento de Riscos'!AH25,IF($B32=$A25,'Mapeamento de Riscos'!AH26,IF($B33=$A25,'Mapeamento de Riscos'!AH27,IF($B34=$A25,'Mapeamento de Riscos'!AH28,IF($B35=$A25,'Mapeamento de Riscos'!AH29,IF($B36=$A25,'Mapeamento de Riscos'!AH30,IF($B37=$A25,'Mapeamento de Riscos'!AH31,IF($B38=$A25,'Mapeamento de Riscos'!AH32,IF($B39=$A25,'Mapeamento de Riscos'!AH33,IF($B40=$A25,'Mapeamento de Riscos'!AH34,IF($B41=$A25,'Mapeamento de Riscos'!AH35,IF($B42=$A25,'Mapeamento de Riscos'!AH36,IF($B43=$A25,'Mapeamento de Riscos'!AH37,IF($B44=$A25,'Mapeamento de Riscos'!AH38,IF($B45=$A25,'Mapeamento de Riscos'!AH39,IF($B46=$A25,'Mapeamento de Riscos'!AH40,IF($B47=$A25,'Mapeamento de Riscos'!AH41,IF($B48=$A25,'Mapeamento de Riscos'!AH42,IF($B49=$A25,'Mapeamento de Riscos'!AH43,IF($B50=$A25,'Mapeamento de Riscos'!AH44,IF($B51=$A25,'Mapeamento de Riscos'!AH45,IF($B52=$A25,'Mapeamento de Riscos'!AH46,IF($B53=$A25,'Mapeamento de Riscos'!AH47,IF($B54=$A25,'Mapeamento de Riscos'!AH48,IF($B55=$A25,'Mapeamento de Riscos'!AH49,IF($B56=$A25,'Mapeamento de Riscos'!AH50,IF($B57=$A25,'Mapeamento de Riscos'!AH51,IF($B58=$A25,'Mapeamento de Riscos'!AH52,IF($B59=$A25,'Mapeamento de Riscos'!AH53,IF($B60=$A25,'Mapeamento de Riscos'!AH54,IF($B61=$A25,'Mapeamento de Riscos'!AH55,IF($B62=$A25,'Mapeamento de Riscos'!AH56,IF($B63=$A25,'Mapeamento de Riscos'!AH57,IF($B64=$A25,'Mapeamento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M25" s="265" t="str">
        <f>IF('Mapeamento de Riscos'!AI19&gt;0,(Q66&amp;" PREVENTIVO:  "&amp;'Mapeamento de Riscos'!AI19&amp;"
 ATENUANTE: "&amp;'Mapeamento de Riscos'!AK19&amp;""""),"")</f>
        <v/>
      </c>
      <c r="N25" s="265" t="str">
        <f>IF(C25='Mapeamento de Riscos'!A19,M25,IF(C25='Mapeamento de Riscos'!A20,'Matriz de Risco'!M26,IF(C25='Mapeamento de Riscos'!A21,'Matriz de Risco'!M27,IF(C25='Mapeamento de Riscos'!A22,'Matriz de Risco'!M28,IF(C25='Mapeamento de Riscos'!A23,'Matriz de Risco'!M29,IF(C25='Mapeamento de Riscos'!A24,'Matriz de Risco'!M30,IF(C25='Mapeamento de Riscos'!A25,'Matriz de Risco'!M31,IF(C25='Mapeamento de Riscos'!A26,'Matriz de Risco'!M32,IF(C25='Mapeamento de Riscos'!A27,'Matriz de Risco'!M33,IF(C25='Mapeamento de Riscos'!A28,'Matriz de Risco'!M34,IF(C25='Mapeamento de Riscos'!A29,'Matriz de Risco'!M35,IF(C25='Mapeamento de Riscos'!A30,'Matriz de Risco'!M36,IF(C25='Mapeamento de Riscos'!A31,'Matriz de Risco'!M37,IF(C25='Mapeamento de Riscos'!A32,'Matriz de Risco'!M38,IF(C25='Mapeamento de Riscos'!A33,'Matriz de Risco'!M39,IF(C25='Mapeamento de Riscos'!A34,'Matriz de Risco'!M40,IF(C25='Mapeamento de Riscos'!A35,'Matriz de Risco'!M41,IF(C25='Mapeamento de Riscos'!A36,'Matriz de Risco'!M42,IF(C25='Mapeamento de Riscos'!A37,'Matriz de Risco'!M43,IF(C25='Mapeamento de Riscos'!A38,'Matriz de Risco'!M44,IF(C25='Mapeamento de Riscos'!A39,'Matriz de Risco'!M45,IF(C25='Mapeamento de Riscos'!A40,'Matriz de Risco'!M46,IF(C25='Mapeamento de Riscos'!A41,'Matriz de Risco'!M47,IF(C25='Mapeamento de Riscos'!A42,'Matriz de Risco'!M48,IF(C25='Mapeamento de Riscos'!A43,'Matriz de Risco'!M49,IF(C25='Mapeamento de Riscos'!A44,'Matriz de Risco'!M50,IF(C25='Mapeamento de Riscos'!A45,'Matriz de Risco'!M51,IF(C25='Mapeamento de Riscos'!A46,'Matriz de Risco'!M52,IF(C25='Mapeamento de Riscos'!A47,'Matriz de Risco'!M53,IF(C25='Mapeamento de Riscos'!A48,'Matriz de Risco'!M54,IF(C25='Mapeamento de Riscos'!A49,'Matriz de Risco'!M55,IF(C25='Mapeamento de Riscos'!A50,'Matriz de Risco'!M56,IF(C25='Mapeamento de Riscos'!A51,'Matriz de Risco'!M57,IF(C25='Mapeamento de Riscos'!A52,'Matriz de Risco'!M58,IF(C25='Mapeamento de Riscos'!A53,'Matriz de Risco'!M59,IF(C25='Mapeamento de Riscos'!A54,'Matriz de Risco'!M60,IF(C25='Mapeamento de Riscos'!A55,'Matriz de Risco'!M61,IF(C25='Mapeamento de Riscos'!A56,'Matriz de Risco'!M62,IF(C25='Mapeamento de Riscos'!A57,'Matriz de Risco'!M63,"")))))))))))))))))))))))))))))))))))))))</f>
        <v/>
      </c>
    </row>
    <row r="26" spans="1:14" ht="100.15" customHeight="1" x14ac:dyDescent="0.25">
      <c r="A26" s="98">
        <v>13</v>
      </c>
      <c r="B26" t="str">
        <f>IF('Mapeamento de Riscos'!B20="Gestão contratual",(COUNT($B$14:B25))+1,"")</f>
        <v/>
      </c>
      <c r="C26" s="100" t="str">
        <f>IF($B26=$A26,'Mapeamento de Riscos'!A20,IF($B27=$A26,'Mapeamento de Riscos'!A21,IF($B28=$A26,'Mapeamento de Riscos'!A22,IF($B29=$A26,'Mapeamento de Riscos'!A23,IF($B30=$A26,'Mapeamento de Riscos'!A24,IF($B31=$A26,'Mapeamento de Riscos'!A25,IF($B32=$A26,'Mapeamento de Riscos'!A26,IF($B33=$A26,'Mapeamento de Riscos'!A27,IF($B34=$A26,'Mapeamento de Riscos'!A28,IF($B35=$A26,'Mapeamento de Riscos'!A29,IF($B36=$A26,'Mapeamento de Riscos'!A30,IF($B37=$A26,'Mapeamento de Riscos'!A31,IF($B38=$A26,'Mapeamento de Riscos'!A32,IF($B39=$A26,'Mapeamento de Riscos'!A33,IF($B40=$A26,'Mapeamento de Riscos'!A34,IF($B41=$A26,'Mapeamento de Riscos'!A35,IF($B42=$A26,'Mapeamento de Riscos'!A36,IF($B43=$A26,'Mapeamento de Riscos'!A37,IF($B44=$A26,'Mapeamento de Riscos'!A38,IF($B45=$A26,'Mapeamento de Riscos'!A39,IF($B46=$A26,'Mapeamento de Riscos'!A40,IF($B47=$A26,'Mapeamento de Riscos'!A41,IF($B48=$A26,'Mapeamento de Riscos'!A42,IF($B49=$A26,'Mapeamento de Riscos'!A43,IF($B50=$A26,'Mapeamento de Riscos'!A44,IF($B51=$A26,'Mapeamento de Riscos'!A45,IF($B52=$A26,'Mapeamento de Riscos'!A46,IF($B53=$A26,'Mapeamento de Riscos'!A47,IF($B54=$A26,'Mapeamento de Riscos'!A48,IF($B55=$A26,'Mapeamento de Riscos'!A49,IF($B56=$A26,'Mapeamento de Riscos'!A50,IF($B57=$A26,'Mapeamento de Riscos'!A51,IF($B58=$A26,'Mapeamento de Riscos'!A52,IF($B59=$A26,'Mapeamento de Riscos'!A53,IF($B60=$A26,'Mapeamento de Riscos'!A54,IF($B61=$A26,'Mapeamento de Riscos'!A55,IF($B62=$A26,'Mapeamento de Riscos'!A56,IF($B63=$A26,'Mapeamento de Riscos'!A57,IF($B64=$A26,'Mapeamento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D26" s="100" t="str">
        <f>IF($B26=$A26,'Mapeamento de Riscos'!B20,IF($B27=$A26,'Mapeamento de Riscos'!B21,IF($B28=$A26,'Mapeamento de Riscos'!B22,IF($B29=$A26,'Mapeamento de Riscos'!B23,IF($B30=$A26,'Mapeamento de Riscos'!B24,IF($B31=$A26,'Mapeamento de Riscos'!B25,IF($B32=$A26,'Mapeamento de Riscos'!B26,IF($B33=$A26,'Mapeamento de Riscos'!B27,IF($B34=$A26,'Mapeamento de Riscos'!B28,IF($B35=$A26,'Mapeamento de Riscos'!B29,IF($B36=$A26,'Mapeamento de Riscos'!B30,IF($B37=$A26,'Mapeamento de Riscos'!B31,IF($B38=$A26,'Mapeamento de Riscos'!B32,IF($B39=$A26,'Mapeamento de Riscos'!B33,IF($B40=$A26,'Mapeamento de Riscos'!B34,IF($B41=$A26,'Mapeamento de Riscos'!B35,IF($B42=$A26,'Mapeamento de Riscos'!B36,IF($B43=$A26,'Mapeamento de Riscos'!B37,IF($B44=$A26,'Mapeamento de Riscos'!B38,IF($B45=$A26,'Mapeamento de Riscos'!B39,IF($B46=$A26,'Mapeamento de Riscos'!B40,IF($B47=$A26,'Mapeamento de Riscos'!B41,IF($B48=$A26,'Mapeamento de Riscos'!B42,IF($B49=$A26,'Mapeamento de Riscos'!B43,IF($B50=$A26,'Mapeamento de Riscos'!B44,IF($B51=$A26,'Mapeamento de Riscos'!B45,IF($B52=$A26,'Mapeamento de Riscos'!B46,IF($B53=$A26,'Mapeamento de Riscos'!B47,IF($B54=$A26,'Mapeamento de Riscos'!B48,IF($B55=$A26,'Mapeamento de Riscos'!B49,IF($B56=$A26,'Mapeamento de Riscos'!B50,IF($B57=$A26,'Mapeamento de Riscos'!B51,IF($B58=$A26,'Mapeamento de Riscos'!B52,IF($B59=$A26,'Mapeamento de Riscos'!B53,IF($B60=$A26,'Mapeamento de Riscos'!B54,IF($B61=$A26,'Mapeamento de Riscos'!B55,IF($B62=$A26,'Mapeamento de Riscos'!B56,IF($B63=$A26,'Mapeamento de Riscos'!B57,IF($B64=$A26,'Mapeamento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E26" s="266" t="str">
        <f>IF($B26=$A26,'Mapeamento de Riscos'!E19,IF($B27=$A26,'Mapeamento de Riscos'!E21,IF($B28=$A26,'Mapeamento de Riscos'!E22,IF($B29=$A26,'Mapeamento de Riscos'!E23,IF($B30=$A26,'Mapeamento de Riscos'!E24,IF($B31=$A26,'Mapeamento de Riscos'!E25,IF($B32=$A26,'Mapeamento de Riscos'!E26,IF($B33=$A26,'Mapeamento de Riscos'!E27,IF($B34=$A26,'Mapeamento de Riscos'!E28,IF($B35=$A26,'Mapeamento de Riscos'!E29,IF($B36=$A26,'Mapeamento de Riscos'!E30,IF($B37=$A26,'Mapeamento de Riscos'!E31,IF($B38=$A26,'Mapeamento de Riscos'!E32,IF($B39=$A26,'Mapeamento de Riscos'!E33,IF($B40=$A26,'Mapeamento de Riscos'!E34,IF($B41=$A26,'Mapeamento de Riscos'!E35,IF($B42=$A26,'Mapeamento de Riscos'!E36,IF($B43=$A26,'Mapeamento de Riscos'!E37,IF($B44=$A26,'Mapeamento de Riscos'!E38,IF($B45=$A26,'Mapeamento de Riscos'!E39,IF($B46=$A26,'Mapeamento de Riscos'!E40,IF($B47=$A26,'Mapeamento de Riscos'!E41,IF($B48=$A26,'Mapeamento de Riscos'!E42,IF($B49=$A26,'Mapeamento de Riscos'!E43,IF($B50=$A26,'Mapeamento de Riscos'!E44,IF($B51=$A26,'Mapeamento de Riscos'!E45,IF($B52=$A26,'Mapeamento de Riscos'!E46,IF($B53=$A26,'Mapeamento de Riscos'!E47,IF($B54=$A26,'Mapeamento de Riscos'!E48,IF($B55=$A26,'Mapeamento de Riscos'!E49,IF($B56=$A26,'Mapeamento de Riscos'!E50,IF($B57=$A26,'Mapeamento de Riscos'!E51,IF($B58=$A26,'Mapeamento de Riscos'!E52,IF($B59=$A26,'Mapeamento de Riscos'!E53,IF($B60=$A26,'Mapeamento de Riscos'!E54,IF($B61=$A26,'Mapeamento de Riscos'!E55,IF($B62=$A26,'Mapeamento de Riscos'!E56,IF($B63=$A26,'Mapeamento de Riscos'!E57,IF($B64=$A26,'Mapeamento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F26" s="266" t="str">
        <f>IF($B26=$A26,'Mapeamento de Riscos'!F20,IF($B27=$A26,'Mapeamento de Riscos'!F21,IF($B28=$A26,'Mapeamento de Riscos'!F22,IF($B29=$A26,'Mapeamento de Riscos'!F23,IF($B30=$A26,'Mapeamento de Riscos'!F24,IF($B31=$A26,'Mapeamento de Riscos'!F25,IF($B32=$A26,'Mapeamento de Riscos'!F26,IF($B33=$A26,'Mapeamento de Riscos'!F27,IF($B34=$A26,'Mapeamento de Riscos'!F28,IF($B35=$A26,'Mapeamento de Riscos'!F29,IF($B36=$A26,'Mapeamento de Riscos'!F30,IF($B37=$A26,'Mapeamento de Riscos'!F31,IF($B38=$A26,'Mapeamento de Riscos'!F32,IF($B39=$A26,'Mapeamento de Riscos'!F33,IF($B40=$A26,'Mapeamento de Riscos'!F34,IF($B41=$A26,'Mapeamento de Riscos'!F35,IF($B42=$A26,'Mapeamento de Riscos'!F36,IF($B43=$A26,'Mapeamento de Riscos'!F37,IF($B44=$A26,'Mapeamento de Riscos'!F38,IF($B45=$A26,'Mapeamento de Riscos'!F39,IF($B46=$A26,'Mapeamento de Riscos'!F40,IF($B47=$A26,'Mapeamento de Riscos'!F41,IF($B48=$A26,'Mapeamento de Riscos'!F42,IF($B49=$A26,'Mapeamento de Riscos'!F43,IF($B50=$A26,'Mapeamento de Riscos'!F44,IF($B51=$A26,'Mapeamento de Riscos'!F45,IF($B52=$A26,'Mapeamento de Riscos'!F46,IF($B53=$A26,'Mapeamento de Riscos'!F47,IF($B54=$A26,'Mapeamento de Riscos'!F48,IF($B55=$A26,'Mapeamento de Riscos'!F49,IF($B56=$A26,'Mapeamento de Riscos'!F50,IF($B57=$A26,'Mapeamento de Riscos'!F51,IF($B58=$A26,'Mapeamento de Riscos'!F52,IF($B59=$A26,'Mapeamento de Riscos'!F53,IF($B60=$A26,'Mapeamento de Riscos'!F54,IF($B61=$A26,'Mapeamento de Riscos'!F55,IF($B62=$A26,'Mapeamento de Riscos'!F56,IF($B63=$A26,'Mapeamento de Riscos'!F57,IF($B64=$A26,'Mapeamento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G26" s="266" t="str">
        <f>IF($B26=$A26,'Mapeamento de Riscos'!H20,IF($B27=$A26,'Mapeamento de Riscos'!H21,IF($B28=$A26,'Mapeamento de Riscos'!H22,IF($B29=$A26,'Mapeamento de Riscos'!H23,IF($B30=$A26,'Mapeamento de Riscos'!H24,IF($B31=$A26,'Mapeamento de Riscos'!H25,IF($B32=$A26,'Mapeamento de Riscos'!H26,IF($B33=$A26,'Mapeamento de Riscos'!H27,IF($B34=$A26,'Mapeamento de Riscos'!H28,IF($B35=$A26,'Mapeamento de Riscos'!H29,IF($B36=$A26,'Mapeamento de Riscos'!H30,IF($B37=$A26,'Mapeamento de Riscos'!H31,IF($B38=$A26,'Mapeamento de Riscos'!H32,IF($B39=$A26,'Mapeamento de Riscos'!H33,IF($B40=$A26,'Mapeamento de Riscos'!H34,IF($B41=$A26,'Mapeamento de Riscos'!H35,IF($B42=$A26,'Mapeamento de Riscos'!H36,IF($B43=$A26,'Mapeamento de Riscos'!H37,IF($B44=$A26,'Mapeamento de Riscos'!H38,IF($B45=$A26,'Mapeamento de Riscos'!H39,IF($B46=$A26,'Mapeamento de Riscos'!H40,IF($B47=$A26,'Mapeamento de Riscos'!H41,IF($B48=$A26,'Mapeamento de Riscos'!H42,IF($B49=$A26,'Mapeamento de Riscos'!H43,IF($B50=$A26,'Mapeamento de Riscos'!H44,IF($B51=$A26,'Mapeamento de Riscos'!H45,IF($B52=$A26,'Mapeamento de Riscos'!H46,IF($B53=$A26,'Mapeamento de Riscos'!H47,IF($B54=$A26,'Mapeamento de Riscos'!H48,IF($B55=$A26,'Mapeamento de Riscos'!H49,IF($B56=$A26,'Mapeamento de Riscos'!H50,IF($B57=$A26,'Mapeamento de Riscos'!H51,IF($B58=$A26,'Mapeamento de Riscos'!H52,IF($B59=$A26,'Mapeamento de Riscos'!H53,IF($B60=$A26,'Mapeamento de Riscos'!H54,IF($B61=$A26,'Mapeamento de Riscos'!H55,IF($B62=$A26,'Mapeamento de Riscos'!H56,IF($B63=$A26,'Mapeamento de Riscos'!H57,IF($B64=$A26,'Mapeamento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H26" s="100" t="str">
        <f>IF($B26=$A26,'Mapeamento de Riscos'!I20,IF($B27=$A26,'Mapeamento de Riscos'!I21,IF($B28=$A26,'Mapeamento de Riscos'!I22,IF($B29=$A26,'Mapeamento de Riscos'!I23,IF($B30=$A26,'Mapeamento de Riscos'!I24,IF($B31=$A26,'Mapeamento de Riscos'!I25,IF($B32=$A26,'Mapeamento de Riscos'!I26,IF($B33=$A26,'Mapeamento de Riscos'!I27,IF($B34=$A26,'Mapeamento de Riscos'!I28,IF($B35=$A26,'Mapeamento de Riscos'!I29,IF($B36=$A26,'Mapeamento de Riscos'!I30,IF($B37=$A26,'Mapeamento de Riscos'!I31,IF($B38=$A26,'Mapeamento de Riscos'!I32,IF($B39=$A26,'Mapeamento de Riscos'!I33,IF($B40=$A26,'Mapeamento de Riscos'!I34,IF($B41=$A26,'Mapeamento de Riscos'!I35,IF($B42=$A26,'Mapeamento de Riscos'!I36,IF($B43=$A26,'Mapeamento de Riscos'!I37,IF($B44=$A26,'Mapeamento de Riscos'!I38,IF($B45=$A26,'Mapeamento de Riscos'!I39,IF($B46=$A26,'Mapeamento de Riscos'!I40,IF($B47=$A26,'Mapeamento de Riscos'!I41,IF($B48=$A26,'Mapeamento de Riscos'!I42,IF($B49=$A26,'Mapeamento de Riscos'!I43,IF($B50=$A26,'Mapeamento de Riscos'!I44,IF($B51=$A26,'Mapeamento de Riscos'!I45,IF($B52=$A26,'Mapeamento de Riscos'!I46,IF($B53=$A26,'Mapeamento de Riscos'!I47,IF($B54=$A26,'Mapeamento de Riscos'!I48,IF($B55=$A26,'Mapeamento de Riscos'!I49,IF($B56=$A26,'Mapeamento de Riscos'!I50,IF($B57=$A26,'Mapeamento de Riscos'!I51,IF($B58=$A26,'Mapeamento de Riscos'!I52,IF($B59=$A26,'Mapeamento de Riscos'!I53,IF($B60=$A26,'Mapeamento de Riscos'!I54,IF($B61=$A26,'Mapeamento de Riscos'!I55,IF($B62=$A26,'Mapeamento de Riscos'!I56,IF($B63=$A26,'Mapeamento de Riscos'!I57,IF($B64=$A26,'Mapeamento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I26" s="100" t="str">
        <f>IF($B26=$A26,'Mapeamento de Riscos'!J20,IF($B27=$A26,'Mapeamento de Riscos'!J21,IF($B28=$A26,'Mapeamento de Riscos'!J22,IF($B29=$A26,'Mapeamento de Riscos'!J23,IF($B30=$A26,'Mapeamento de Riscos'!J24,IF($B31=$A26,'Mapeamento de Riscos'!J25,IF($B32=$A26,'Mapeamento de Riscos'!J26,IF($B33=$A26,'Mapeamento de Riscos'!J27,IF($B34=$A26,'Mapeamento de Riscos'!J28,IF($B35=$A26,'Mapeamento de Riscos'!J29,IF($B36=$A26,'Mapeamento de Riscos'!J30,IF($B37=$A26,'Mapeamento de Riscos'!J31,IF($B38=$A26,'Mapeamento de Riscos'!J32,IF($B39=$A26,'Mapeamento de Riscos'!J33,IF($B40=$A26,'Mapeamento de Riscos'!J34,IF($B41=$A26,'Mapeamento de Riscos'!J35,IF($B42=$A26,'Mapeamento de Riscos'!J36,IF($B43=$A26,'Mapeamento de Riscos'!J37,IF($B44=$A26,'Mapeamento de Riscos'!J38,IF($B45=$A26,'Mapeamento de Riscos'!J39,IF($B46=$A26,'Mapeamento de Riscos'!J40,IF($B47=$A26,'Mapeamento de Riscos'!J41,IF($B48=$A26,'Mapeamento de Riscos'!J42,IF($B49=$A26,'Mapeamento de Riscos'!J43,IF($B50=$A26,'Mapeamento de Riscos'!J44,IF($B51=$A26,'Mapeamento de Riscos'!J45,IF($B52=$A26,'Mapeamento de Riscos'!J46,IF($B53=$A26,'Mapeamento de Riscos'!J47,IF($B54=$A26,'Mapeamento de Riscos'!J48,IF($B55=$A26,'Mapeamento de Riscos'!J49,IF($B56=$A26,'Mapeamento de Riscos'!J50,IF($B57=$A26,'Mapeamento de Riscos'!J51,IF($B58=$A26,'Mapeamento de Riscos'!J52,IF($B59=$A26,'Mapeamento de Riscos'!J53,IF($B60=$A26,'Mapeamento de Riscos'!J54,IF($B61=$A26,'Mapeamento de Riscos'!J55,IF($B62=$A26,'Mapeamento de Riscos'!J56,IF($B63=$A26,'Mapeamento de Riscos'!J57,IF($B64=$A26,'Mapeamento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J26" s="100" t="str">
        <f>IF($B26=$A26,'Mapeamento de Riscos'!V20,IF($B27=$A26,'Mapeamento de Riscos'!V21,IF($B28=$A26,'Mapeamento de Riscos'!V22,IF($B29=$A26,'Mapeamento de Riscos'!V23,IF($B30=$A26,'Mapeamento de Riscos'!V24,IF($B31=$A26,'Mapeamento de Riscos'!V25,IF($B32=$A26,'Mapeamento de Riscos'!V26,IF($B33=$A26,'Mapeamento de Riscos'!V27,IF($B34=$A26,'Mapeamento de Riscos'!V28,IF($B35=$A26,'Mapeamento de Riscos'!V29,IF($B36=$A26,'Mapeamento de Riscos'!V30,IF($B37=$A26,'Mapeamento de Riscos'!V31,IF($B38=$A26,'Mapeamento de Riscos'!V32,IF($B39=$A26,'Mapeamento de Riscos'!V33,IF($B40=$A26,'Mapeamento de Riscos'!V34,IF($B41=$A26,'Mapeamento de Riscos'!V35,IF($B42=$A26,'Mapeamento de Riscos'!V36,IF($B43=$A26,'Mapeamento de Riscos'!V37,IF($B44=$A26,'Mapeamento de Riscos'!V38,IF($B45=$A26,'Mapeamento de Riscos'!V39,IF($B46=$A26,'Mapeamento de Riscos'!V40,IF($B47=$A26,'Mapeamento de Riscos'!V41,IF($B48=$A26,'Mapeamento de Riscos'!V42,IF($B49=$A26,'Mapeamento de Riscos'!V43,IF($B50=$A26,'Mapeamento de Riscos'!V44,IF($B51=$A26,'Mapeamento de Riscos'!V45,IF($B52=$A26,'Mapeamento de Riscos'!V46,IF($B53=$A26,'Mapeamento de Riscos'!V47,IF($B54=$A26,'Mapeamento de Riscos'!V48,IF($B55=$A26,'Mapeamento de Riscos'!V49,IF($B56=$A26,'Mapeamento de Riscos'!V50,IF($B57=$A26,'Mapeamento de Riscos'!V51,IF($B58=$A26,'Mapeamento de Riscos'!V52,IF($B59=$A26,'Mapeamento de Riscos'!V53,IF($B60=$A26,'Mapeamento de Riscos'!V54,IF($B61=$A26,'Mapeamento de Riscos'!V55,IF($B62=$A26,'Mapeamento de Riscos'!V56,IF($B63=$A26,'Mapeamento de Riscos'!V57,IF($B64=$A26,'Mapeamento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K26" s="100" t="str">
        <f>IF($B26=$A26,'Mapeamento de Riscos'!AG20,IF($B27=$A26,'Mapeamento de Riscos'!AG21,IF($B28=$A26,'Mapeamento de Riscos'!AG22,IF($B29=$A26,'Mapeamento de Riscos'!AG23,IF($B30=$A26,'Mapeamento de Riscos'!AG24,IF($B31=$A26,'Mapeamento de Riscos'!AG25,IF($B32=$A26,'Mapeamento de Riscos'!AG26,IF($B33=$A26,'Mapeamento de Riscos'!AG27,IF($B34=$A26,'Mapeamento de Riscos'!AG28,IF($B35=$A26,'Mapeamento de Riscos'!AG29,IF($B36=$A26,'Mapeamento de Riscos'!AG30,IF($B37=$A26,'Mapeamento de Riscos'!AG31,IF($B38=$A26,'Mapeamento de Riscos'!AG32,IF($B39=$A26,'Mapeamento de Riscos'!AG33,IF($B40=$A26,'Mapeamento de Riscos'!AG34,IF($B41=$A26,'Mapeamento de Riscos'!AG35,IF($B42=$A26,'Mapeamento de Riscos'!AG36,IF($B43=$A26,'Mapeamento de Riscos'!AG37,IF($B44=$A26,'Mapeamento de Riscos'!AG38,IF($B45=$A26,'Mapeamento de Riscos'!AG39,IF($B46=$A26,'Mapeamento de Riscos'!AG40,IF($B47=$A26,'Mapeamento de Riscos'!AG41,IF($B48=$A26,'Mapeamento de Riscos'!AG42,IF($B49=$A26,'Mapeamento de Riscos'!AG43,IF($B50=$A26,'Mapeamento de Riscos'!AG44,IF($B51=$A26,'Mapeamento de Riscos'!AG45,IF($B52=$A26,'Mapeamento de Riscos'!AG46,IF($B53=$A26,'Mapeamento de Riscos'!AG47,IF($B54=$A26,'Mapeamento de Riscos'!AG48,IF($B55=$A26,'Mapeamento de Riscos'!AG49,IF($B56=$A26,'Mapeamento de Riscos'!AG50,IF($B57=$A26,'Mapeamento de Riscos'!AG51,IF($B58=$A26,'Mapeamento de Riscos'!AG52,IF($B59=$A26,'Mapeamento de Riscos'!AG53,IF($B60=$A26,'Mapeamento de Riscos'!AG54,IF($B61=$A26,'Mapeamento de Riscos'!AG55,IF($B62=$A26,'Mapeamento de Riscos'!AG56,IF($B63=$A26,'Mapeamento de Riscos'!AG57,IF($B64=$A26,'Mapeamento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L26" s="100" t="str">
        <f>IF($B26=$A26,'Mapeamento de Riscos'!AH20,IF($B27=$A26,'Mapeamento de Riscos'!AH21,IF($B28=$A26,'Mapeamento de Riscos'!AH22,IF($B29=$A26,'Mapeamento de Riscos'!AH23,IF($B30=$A26,'Mapeamento de Riscos'!AH24,IF($B31=$A26,'Mapeamento de Riscos'!AH25,IF($B32=$A26,'Mapeamento de Riscos'!AH26,IF($B33=$A26,'Mapeamento de Riscos'!AH27,IF($B34=$A26,'Mapeamento de Riscos'!AH28,IF($B35=$A26,'Mapeamento de Riscos'!AH29,IF($B36=$A26,'Mapeamento de Riscos'!AH30,IF($B37=$A26,'Mapeamento de Riscos'!AH31,IF($B38=$A26,'Mapeamento de Riscos'!AH32,IF($B39=$A26,'Mapeamento de Riscos'!AH33,IF($B40=$A26,'Mapeamento de Riscos'!AH34,IF($B41=$A26,'Mapeamento de Riscos'!AH35,IF($B42=$A26,'Mapeamento de Riscos'!AH36,IF($B43=$A26,'Mapeamento de Riscos'!AH37,IF($B44=$A26,'Mapeamento de Riscos'!AH38,IF($B45=$A26,'Mapeamento de Riscos'!AH39,IF($B46=$A26,'Mapeamento de Riscos'!AH40,IF($B47=$A26,'Mapeamento de Riscos'!AH41,IF($B48=$A26,'Mapeamento de Riscos'!AH42,IF($B49=$A26,'Mapeamento de Riscos'!AH43,IF($B50=$A26,'Mapeamento de Riscos'!AH44,IF($B51=$A26,'Mapeamento de Riscos'!AH45,IF($B52=$A26,'Mapeamento de Riscos'!AH46,IF($B53=$A26,'Mapeamento de Riscos'!AH47,IF($B54=$A26,'Mapeamento de Riscos'!AH48,IF($B55=$A26,'Mapeamento de Riscos'!AH49,IF($B56=$A26,'Mapeamento de Riscos'!AH50,IF($B57=$A26,'Mapeamento de Riscos'!AH51,IF($B58=$A26,'Mapeamento de Riscos'!AH52,IF($B59=$A26,'Mapeamento de Riscos'!AH53,IF($B60=$A26,'Mapeamento de Riscos'!AH54,IF($B61=$A26,'Mapeamento de Riscos'!AH55,IF($B62=$A26,'Mapeamento de Riscos'!AH56,IF($B63=$A26,'Mapeamento de Riscos'!AH57,IF($B64=$A26,'Mapeamento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M26" s="265" t="str">
        <f>IF('Mapeamento de Riscos'!AI20&gt;0,(Q67&amp;" PREVENTIVO:  "&amp;'Mapeamento de Riscos'!AI20&amp;"
 ATENUANTE: "&amp;'Mapeamento de Riscos'!AK20&amp;""""),"")</f>
        <v/>
      </c>
      <c r="N26" s="265" t="str">
        <f>IF(C26='Mapeamento de Riscos'!A20,M26,IF(C26='Mapeamento de Riscos'!A21,'Matriz de Risco'!M27,IF(C26='Mapeamento de Riscos'!A22,'Matriz de Risco'!M28,IF(C26='Mapeamento de Riscos'!A23,'Matriz de Risco'!M29,IF(C26='Mapeamento de Riscos'!A24,'Matriz de Risco'!M30,IF(C26='Mapeamento de Riscos'!A25,'Matriz de Risco'!M31,IF(C26='Mapeamento de Riscos'!A26,'Matriz de Risco'!M32,IF(C26='Mapeamento de Riscos'!A27,'Matriz de Risco'!M33,IF(C26='Mapeamento de Riscos'!A28,'Matriz de Risco'!M34,IF(C26='Mapeamento de Riscos'!A29,'Matriz de Risco'!M35,IF(C26='Mapeamento de Riscos'!A30,'Matriz de Risco'!M36,IF(C26='Mapeamento de Riscos'!A31,'Matriz de Risco'!M37,IF(C26='Mapeamento de Riscos'!A32,'Matriz de Risco'!M38,IF(C26='Mapeamento de Riscos'!A33,'Matriz de Risco'!M39,IF(C26='Mapeamento de Riscos'!A34,'Matriz de Risco'!M40,IF(C26='Mapeamento de Riscos'!A35,'Matriz de Risco'!M41,IF(C26='Mapeamento de Riscos'!A36,'Matriz de Risco'!M42,IF(C26='Mapeamento de Riscos'!A37,'Matriz de Risco'!M43,IF(C26='Mapeamento de Riscos'!A38,'Matriz de Risco'!M44,IF(C26='Mapeamento de Riscos'!A39,'Matriz de Risco'!M45,IF(C26='Mapeamento de Riscos'!A40,'Matriz de Risco'!M46,IF(C26='Mapeamento de Riscos'!A41,'Matriz de Risco'!M47,IF(C26='Mapeamento de Riscos'!A42,'Matriz de Risco'!M48,IF(C26='Mapeamento de Riscos'!A43,'Matriz de Risco'!M49,IF(C26='Mapeamento de Riscos'!A44,'Matriz de Risco'!M50,IF(C26='Mapeamento de Riscos'!A45,'Matriz de Risco'!M51,IF(C26='Mapeamento de Riscos'!A46,'Matriz de Risco'!M52,IF(C26='Mapeamento de Riscos'!A47,'Matriz de Risco'!M53,IF(C26='Mapeamento de Riscos'!A48,'Matriz de Risco'!M54,IF(C26='Mapeamento de Riscos'!A49,'Matriz de Risco'!M55,IF(C26='Mapeamento de Riscos'!A50,'Matriz de Risco'!M56,IF(C26='Mapeamento de Riscos'!A51,'Matriz de Risco'!M57,IF(C26='Mapeamento de Riscos'!A52,'Matriz de Risco'!M58,IF(C26='Mapeamento de Riscos'!A53,'Matriz de Risco'!M59,IF(C26='Mapeamento de Riscos'!A54,'Matriz de Risco'!M60,IF(C26='Mapeamento de Riscos'!A55,'Matriz de Risco'!M61,IF(C26='Mapeamento de Riscos'!A56,'Matriz de Risco'!M62,IF(C26='Mapeamento de Riscos'!A57,'Matriz de Risco'!M63,""))))))))))))))))))))))))))))))))))))))</f>
        <v/>
      </c>
    </row>
    <row r="27" spans="1:14" ht="100.15" customHeight="1" x14ac:dyDescent="0.25">
      <c r="A27" s="98">
        <v>14</v>
      </c>
      <c r="B27" t="str">
        <f>IF('Mapeamento de Riscos'!B21="Gestão contratual",(COUNT($B$14:B26))+1,"")</f>
        <v/>
      </c>
      <c r="C27" s="100" t="str">
        <f>IF($B27=$A27,'Mapeamento de Riscos'!A21,IF($B28=$A27,'Mapeamento de Riscos'!A22,IF($B29=$A27,'Mapeamento de Riscos'!A23,IF($B30=$A27,'Mapeamento de Riscos'!A24,IF($B31=$A27,'Mapeamento de Riscos'!A25,IF($B32=$A27,'Mapeamento de Riscos'!A26,IF($B33=$A27,'Mapeamento de Riscos'!A27,IF($B34=$A27,'Mapeamento de Riscos'!A28,IF($B35=$A27,'Mapeamento de Riscos'!A29,IF($B36=$A27,'Mapeamento de Riscos'!A30,IF($B37=$A27,'Mapeamento de Riscos'!A31,IF($B38=$A27,'Mapeamento de Riscos'!A32,IF($B39=$A27,'Mapeamento de Riscos'!A33,IF($B40=$A27,'Mapeamento de Riscos'!A34,IF($B41=$A27,'Mapeamento de Riscos'!A35,IF($B42=$A27,'Mapeamento de Riscos'!A36,IF($B43=$A27,'Mapeamento de Riscos'!A37,IF($B44=$A27,'Mapeamento de Riscos'!A38,IF($B45=$A27,'Mapeamento de Riscos'!A39,IF($B46=$A27,'Mapeamento de Riscos'!A40,IF($B47=$A27,'Mapeamento de Riscos'!A41,IF($B48=$A27,'Mapeamento de Riscos'!A42,IF($B49=$A27,'Mapeamento de Riscos'!A43,IF($B50=$A27,'Mapeamento de Riscos'!A44,IF($B51=$A27,'Mapeamento de Riscos'!A45,IF($B52=$A27,'Mapeamento de Riscos'!A46,IF($B53=$A27,'Mapeamento de Riscos'!A47,IF($B54=$A27,'Mapeamento de Riscos'!A48,IF($B55=$A27,'Mapeamento de Riscos'!A49,IF($B56=$A27,'Mapeamento de Riscos'!A50,IF($B57=$A27,'Mapeamento de Riscos'!A51,IF($B58=$A27,'Mapeamento de Riscos'!A52,IF($B59=$A27,'Mapeamento de Riscos'!A53,IF($B60=$A27,'Mapeamento de Riscos'!A54,IF($B61=$A27,'Mapeamento de Riscos'!A55,IF($B62=$A27,'Mapeamento de Riscos'!A56,IF($B63=$A27,'Mapeamento de Riscos'!A57,IF($B64=$A27,'Mapeamento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D27" s="100" t="str">
        <f>IF($B27=$A27,'Mapeamento de Riscos'!B21,IF($B28=$A27,'Mapeamento de Riscos'!B22,IF($B29=$A27,'Mapeamento de Riscos'!B23,IF($B30=$A27,'Mapeamento de Riscos'!B24,IF($B31=$A27,'Mapeamento de Riscos'!B25,IF($B32=$A27,'Mapeamento de Riscos'!B26,IF($B33=$A27,'Mapeamento de Riscos'!B27,IF($B34=$A27,'Mapeamento de Riscos'!B28,IF($B35=$A27,'Mapeamento de Riscos'!B29,IF($B36=$A27,'Mapeamento de Riscos'!B30,IF($B37=$A27,'Mapeamento de Riscos'!B31,IF($B38=$A27,'Mapeamento de Riscos'!B32,IF($B39=$A27,'Mapeamento de Riscos'!B33,IF($B40=$A27,'Mapeamento de Riscos'!B34,IF($B41=$A27,'Mapeamento de Riscos'!B35,IF($B42=$A27,'Mapeamento de Riscos'!B36,IF($B43=$A27,'Mapeamento de Riscos'!B37,IF($B44=$A27,'Mapeamento de Riscos'!B38,IF($B45=$A27,'Mapeamento de Riscos'!B39,IF($B46=$A27,'Mapeamento de Riscos'!B40,IF($B47=$A27,'Mapeamento de Riscos'!B41,IF($B48=$A27,'Mapeamento de Riscos'!B42,IF($B49=$A27,'Mapeamento de Riscos'!B43,IF($B50=$A27,'Mapeamento de Riscos'!B44,IF($B51=$A27,'Mapeamento de Riscos'!B45,IF($B52=$A27,'Mapeamento de Riscos'!B46,IF($B53=$A27,'Mapeamento de Riscos'!B47,IF($B54=$A27,'Mapeamento de Riscos'!B48,IF($B55=$A27,'Mapeamento de Riscos'!B49,IF($B56=$A27,'Mapeamento de Riscos'!B50,IF($B57=$A27,'Mapeamento de Riscos'!B51,IF($B58=$A27,'Mapeamento de Riscos'!B52,IF($B59=$A27,'Mapeamento de Riscos'!B53,IF($B60=$A27,'Mapeamento de Riscos'!B54,IF($B61=$A27,'Mapeamento de Riscos'!B55,IF($B62=$A27,'Mapeamento de Riscos'!B56,IF($B63=$A27,'Mapeamento de Riscos'!B57,IF($B64=$A27,'Mapeamento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E27" s="266" t="str">
        <f>IF($B27=$A27,'Mapeamento de Riscos'!E21,IF($B28=$A27,'Mapeamento de Riscos'!E22,IF($B29=$A27,'Mapeamento de Riscos'!E23,IF($B30=$A27,'Mapeamento de Riscos'!E24,IF($B31=$A27,'Mapeamento de Riscos'!E25,IF($B32=$A27,'Mapeamento de Riscos'!E26,IF($B33=$A27,'Mapeamento de Riscos'!E27,IF($B34=$A27,'Mapeamento de Riscos'!E28,IF($B35=$A27,'Mapeamento de Riscos'!E29,IF($B36=$A27,'Mapeamento de Riscos'!E30,IF($B37=$A27,'Mapeamento de Riscos'!E31,IF($B38=$A27,'Mapeamento de Riscos'!E32,IF($B39=$A27,'Mapeamento de Riscos'!E33,IF($B40=$A27,'Mapeamento de Riscos'!E34,IF($B41=$A27,'Mapeamento de Riscos'!E35,IF($B42=$A27,'Mapeamento de Riscos'!E36,IF($B43=$A27,'Mapeamento de Riscos'!E37,IF($B44=$A27,'Mapeamento de Riscos'!E38,IF($B45=$A27,'Mapeamento de Riscos'!E39,IF($B46=$A27,'Mapeamento de Riscos'!E40,IF($B47=$A27,'Mapeamento de Riscos'!E41,IF($B48=$A27,'Mapeamento de Riscos'!E42,IF($B49=$A27,'Mapeamento de Riscos'!E43,IF($B50=$A27,'Mapeamento de Riscos'!E44,IF($B51=$A27,'Mapeamento de Riscos'!E45,IF($B52=$A27,'Mapeamento de Riscos'!E46,IF($B53=$A27,'Mapeamento de Riscos'!E47,IF($B54=$A27,'Mapeamento de Riscos'!E48,IF($B55=$A27,'Mapeamento de Riscos'!E49,IF($B56=$A27,'Mapeamento de Riscos'!E50,IF($B57=$A27,'Mapeamento de Riscos'!E51,IF($B58=$A27,'Mapeamento de Riscos'!E52,IF($B59=$A27,'Mapeamento de Riscos'!E53,IF($B60=$A27,'Mapeamento de Riscos'!E54,IF($B61=$A27,'Mapeamento de Riscos'!E55,IF($B62=$A27,'Mapeamento de Riscos'!E56,IF($B63=$A27,'Mapeamento de Riscos'!E57,IF($B64=$A27,'Mapeamento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F27" s="266" t="str">
        <f>IF($B27=$A27,'Mapeamento de Riscos'!F21,IF($B28=$A27,'Mapeamento de Riscos'!F22,IF($B29=$A27,'Mapeamento de Riscos'!F23,IF($B30=$A27,'Mapeamento de Riscos'!F24,IF($B31=$A27,'Mapeamento de Riscos'!F25,IF($B32=$A27,'Mapeamento de Riscos'!F26,IF($B33=$A27,'Mapeamento de Riscos'!F27,IF($B34=$A27,'Mapeamento de Riscos'!F28,IF($B35=$A27,'Mapeamento de Riscos'!F29,IF($B36=$A27,'Mapeamento de Riscos'!F30,IF($B37=$A27,'Mapeamento de Riscos'!F31,IF($B38=$A27,'Mapeamento de Riscos'!F32,IF($B39=$A27,'Mapeamento de Riscos'!F33,IF($B40=$A27,'Mapeamento de Riscos'!F34,IF($B41=$A27,'Mapeamento de Riscos'!F35,IF($B42=$A27,'Mapeamento de Riscos'!F36,IF($B43=$A27,'Mapeamento de Riscos'!F37,IF($B44=$A27,'Mapeamento de Riscos'!F38,IF($B45=$A27,'Mapeamento de Riscos'!F39,IF($B46=$A27,'Mapeamento de Riscos'!F40,IF($B47=$A27,'Mapeamento de Riscos'!F41,IF($B48=$A27,'Mapeamento de Riscos'!F42,IF($B49=$A27,'Mapeamento de Riscos'!F43,IF($B50=$A27,'Mapeamento de Riscos'!F44,IF($B51=$A27,'Mapeamento de Riscos'!F45,IF($B52=$A27,'Mapeamento de Riscos'!F46,IF($B53=$A27,'Mapeamento de Riscos'!F47,IF($B54=$A27,'Mapeamento de Riscos'!F48,IF($B55=$A27,'Mapeamento de Riscos'!F49,IF($B56=$A27,'Mapeamento de Riscos'!F50,IF($B57=$A27,'Mapeamento de Riscos'!F51,IF($B58=$A27,'Mapeamento de Riscos'!F52,IF($B59=$A27,'Mapeamento de Riscos'!F53,IF($B60=$A27,'Mapeamento de Riscos'!F54,IF($B61=$A27,'Mapeamento de Riscos'!F55,IF($B62=$A27,'Mapeamento de Riscos'!F56,IF($B63=$A27,'Mapeamento de Riscos'!F57,IF($B64=$A27,'Mapeamento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G27" s="266" t="str">
        <f>IF($B27=$A27,'Mapeamento de Riscos'!H21,IF($B28=$A27,'Mapeamento de Riscos'!H22,IF($B29=$A27,'Mapeamento de Riscos'!H23,IF($B30=$A27,'Mapeamento de Riscos'!H24,IF($B31=$A27,'Mapeamento de Riscos'!H25,IF($B32=$A27,'Mapeamento de Riscos'!H26,IF($B33=$A27,'Mapeamento de Riscos'!H27,IF($B34=$A27,'Mapeamento de Riscos'!H28,IF($B35=$A27,'Mapeamento de Riscos'!H29,IF($B36=$A27,'Mapeamento de Riscos'!H30,IF($B37=$A27,'Mapeamento de Riscos'!H31,IF($B38=$A27,'Mapeamento de Riscos'!H32,IF($B39=$A27,'Mapeamento de Riscos'!H33,IF($B40=$A27,'Mapeamento de Riscos'!H34,IF($B41=$A27,'Mapeamento de Riscos'!H35,IF($B42=$A27,'Mapeamento de Riscos'!H36,IF($B43=$A27,'Mapeamento de Riscos'!H37,IF($B44=$A27,'Mapeamento de Riscos'!H38,IF($B45=$A27,'Mapeamento de Riscos'!H39,IF($B46=$A27,'Mapeamento de Riscos'!H40,IF($B47=$A27,'Mapeamento de Riscos'!H41,IF($B48=$A27,'Mapeamento de Riscos'!H42,IF($B49=$A27,'Mapeamento de Riscos'!H43,IF($B50=$A27,'Mapeamento de Riscos'!H44,IF($B51=$A27,'Mapeamento de Riscos'!H45,IF($B52=$A27,'Mapeamento de Riscos'!H46,IF($B53=$A27,'Mapeamento de Riscos'!H47,IF($B54=$A27,'Mapeamento de Riscos'!H48,IF($B55=$A27,'Mapeamento de Riscos'!H49,IF($B56=$A27,'Mapeamento de Riscos'!H50,IF($B57=$A27,'Mapeamento de Riscos'!H51,IF($B58=$A27,'Mapeamento de Riscos'!H52,IF($B59=$A27,'Mapeamento de Riscos'!H53,IF($B60=$A27,'Mapeamento de Riscos'!H54,IF($B61=$A27,'Mapeamento de Riscos'!H55,IF($B62=$A27,'Mapeamento de Riscos'!H56,IF($B63=$A27,'Mapeamento de Riscos'!H57,IF($B64=$A27,'Mapeamento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H27" s="100" t="str">
        <f>IF($B27=$A27,'Mapeamento de Riscos'!I21,IF($B28=$A27,'Mapeamento de Riscos'!I22,IF($B29=$A27,'Mapeamento de Riscos'!I23,IF($B30=$A27,'Mapeamento de Riscos'!I24,IF($B31=$A27,'Mapeamento de Riscos'!I25,IF($B32=$A27,'Mapeamento de Riscos'!I26,IF($B33=$A27,'Mapeamento de Riscos'!I27,IF($B34=$A27,'Mapeamento de Riscos'!I28,IF($B35=$A27,'Mapeamento de Riscos'!I29,IF($B36=$A27,'Mapeamento de Riscos'!I30,IF($B37=$A27,'Mapeamento de Riscos'!I31,IF($B38=$A27,'Mapeamento de Riscos'!I32,IF($B39=$A27,'Mapeamento de Riscos'!I33,IF($B40=$A27,'Mapeamento de Riscos'!I34,IF($B41=$A27,'Mapeamento de Riscos'!I35,IF($B42=$A27,'Mapeamento de Riscos'!I36,IF($B43=$A27,'Mapeamento de Riscos'!I37,IF($B44=$A27,'Mapeamento de Riscos'!I38,IF($B45=$A27,'Mapeamento de Riscos'!I39,IF($B46=$A27,'Mapeamento de Riscos'!I40,IF($B47=$A27,'Mapeamento de Riscos'!I41,IF($B48=$A27,'Mapeamento de Riscos'!I42,IF($B49=$A27,'Mapeamento de Riscos'!I43,IF($B50=$A27,'Mapeamento de Riscos'!I44,IF($B51=$A27,'Mapeamento de Riscos'!I45,IF($B52=$A27,'Mapeamento de Riscos'!I46,IF($B53=$A27,'Mapeamento de Riscos'!I47,IF($B54=$A27,'Mapeamento de Riscos'!I48,IF($B55=$A27,'Mapeamento de Riscos'!I49,IF($B56=$A27,'Mapeamento de Riscos'!I50,IF($B57=$A27,'Mapeamento de Riscos'!I51,IF($B58=$A27,'Mapeamento de Riscos'!I52,IF($B59=$A27,'Mapeamento de Riscos'!I53,IF($B60=$A27,'Mapeamento de Riscos'!I54,IF($B61=$A27,'Mapeamento de Riscos'!I55,IF($B62=$A27,'Mapeamento de Riscos'!I56,IF($B63=$A27,'Mapeamento de Riscos'!I57,IF($B64=$A27,'Mapeamento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I27" s="100" t="str">
        <f>IF($B27=$A27,'Mapeamento de Riscos'!J21,IF($B28=$A27,'Mapeamento de Riscos'!J22,IF($B29=$A27,'Mapeamento de Riscos'!J23,IF($B30=$A27,'Mapeamento de Riscos'!J24,IF($B31=$A27,'Mapeamento de Riscos'!J25,IF($B32=$A27,'Mapeamento de Riscos'!J26,IF($B33=$A27,'Mapeamento de Riscos'!J27,IF($B34=$A27,'Mapeamento de Riscos'!J28,IF($B35=$A27,'Mapeamento de Riscos'!J29,IF($B36=$A27,'Mapeamento de Riscos'!J30,IF($B37=$A27,'Mapeamento de Riscos'!J31,IF($B38=$A27,'Mapeamento de Riscos'!J32,IF($B39=$A27,'Mapeamento de Riscos'!J33,IF($B40=$A27,'Mapeamento de Riscos'!J34,IF($B41=$A27,'Mapeamento de Riscos'!J35,IF($B42=$A27,'Mapeamento de Riscos'!J36,IF($B43=$A27,'Mapeamento de Riscos'!J37,IF($B44=$A27,'Mapeamento de Riscos'!J38,IF($B45=$A27,'Mapeamento de Riscos'!J39,IF($B46=$A27,'Mapeamento de Riscos'!J40,IF($B47=$A27,'Mapeamento de Riscos'!J41,IF($B48=$A27,'Mapeamento de Riscos'!J42,IF($B49=$A27,'Mapeamento de Riscos'!J43,IF($B50=$A27,'Mapeamento de Riscos'!J44,IF($B51=$A27,'Mapeamento de Riscos'!J45,IF($B52=$A27,'Mapeamento de Riscos'!J46,IF($B53=$A27,'Mapeamento de Riscos'!J47,IF($B54=$A27,'Mapeamento de Riscos'!J48,IF($B55=$A27,'Mapeamento de Riscos'!J49,IF($B56=$A27,'Mapeamento de Riscos'!J50,IF($B57=$A27,'Mapeamento de Riscos'!J51,IF($B58=$A27,'Mapeamento de Riscos'!J52,IF($B59=$A27,'Mapeamento de Riscos'!J53,IF($B60=$A27,'Mapeamento de Riscos'!J54,IF($B61=$A27,'Mapeamento de Riscos'!J55,IF($B62=$A27,'Mapeamento de Riscos'!J56,IF($B63=$A27,'Mapeamento de Riscos'!J57,IF($B64=$A27,'Mapeamento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J27" s="100" t="str">
        <f>IF($B27=$A27,'Mapeamento de Riscos'!V21,IF($B28=$A27,'Mapeamento de Riscos'!V22,IF($B29=$A27,'Mapeamento de Riscos'!V23,IF($B30=$A27,'Mapeamento de Riscos'!V24,IF($B31=$A27,'Mapeamento de Riscos'!V25,IF($B32=$A27,'Mapeamento de Riscos'!V26,IF($B33=$A27,'Mapeamento de Riscos'!V27,IF($B34=$A27,'Mapeamento de Riscos'!V28,IF($B35=$A27,'Mapeamento de Riscos'!V29,IF($B36=$A27,'Mapeamento de Riscos'!V30,IF($B37=$A27,'Mapeamento de Riscos'!V31,IF($B38=$A27,'Mapeamento de Riscos'!V32,IF($B39=$A27,'Mapeamento de Riscos'!V33,IF($B40=$A27,'Mapeamento de Riscos'!V34,IF($B41=$A27,'Mapeamento de Riscos'!V35,IF($B42=$A27,'Mapeamento de Riscos'!V36,IF($B43=$A27,'Mapeamento de Riscos'!V37,IF($B44=$A27,'Mapeamento de Riscos'!V38,IF($B45=$A27,'Mapeamento de Riscos'!V39,IF($B46=$A27,'Mapeamento de Riscos'!V40,IF($B47=$A27,'Mapeamento de Riscos'!V41,IF($B48=$A27,'Mapeamento de Riscos'!V42,IF($B49=$A27,'Mapeamento de Riscos'!V43,IF($B50=$A27,'Mapeamento de Riscos'!V44,IF($B51=$A27,'Mapeamento de Riscos'!V45,IF($B52=$A27,'Mapeamento de Riscos'!V46,IF($B53=$A27,'Mapeamento de Riscos'!V47,IF($B54=$A27,'Mapeamento de Riscos'!V48,IF($B55=$A27,'Mapeamento de Riscos'!V49,IF($B56=$A27,'Mapeamento de Riscos'!V50,IF($B57=$A27,'Mapeamento de Riscos'!V51,IF($B58=$A27,'Mapeamento de Riscos'!V52,IF($B59=$A27,'Mapeamento de Riscos'!V53,IF($B60=$A27,'Mapeamento de Riscos'!V54,IF($B61=$A27,'Mapeamento de Riscos'!V55,IF($B62=$A27,'Mapeamento de Riscos'!V56,IF($B63=$A27,'Mapeamento de Riscos'!V57,IF($B64=$A27,'Mapeamento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K27" s="100" t="str">
        <f>IF($B27=$A27,'Mapeamento de Riscos'!AG21,IF($B28=$A27,'Mapeamento de Riscos'!AG22,IF($B29=$A27,'Mapeamento de Riscos'!AG23,IF($B30=$A27,'Mapeamento de Riscos'!AG24,IF($B31=$A27,'Mapeamento de Riscos'!AG25,IF($B32=$A27,'Mapeamento de Riscos'!AG26,IF($B33=$A27,'Mapeamento de Riscos'!AG27,IF($B34=$A27,'Mapeamento de Riscos'!AG28,IF($B35=$A27,'Mapeamento de Riscos'!AG29,IF($B36=$A27,'Mapeamento de Riscos'!AG30,IF($B37=$A27,'Mapeamento de Riscos'!AG31,IF($B38=$A27,'Mapeamento de Riscos'!AG32,IF($B39=$A27,'Mapeamento de Riscos'!AG33,IF($B40=$A27,'Mapeamento de Riscos'!AG34,IF($B41=$A27,'Mapeamento de Riscos'!AG35,IF($B42=$A27,'Mapeamento de Riscos'!AG36,IF($B43=$A27,'Mapeamento de Riscos'!AG37,IF($B44=$A27,'Mapeamento de Riscos'!AG38,IF($B45=$A27,'Mapeamento de Riscos'!AG39,IF($B46=$A27,'Mapeamento de Riscos'!AG40,IF($B47=$A27,'Mapeamento de Riscos'!AG41,IF($B48=$A27,'Mapeamento de Riscos'!AG42,IF($B49=$A27,'Mapeamento de Riscos'!AG43,IF($B50=$A27,'Mapeamento de Riscos'!AG44,IF($B51=$A27,'Mapeamento de Riscos'!AG45,IF($B52=$A27,'Mapeamento de Riscos'!AG46,IF($B53=$A27,'Mapeamento de Riscos'!AG47,IF($B54=$A27,'Mapeamento de Riscos'!AG48,IF($B55=$A27,'Mapeamento de Riscos'!AG49,IF($B56=$A27,'Mapeamento de Riscos'!AG50,IF($B57=$A27,'Mapeamento de Riscos'!AG51,IF($B58=$A27,'Mapeamento de Riscos'!AG52,IF($B59=$A27,'Mapeamento de Riscos'!AG53,IF($B60=$A27,'Mapeamento de Riscos'!AG54,IF($B61=$A27,'Mapeamento de Riscos'!AG55,IF($B62=$A27,'Mapeamento de Riscos'!AG56,IF($B63=$A27,'Mapeamento de Riscos'!AG57,IF($B64=$A27,'Mapeamento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L27" s="100" t="str">
        <f>IF($B27=$A27,'Mapeamento de Riscos'!AH21,IF($B28=$A27,'Mapeamento de Riscos'!AH22,IF($B29=$A27,'Mapeamento de Riscos'!AH23,IF($B30=$A27,'Mapeamento de Riscos'!AH24,IF($B31=$A27,'Mapeamento de Riscos'!AH25,IF($B32=$A27,'Mapeamento de Riscos'!AH26,IF($B33=$A27,'Mapeamento de Riscos'!AH27,IF($B34=$A27,'Mapeamento de Riscos'!AH28,IF($B35=$A27,'Mapeamento de Riscos'!AH29,IF($B36=$A27,'Mapeamento de Riscos'!AH30,IF($B37=$A27,'Mapeamento de Riscos'!AH31,IF($B38=$A27,'Mapeamento de Riscos'!AH32,IF($B39=$A27,'Mapeamento de Riscos'!AH33,IF($B40=$A27,'Mapeamento de Riscos'!AH34,IF($B41=$A27,'Mapeamento de Riscos'!AH35,IF($B42=$A27,'Mapeamento de Riscos'!AH36,IF($B43=$A27,'Mapeamento de Riscos'!AH37,IF($B44=$A27,'Mapeamento de Riscos'!AH38,IF($B45=$A27,'Mapeamento de Riscos'!AH39,IF($B46=$A27,'Mapeamento de Riscos'!AH40,IF($B47=$A27,'Mapeamento de Riscos'!AH41,IF($B48=$A27,'Mapeamento de Riscos'!AH42,IF($B49=$A27,'Mapeamento de Riscos'!AH43,IF($B50=$A27,'Mapeamento de Riscos'!AH44,IF($B51=$A27,'Mapeamento de Riscos'!AH45,IF($B52=$A27,'Mapeamento de Riscos'!AH46,IF($B53=$A27,'Mapeamento de Riscos'!AH47,IF($B54=$A27,'Mapeamento de Riscos'!AH48,IF($B55=$A27,'Mapeamento de Riscos'!AH49,IF($B56=$A27,'Mapeamento de Riscos'!AH50,IF($B57=$A27,'Mapeamento de Riscos'!AH51,IF($B58=$A27,'Mapeamento de Riscos'!AH52,IF($B59=$A27,'Mapeamento de Riscos'!AH53,IF($B60=$A27,'Mapeamento de Riscos'!AH54,IF($B61=$A27,'Mapeamento de Riscos'!AH55,IF($B62=$A27,'Mapeamento de Riscos'!AH56,IF($B63=$A27,'Mapeamento de Riscos'!AH57,IF($B64=$A27,'Mapeamento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M27" s="265" t="str">
        <f>IF('Mapeamento de Riscos'!AI21&gt;0,(Q68&amp;" PREVENTIVO:  "&amp;'Mapeamento de Riscos'!AI21&amp;"
 ATENUANTE: "&amp;'Mapeamento de Riscos'!AK21&amp;""""),"")</f>
        <v/>
      </c>
      <c r="N27" s="265" t="str">
        <f>IF(C27='Mapeamento de Riscos'!A21,M27,IF(C27='Mapeamento de Riscos'!A22,'Matriz de Risco'!M28,IF(C27='Mapeamento de Riscos'!A23,'Matriz de Risco'!M29,IF(C27='Mapeamento de Riscos'!A24,'Matriz de Risco'!M30,IF(C27='Mapeamento de Riscos'!A25,'Matriz de Risco'!M31,IF(C27='Mapeamento de Riscos'!A26,'Matriz de Risco'!M32,IF(C27='Mapeamento de Riscos'!A27,'Matriz de Risco'!M33,IF(C27='Mapeamento de Riscos'!A28,'Matriz de Risco'!M34,IF(C27='Mapeamento de Riscos'!A29,'Matriz de Risco'!M35,IF(C27='Mapeamento de Riscos'!A30,'Matriz de Risco'!M36,IF(C27='Mapeamento de Riscos'!A31,'Matriz de Risco'!M37,IF(C27='Mapeamento de Riscos'!A32,'Matriz de Risco'!M38,IF(C27='Mapeamento de Riscos'!A33,'Matriz de Risco'!M39,IF(C27='Mapeamento de Riscos'!A34,'Matriz de Risco'!M40,IF(C27='Mapeamento de Riscos'!A35,'Matriz de Risco'!M41,IF(C27='Mapeamento de Riscos'!A36,'Matriz de Risco'!M42,IF(C27='Mapeamento de Riscos'!A37,'Matriz de Risco'!M43,IF(C27='Mapeamento de Riscos'!A38,'Matriz de Risco'!M44,IF(C27='Mapeamento de Riscos'!A39,'Matriz de Risco'!M45,IF(C27='Mapeamento de Riscos'!A40,'Matriz de Risco'!M46,IF(C27='Mapeamento de Riscos'!A41,'Matriz de Risco'!M47,IF(C27='Mapeamento de Riscos'!A42,'Matriz de Risco'!M48,IF(C27='Mapeamento de Riscos'!A43,'Matriz de Risco'!M49,IF(C27='Mapeamento de Riscos'!A44,'Matriz de Risco'!M50,IF(C27='Mapeamento de Riscos'!A45,'Matriz de Risco'!M51,IF(C27='Mapeamento de Riscos'!A46,'Matriz de Risco'!M52,IF(C27='Mapeamento de Riscos'!A47,'Matriz de Risco'!M53,IF(C27='Mapeamento de Riscos'!A48,'Matriz de Risco'!M54,IF(C27='Mapeamento de Riscos'!A49,'Matriz de Risco'!M55,IF(C27='Mapeamento de Riscos'!A50,'Matriz de Risco'!M56,IF(C27='Mapeamento de Riscos'!A51,'Matriz de Risco'!M57,IF(C27='Mapeamento de Riscos'!A52,'Matriz de Risco'!M58,IF(C27='Mapeamento de Riscos'!A53,'Matriz de Risco'!M59,IF(C27='Mapeamento de Riscos'!A54,'Matriz de Risco'!M60,IF(C27='Mapeamento de Riscos'!A55,'Matriz de Risco'!M61,IF(C27='Mapeamento de Riscos'!A56,'Matriz de Risco'!M62,IF(C27='Mapeamento de Riscos'!A57,'Matriz de Risco'!M63,"")))))))))))))))))))))))))))))))))))))</f>
        <v/>
      </c>
    </row>
    <row r="28" spans="1:14" ht="100.15" customHeight="1" x14ac:dyDescent="0.25">
      <c r="A28" s="98">
        <v>15</v>
      </c>
      <c r="B28" t="str">
        <f>IF('Mapeamento de Riscos'!B22="Gestão contratual",(COUNT($B$14:B27))+1,"")</f>
        <v/>
      </c>
      <c r="C28" s="100" t="str">
        <f>IF($B28=$A28,'Mapeamento de Riscos'!A22,IF($B29=$A28,'Mapeamento de Riscos'!A23,IF($B30=$A28,'Mapeamento de Riscos'!A24,IF($B31=$A28,'Mapeamento de Riscos'!A25,IF($B32=$A28,'Mapeamento de Riscos'!A26,IF($B33=$A28,'Mapeamento de Riscos'!A27,IF($B34=$A28,'Mapeamento de Riscos'!A28,IF($B35=$A28,'Mapeamento de Riscos'!A29,IF($B36=$A28,'Mapeamento de Riscos'!A30,IF($B37=$A28,'Mapeamento de Riscos'!A31,IF($B38=$A28,'Mapeamento de Riscos'!A32,IF($B39=$A28,'Mapeamento de Riscos'!A33,IF($B40=$A28,'Mapeamento de Riscos'!A34,IF($B41=$A28,'Mapeamento de Riscos'!A35,IF($B42=$A28,'Mapeamento de Riscos'!A36,IF($B43=$A28,'Mapeamento de Riscos'!A37,IF($B44=$A28,'Mapeamento de Riscos'!A38,IF($B45=$A28,'Mapeamento de Riscos'!A39,IF($B46=$A28,'Mapeamento de Riscos'!A40,IF($B47=$A28,'Mapeamento de Riscos'!A41,IF($B48=$A28,'Mapeamento de Riscos'!A42,IF($B49=$A28,'Mapeamento de Riscos'!A43,IF($B50=$A28,'Mapeamento de Riscos'!A44,IF($B51=$A28,'Mapeamento de Riscos'!A45,IF($B52=$A28,'Mapeamento de Riscos'!A46,IF($B53=$A28,'Mapeamento de Riscos'!A47,IF($B54=$A28,'Mapeamento de Riscos'!A48,IF($B55=$A28,'Mapeamento de Riscos'!A49,IF($B56=$A28,'Mapeamento de Riscos'!A50,IF($B57=$A28,'Mapeamento de Riscos'!A51,IF($B58=$A28,'Mapeamento de Riscos'!A52,IF($B59=$A28,'Mapeamento de Riscos'!A53,IF($B60=$A28,'Mapeamento de Riscos'!A54,IF($B61=$A28,'Mapeamento de Riscos'!A55,IF($B62=$A28,'Mapeamento de Riscos'!A56,IF($B63=$A28,'Mapeamento de Riscos'!A57,IF($B64=$A28,'Mapeamento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D28" s="100" t="str">
        <f>IF($B28=$A28,'Mapeamento de Riscos'!B22,IF($B29=$A28,'Mapeamento de Riscos'!B23,IF($B30=$A28,'Mapeamento de Riscos'!B24,IF($B31=$A28,'Mapeamento de Riscos'!B25,IF($B32=$A28,'Mapeamento de Riscos'!B26,IF($B33=$A28,'Mapeamento de Riscos'!B27,IF($B34=$A28,'Mapeamento de Riscos'!B28,IF($B35=$A28,'Mapeamento de Riscos'!B29,IF($B36=$A28,'Mapeamento de Riscos'!B30,IF($B37=$A28,'Mapeamento de Riscos'!B31,IF($B38=$A28,'Mapeamento de Riscos'!B32,IF($B39=$A28,'Mapeamento de Riscos'!B33,IF($B40=$A28,'Mapeamento de Riscos'!B34,IF($B41=$A28,'Mapeamento de Riscos'!B35,IF($B42=$A28,'Mapeamento de Riscos'!B36,IF($B43=$A28,'Mapeamento de Riscos'!B37,IF($B44=$A28,'Mapeamento de Riscos'!B38,IF($B45=$A28,'Mapeamento de Riscos'!B39,IF($B46=$A28,'Mapeamento de Riscos'!B40,IF($B47=$A28,'Mapeamento de Riscos'!B41,IF($B48=$A28,'Mapeamento de Riscos'!B42,IF($B49=$A28,'Mapeamento de Riscos'!B43,IF($B50=$A28,'Mapeamento de Riscos'!B44,IF($B51=$A28,'Mapeamento de Riscos'!B45,IF($B52=$A28,'Mapeamento de Riscos'!B46,IF($B53=$A28,'Mapeamento de Riscos'!B47,IF($B54=$A28,'Mapeamento de Riscos'!B48,IF($B55=$A28,'Mapeamento de Riscos'!B49,IF($B56=$A28,'Mapeamento de Riscos'!B50,IF($B57=$A28,'Mapeamento de Riscos'!B51,IF($B58=$A28,'Mapeamento de Riscos'!B52,IF($B59=$A28,'Mapeamento de Riscos'!B53,IF($B60=$A28,'Mapeamento de Riscos'!B54,IF($B61=$A28,'Mapeamento de Riscos'!B55,IF($B62=$A28,'Mapeamento de Riscos'!B56,IF($B63=$A28,'Mapeamento de Riscos'!B57,IF($B64=$A28,'Mapeamento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E28" s="266" t="str">
        <f>IF($B28=$A28,'Mapeamento de Riscos'!E22,IF($B29=$A28,'Mapeamento de Riscos'!E23,IF($B30=$A28,'Mapeamento de Riscos'!E24,IF($B31=$A28,'Mapeamento de Riscos'!E25,IF($B32=$A28,'Mapeamento de Riscos'!E26,IF($B33=$A28,'Mapeamento de Riscos'!E27,IF($B34=$A28,'Mapeamento de Riscos'!E28,IF($B35=$A28,'Mapeamento de Riscos'!E29,IF($B36=$A28,'Mapeamento de Riscos'!E30,IF($B37=$A28,'Mapeamento de Riscos'!E31,IF($B38=$A28,'Mapeamento de Riscos'!E32,IF($B39=$A28,'Mapeamento de Riscos'!E33,IF($B40=$A28,'Mapeamento de Riscos'!E34,IF($B41=$A28,'Mapeamento de Riscos'!E35,IF($B42=$A28,'Mapeamento de Riscos'!E36,IF($B43=$A28,'Mapeamento de Riscos'!E37,IF($B44=$A28,'Mapeamento de Riscos'!E38,IF($B45=$A28,'Mapeamento de Riscos'!E39,IF($B46=$A28,'Mapeamento de Riscos'!E40,IF($B47=$A28,'Mapeamento de Riscos'!E41,IF($B48=$A28,'Mapeamento de Riscos'!E42,IF($B49=$A28,'Mapeamento de Riscos'!E43,IF($B50=$A28,'Mapeamento de Riscos'!E44,IF($B51=$A28,'Mapeamento de Riscos'!E45,IF($B52=$A28,'Mapeamento de Riscos'!E46,IF($B53=$A28,'Mapeamento de Riscos'!E47,IF($B54=$A28,'Mapeamento de Riscos'!E48,IF($B55=$A28,'Mapeamento de Riscos'!E49,IF($B56=$A28,'Mapeamento de Riscos'!E50,IF($B57=$A28,'Mapeamento de Riscos'!E51,IF($B58=$A28,'Mapeamento de Riscos'!E52,IF($B59=$A28,'Mapeamento de Riscos'!E53,IF($B60=$A28,'Mapeamento de Riscos'!E54,IF($B61=$A28,'Mapeamento de Riscos'!E55,IF($B62=$A28,'Mapeamento de Riscos'!E56,IF($B63=$A28,'Mapeamento de Riscos'!E57,IF($B64=$A28,'Mapeamento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F28" s="266" t="str">
        <f>IF($B28=$A28,'Mapeamento de Riscos'!F22,IF($B29=$A28,'Mapeamento de Riscos'!F23,IF($B30=$A28,'Mapeamento de Riscos'!F24,IF($B31=$A28,'Mapeamento de Riscos'!F25,IF($B32=$A28,'Mapeamento de Riscos'!F26,IF($B33=$A28,'Mapeamento de Riscos'!F27,IF($B34=$A28,'Mapeamento de Riscos'!F28,IF($B35=$A28,'Mapeamento de Riscos'!F29,IF($B36=$A28,'Mapeamento de Riscos'!F30,IF($B37=$A28,'Mapeamento de Riscos'!F31,IF($B38=$A28,'Mapeamento de Riscos'!F32,IF($B39=$A28,'Mapeamento de Riscos'!F33,IF($B40=$A28,'Mapeamento de Riscos'!F34,IF($B41=$A28,'Mapeamento de Riscos'!F35,IF($B42=$A28,'Mapeamento de Riscos'!F36,IF($B43=$A28,'Mapeamento de Riscos'!F37,IF($B44=$A28,'Mapeamento de Riscos'!F38,IF($B45=$A28,'Mapeamento de Riscos'!F39,IF($B46=$A28,'Mapeamento de Riscos'!F40,IF($B47=$A28,'Mapeamento de Riscos'!F41,IF($B48=$A28,'Mapeamento de Riscos'!F42,IF($B49=$A28,'Mapeamento de Riscos'!F43,IF($B50=$A28,'Mapeamento de Riscos'!F44,IF($B51=$A28,'Mapeamento de Riscos'!F45,IF($B52=$A28,'Mapeamento de Riscos'!F46,IF($B53=$A28,'Mapeamento de Riscos'!F47,IF($B54=$A28,'Mapeamento de Riscos'!F48,IF($B55=$A28,'Mapeamento de Riscos'!F49,IF($B56=$A28,'Mapeamento de Riscos'!F50,IF($B57=$A28,'Mapeamento de Riscos'!F51,IF($B58=$A28,'Mapeamento de Riscos'!F52,IF($B59=$A28,'Mapeamento de Riscos'!F53,IF($B60=$A28,'Mapeamento de Riscos'!F54,IF($B61=$A28,'Mapeamento de Riscos'!F55,IF($B62=$A28,'Mapeamento de Riscos'!F56,IF($B63=$A28,'Mapeamento de Riscos'!F57,IF($B64=$A28,'Mapeamento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G28" s="266" t="str">
        <f>IF($B28=$A28,'Mapeamento de Riscos'!H22,IF($B29=$A28,'Mapeamento de Riscos'!H23,IF($B30=$A28,'Mapeamento de Riscos'!H24,IF($B31=$A28,'Mapeamento de Riscos'!H25,IF($B32=$A28,'Mapeamento de Riscos'!H26,IF($B33=$A28,'Mapeamento de Riscos'!H27,IF($B34=$A28,'Mapeamento de Riscos'!H28,IF($B35=$A28,'Mapeamento de Riscos'!H29,IF($B36=$A28,'Mapeamento de Riscos'!H30,IF($B37=$A28,'Mapeamento de Riscos'!H31,IF($B38=$A28,'Mapeamento de Riscos'!H32,IF($B39=$A28,'Mapeamento de Riscos'!H33,IF($B40=$A28,'Mapeamento de Riscos'!H34,IF($B41=$A28,'Mapeamento de Riscos'!H35,IF($B42=$A28,'Mapeamento de Riscos'!H36,IF($B43=$A28,'Mapeamento de Riscos'!H37,IF($B44=$A28,'Mapeamento de Riscos'!H38,IF($B45=$A28,'Mapeamento de Riscos'!H39,IF($B46=$A28,'Mapeamento de Riscos'!H40,IF($B47=$A28,'Mapeamento de Riscos'!H41,IF($B48=$A28,'Mapeamento de Riscos'!H42,IF($B49=$A28,'Mapeamento de Riscos'!H43,IF($B50=$A28,'Mapeamento de Riscos'!H44,IF($B51=$A28,'Mapeamento de Riscos'!H45,IF($B52=$A28,'Mapeamento de Riscos'!H46,IF($B53=$A28,'Mapeamento de Riscos'!H47,IF($B54=$A28,'Mapeamento de Riscos'!H48,IF($B55=$A28,'Mapeamento de Riscos'!H49,IF($B56=$A28,'Mapeamento de Riscos'!H50,IF($B57=$A28,'Mapeamento de Riscos'!H51,IF($B58=$A28,'Mapeamento de Riscos'!H52,IF($B59=$A28,'Mapeamento de Riscos'!H53,IF($B60=$A28,'Mapeamento de Riscos'!H54,IF($B61=$A28,'Mapeamento de Riscos'!H55,IF($B62=$A28,'Mapeamento de Riscos'!H56,IF($B63=$A28,'Mapeamento de Riscos'!H57,IF($B64=$A28,'Mapeamento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H28" s="100" t="str">
        <f>IF($B28=$A28,'Mapeamento de Riscos'!I22,IF($B29=$A28,'Mapeamento de Riscos'!I23,IF($B30=$A28,'Mapeamento de Riscos'!I24,IF($B31=$A28,'Mapeamento de Riscos'!I25,IF($B32=$A28,'Mapeamento de Riscos'!I26,IF($B33=$A28,'Mapeamento de Riscos'!I27,IF($B34=$A28,'Mapeamento de Riscos'!I28,IF($B35=$A28,'Mapeamento de Riscos'!I29,IF($B36=$A28,'Mapeamento de Riscos'!I30,IF($B37=$A28,'Mapeamento de Riscos'!I31,IF($B38=$A28,'Mapeamento de Riscos'!I32,IF($B39=$A28,'Mapeamento de Riscos'!I33,IF($B40=$A28,'Mapeamento de Riscos'!I34,IF($B41=$A28,'Mapeamento de Riscos'!I35,IF($B42=$A28,'Mapeamento de Riscos'!I36,IF($B43=$A28,'Mapeamento de Riscos'!I37,IF($B44=$A28,'Mapeamento de Riscos'!I38,IF($B45=$A28,'Mapeamento de Riscos'!I39,IF($B46=$A28,'Mapeamento de Riscos'!I40,IF($B47=$A28,'Mapeamento de Riscos'!I41,IF($B48=$A28,'Mapeamento de Riscos'!I42,IF($B49=$A28,'Mapeamento de Riscos'!I43,IF($B50=$A28,'Mapeamento de Riscos'!I44,IF($B51=$A28,'Mapeamento de Riscos'!I45,IF($B52=$A28,'Mapeamento de Riscos'!I46,IF($B53=$A28,'Mapeamento de Riscos'!I47,IF($B54=$A28,'Mapeamento de Riscos'!I48,IF($B55=$A28,'Mapeamento de Riscos'!I49,IF($B56=$A28,'Mapeamento de Riscos'!I50,IF($B57=$A28,'Mapeamento de Riscos'!I51,IF($B58=$A28,'Mapeamento de Riscos'!I52,IF($B59=$A28,'Mapeamento de Riscos'!I53,IF($B60=$A28,'Mapeamento de Riscos'!I54,IF($B61=$A28,'Mapeamento de Riscos'!I55,IF($B62=$A28,'Mapeamento de Riscos'!I56,IF($B63=$A28,'Mapeamento de Riscos'!I57,IF($B64=$A28,'Mapeamento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I28" s="100" t="str">
        <f>IF($B28=$A28,'Mapeamento de Riscos'!J22,IF($B29=$A28,'Mapeamento de Riscos'!J23,IF($B30=$A28,'Mapeamento de Riscos'!J24,IF($B31=$A28,'Mapeamento de Riscos'!J25,IF($B32=$A28,'Mapeamento de Riscos'!J26,IF($B33=$A28,'Mapeamento de Riscos'!J27,IF($B34=$A28,'Mapeamento de Riscos'!J28,IF($B35=$A28,'Mapeamento de Riscos'!J29,IF($B36=$A28,'Mapeamento de Riscos'!J30,IF($B37=$A28,'Mapeamento de Riscos'!J31,IF($B38=$A28,'Mapeamento de Riscos'!J32,IF($B39=$A28,'Mapeamento de Riscos'!J33,IF($B40=$A28,'Mapeamento de Riscos'!J34,IF($B41=$A28,'Mapeamento de Riscos'!J35,IF($B42=$A28,'Mapeamento de Riscos'!J36,IF($B43=$A28,'Mapeamento de Riscos'!J37,IF($B44=$A28,'Mapeamento de Riscos'!J38,IF($B45=$A28,'Mapeamento de Riscos'!J39,IF($B46=$A28,'Mapeamento de Riscos'!J40,IF($B47=$A28,'Mapeamento de Riscos'!J41,IF($B48=$A28,'Mapeamento de Riscos'!J42,IF($B49=$A28,'Mapeamento de Riscos'!J43,IF($B50=$A28,'Mapeamento de Riscos'!J44,IF($B51=$A28,'Mapeamento de Riscos'!J45,IF($B52=$A28,'Mapeamento de Riscos'!J46,IF($B53=$A28,'Mapeamento de Riscos'!J47,IF($B54=$A28,'Mapeamento de Riscos'!J48,IF($B55=$A28,'Mapeamento de Riscos'!J49,IF($B56=$A28,'Mapeamento de Riscos'!J50,IF($B57=$A28,'Mapeamento de Riscos'!J51,IF($B58=$A28,'Mapeamento de Riscos'!J52,IF($B59=$A28,'Mapeamento de Riscos'!J53,IF($B60=$A28,'Mapeamento de Riscos'!J54,IF($B61=$A28,'Mapeamento de Riscos'!J55,IF($B62=$A28,'Mapeamento de Riscos'!J56,IF($B63=$A28,'Mapeamento de Riscos'!J57,IF($B64=$A28,'Mapeamento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J28" s="100" t="str">
        <f>IF($B28=$A28,'Mapeamento de Riscos'!V22,IF($B29=$A28,'Mapeamento de Riscos'!V23,IF($B30=$A28,'Mapeamento de Riscos'!V24,IF($B31=$A28,'Mapeamento de Riscos'!V25,IF($B32=$A28,'Mapeamento de Riscos'!V26,IF($B33=$A28,'Mapeamento de Riscos'!V27,IF($B34=$A28,'Mapeamento de Riscos'!V28,IF($B35=$A28,'Mapeamento de Riscos'!V29,IF($B36=$A28,'Mapeamento de Riscos'!V30,IF($B37=$A28,'Mapeamento de Riscos'!V31,IF($B38=$A28,'Mapeamento de Riscos'!V32,IF($B39=$A28,'Mapeamento de Riscos'!V33,IF($B40=$A28,'Mapeamento de Riscos'!V34,IF($B41=$A28,'Mapeamento de Riscos'!V35,IF($B42=$A28,'Mapeamento de Riscos'!V36,IF($B43=$A28,'Mapeamento de Riscos'!V37,IF($B44=$A28,'Mapeamento de Riscos'!V38,IF($B45=$A28,'Mapeamento de Riscos'!V39,IF($B46=$A28,'Mapeamento de Riscos'!V40,IF($B47=$A28,'Mapeamento de Riscos'!V41,IF($B48=$A28,'Mapeamento de Riscos'!V42,IF($B49=$A28,'Mapeamento de Riscos'!V43,IF($B50=$A28,'Mapeamento de Riscos'!V44,IF($B51=$A28,'Mapeamento de Riscos'!V45,IF($B52=$A28,'Mapeamento de Riscos'!V46,IF($B53=$A28,'Mapeamento de Riscos'!V47,IF($B54=$A28,'Mapeamento de Riscos'!V48,IF($B55=$A28,'Mapeamento de Riscos'!V49,IF($B56=$A28,'Mapeamento de Riscos'!V50,IF($B57=$A28,'Mapeamento de Riscos'!V51,IF($B58=$A28,'Mapeamento de Riscos'!V52,IF($B59=$A28,'Mapeamento de Riscos'!V53,IF($B60=$A28,'Mapeamento de Riscos'!V54,IF($B61=$A28,'Mapeamento de Riscos'!V55,IF($B62=$A28,'Mapeamento de Riscos'!V56,IF($B63=$A28,'Mapeamento de Riscos'!V57,IF($B64=$A28,'Mapeamento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K28" s="100" t="str">
        <f>IF($B28=$A28,'Mapeamento de Riscos'!AG22,IF($B29=$A28,'Mapeamento de Riscos'!AG23,IF($B30=$A28,'Mapeamento de Riscos'!AG24,IF($B31=$A28,'Mapeamento de Riscos'!AG25,IF($B32=$A28,'Mapeamento de Riscos'!AG26,IF($B33=$A28,'Mapeamento de Riscos'!AG27,IF($B34=$A28,'Mapeamento de Riscos'!AG28,IF($B35=$A28,'Mapeamento de Riscos'!AG29,IF($B36=$A28,'Mapeamento de Riscos'!AG30,IF($B37=$A28,'Mapeamento de Riscos'!AG31,IF($B38=$A28,'Mapeamento de Riscos'!AG32,IF($B39=$A28,'Mapeamento de Riscos'!AG33,IF($B40=$A28,'Mapeamento de Riscos'!AG34,IF($B41=$A28,'Mapeamento de Riscos'!AG35,IF($B42=$A28,'Mapeamento de Riscos'!AG36,IF($B43=$A28,'Mapeamento de Riscos'!AG37,IF($B44=$A28,'Mapeamento de Riscos'!AG38,IF($B45=$A28,'Mapeamento de Riscos'!AG39,IF($B46=$A28,'Mapeamento de Riscos'!AG40,IF($B47=$A28,'Mapeamento de Riscos'!AG41,IF($B48=$A28,'Mapeamento de Riscos'!AG42,IF($B49=$A28,'Mapeamento de Riscos'!AG43,IF($B50=$A28,'Mapeamento de Riscos'!AG44,IF($B51=$A28,'Mapeamento de Riscos'!AG45,IF($B52=$A28,'Mapeamento de Riscos'!AG46,IF($B53=$A28,'Mapeamento de Riscos'!AG47,IF($B54=$A28,'Mapeamento de Riscos'!AG48,IF($B55=$A28,'Mapeamento de Riscos'!AG49,IF($B56=$A28,'Mapeamento de Riscos'!AG50,IF($B57=$A28,'Mapeamento de Riscos'!AG51,IF($B58=$A28,'Mapeamento de Riscos'!AG52,IF($B59=$A28,'Mapeamento de Riscos'!AG53,IF($B60=$A28,'Mapeamento de Riscos'!AG54,IF($B61=$A28,'Mapeamento de Riscos'!AG55,IF($B62=$A28,'Mapeamento de Riscos'!AG56,IF($B63=$A28,'Mapeamento de Riscos'!AG57,IF($B64=$A28,'Mapeamento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L28" s="100" t="str">
        <f>IF($B28=$A28,'Mapeamento de Riscos'!AH22,IF($B29=$A28,'Mapeamento de Riscos'!AH23,IF($B30=$A28,'Mapeamento de Riscos'!AH24,IF($B31=$A28,'Mapeamento de Riscos'!AH25,IF($B32=$A28,'Mapeamento de Riscos'!AH26,IF($B33=$A28,'Mapeamento de Riscos'!AH27,IF($B34=$A28,'Mapeamento de Riscos'!AH28,IF($B35=$A28,'Mapeamento de Riscos'!AH29,IF($B36=$A28,'Mapeamento de Riscos'!AH30,IF($B37=$A28,'Mapeamento de Riscos'!AH31,IF($B38=$A28,'Mapeamento de Riscos'!AH32,IF($B39=$A28,'Mapeamento de Riscos'!AH33,IF($B40=$A28,'Mapeamento de Riscos'!AH34,IF($B41=$A28,'Mapeamento de Riscos'!AH35,IF($B42=$A28,'Mapeamento de Riscos'!AH36,IF($B43=$A28,'Mapeamento de Riscos'!AH37,IF($B44=$A28,'Mapeamento de Riscos'!AH38,IF($B45=$A28,'Mapeamento de Riscos'!AH39,IF($B46=$A28,'Mapeamento de Riscos'!AH40,IF($B47=$A28,'Mapeamento de Riscos'!AH41,IF($B48=$A28,'Mapeamento de Riscos'!AH42,IF($B49=$A28,'Mapeamento de Riscos'!AH43,IF($B50=$A28,'Mapeamento de Riscos'!AH44,IF($B51=$A28,'Mapeamento de Riscos'!AH45,IF($B52=$A28,'Mapeamento de Riscos'!AH46,IF($B53=$A28,'Mapeamento de Riscos'!AH47,IF($B54=$A28,'Mapeamento de Riscos'!AH48,IF($B55=$A28,'Mapeamento de Riscos'!AH49,IF($B56=$A28,'Mapeamento de Riscos'!AH50,IF($B57=$A28,'Mapeamento de Riscos'!AH51,IF($B58=$A28,'Mapeamento de Riscos'!AH52,IF($B59=$A28,'Mapeamento de Riscos'!AH53,IF($B60=$A28,'Mapeamento de Riscos'!AH54,IF($B61=$A28,'Mapeamento de Riscos'!AH55,IF($B62=$A28,'Mapeamento de Riscos'!AH56,IF($B63=$A28,'Mapeamento de Riscos'!AH57,IF($B64=$A28,'Mapeamento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M28" s="265" t="str">
        <f>IF('Mapeamento de Riscos'!AI22&gt;0,(Q69&amp;" PREVENTIVO:  "&amp;'Mapeamento de Riscos'!AI22&amp;"
 ATENUANTE: "&amp;'Mapeamento de Riscos'!AK22&amp;""""),"")</f>
        <v/>
      </c>
      <c r="N28" s="265" t="str">
        <f>IF(C28='Mapeamento de Riscos'!A22,M28,IF(C28='Mapeamento de Riscos'!A23,'Matriz de Risco'!M29,IF(C28='Mapeamento de Riscos'!A24,'Matriz de Risco'!M30,IF(C28='Mapeamento de Riscos'!A25,'Matriz de Risco'!M31,IF(C28='Mapeamento de Riscos'!A26,'Matriz de Risco'!M32,IF(C28='Mapeamento de Riscos'!A27,'Matriz de Risco'!M33,IF(C28='Mapeamento de Riscos'!A28,'Matriz de Risco'!M34,IF(C28='Mapeamento de Riscos'!A29,'Matriz de Risco'!M35,IF(C28='Mapeamento de Riscos'!A30,'Matriz de Risco'!M36,IF(C28='Mapeamento de Riscos'!A31,'Matriz de Risco'!M37,IF(C28='Mapeamento de Riscos'!A32,'Matriz de Risco'!M38,IF(C28='Mapeamento de Riscos'!A33,'Matriz de Risco'!M39,IF(C28='Mapeamento de Riscos'!A34,'Matriz de Risco'!M40,IF(C28='Mapeamento de Riscos'!A35,'Matriz de Risco'!M41,IF(C28='Mapeamento de Riscos'!A36,'Matriz de Risco'!M42,IF(C28='Mapeamento de Riscos'!A37,'Matriz de Risco'!M43,IF(C28='Mapeamento de Riscos'!A38,'Matriz de Risco'!M44,IF(C28='Mapeamento de Riscos'!A39,'Matriz de Risco'!M45,IF(C28='Mapeamento de Riscos'!A40,'Matriz de Risco'!M46,IF(C28='Mapeamento de Riscos'!A41,'Matriz de Risco'!M47,IF(C28='Mapeamento de Riscos'!A42,'Matriz de Risco'!M48,IF(C28='Mapeamento de Riscos'!A43,'Matriz de Risco'!M49,IF(C28='Mapeamento de Riscos'!A44,'Matriz de Risco'!M50,IF(C28='Mapeamento de Riscos'!A45,'Matriz de Risco'!M51,IF(C28='Mapeamento de Riscos'!A46,'Matriz de Risco'!M52,IF(C28='Mapeamento de Riscos'!A47,'Matriz de Risco'!M53,IF(C28='Mapeamento de Riscos'!A48,'Matriz de Risco'!M54,IF(C28='Mapeamento de Riscos'!A49,'Matriz de Risco'!M55,IF(C28='Mapeamento de Riscos'!A50,'Matriz de Risco'!M56,IF(C28='Mapeamento de Riscos'!A51,'Matriz de Risco'!M57,IF(C28='Mapeamento de Riscos'!A52,'Matriz de Risco'!M58,IF(C28='Mapeamento de Riscos'!A53,'Matriz de Risco'!M59,IF(C28='Mapeamento de Riscos'!A54,'Matriz de Risco'!M60,IF(C28='Mapeamento de Riscos'!A55,'Matriz de Risco'!M61,IF(C28='Mapeamento de Riscos'!A56,'Matriz de Risco'!M62,IF(C28='Mapeamento de Riscos'!A57,'Matriz de Risco'!M63,""))))))))))))))))))))))))))))))))))))</f>
        <v/>
      </c>
    </row>
    <row r="29" spans="1:14" ht="100.15" customHeight="1" x14ac:dyDescent="0.25">
      <c r="A29" s="98">
        <v>16</v>
      </c>
      <c r="B29" t="str">
        <f>IF('Mapeamento de Riscos'!B23="Gestão contratual",(COUNT($B$14:B28))+1,"")</f>
        <v/>
      </c>
      <c r="C29" s="100" t="str">
        <f>IF($B29=$A29,'Mapeamento de Riscos'!A23,IF($B30=$A29,'Mapeamento de Riscos'!A24,IF($B31=$A29,'Mapeamento de Riscos'!A25,IF($B32=$A29,'Mapeamento de Riscos'!A26,IF($B33=$A29,'Mapeamento de Riscos'!A27,IF($B34=$A29,'Mapeamento de Riscos'!A28,IF($B35=$A29,'Mapeamento de Riscos'!A29,IF($B36=$A29,'Mapeamento de Riscos'!A30,IF($B37=$A29,'Mapeamento de Riscos'!A31,IF($B38=$A29,'Mapeamento de Riscos'!A32,IF($B39=$A29,'Mapeamento de Riscos'!A33,IF($B40=$A29,'Mapeamento de Riscos'!A34,IF($B41=$A29,'Mapeamento de Riscos'!A35,IF($B42=$A29,'Mapeamento de Riscos'!A36,IF($B43=$A29,'Mapeamento de Riscos'!A37,IF($B44=$A29,'Mapeamento de Riscos'!A38,IF($B45=$A29,'Mapeamento de Riscos'!A39,IF($B46=$A29,'Mapeamento de Riscos'!A40,IF($B47=$A29,'Mapeamento de Riscos'!A41,IF($B48=$A29,'Mapeamento de Riscos'!A42,IF($B49=$A29,'Mapeamento de Riscos'!A43,IF($B50=$A29,'Mapeamento de Riscos'!A44,IF($B51=$A29,'Mapeamento de Riscos'!A45,IF($B52=$A29,'Mapeamento de Riscos'!A46,IF($B53=$A29,'Mapeamento de Riscos'!A47,IF($B54=$A29,'Mapeamento de Riscos'!A48,IF($B55=$A29,'Mapeamento de Riscos'!A49,IF($B56=$A29,'Mapeamento de Riscos'!A50,IF($B57=$A29,'Mapeamento de Riscos'!A51,IF($B58=$A29,'Mapeamento de Riscos'!A52,IF($B59=$A29,'Mapeamento de Riscos'!A53,IF($B60=$A29,'Mapeamento de Riscos'!A54,IF($B61=$A29,'Mapeamento de Riscos'!A55,IF($B62=$A29,'Mapeamento de Riscos'!A56,IF($B63=$A29,'Mapeamento de Riscos'!A57,IF($B64=$A29,'Mapeamento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D29" s="100" t="str">
        <f>IF($B29=$A29,'Mapeamento de Riscos'!B23,IF($B30=$A29,'Mapeamento de Riscos'!B24,IF($B31=$A29,'Mapeamento de Riscos'!B25,IF($B32=$A29,'Mapeamento de Riscos'!B26,IF($B33=$A29,'Mapeamento de Riscos'!B27,IF($B34=$A29,'Mapeamento de Riscos'!B28,IF($B35=$A29,'Mapeamento de Riscos'!B29,IF($B36=$A29,'Mapeamento de Riscos'!B30,IF($B37=$A29,'Mapeamento de Riscos'!B31,IF($B38=$A29,'Mapeamento de Riscos'!B32,IF($B39=$A29,'Mapeamento de Riscos'!B33,IF($B40=$A29,'Mapeamento de Riscos'!B34,IF($B41=$A29,'Mapeamento de Riscos'!B35,IF($B42=$A29,'Mapeamento de Riscos'!B36,IF($B43=$A29,'Mapeamento de Riscos'!B37,IF($B44=$A29,'Mapeamento de Riscos'!B38,IF($B45=$A29,'Mapeamento de Riscos'!B39,IF($B46=$A29,'Mapeamento de Riscos'!B40,IF($B47=$A29,'Mapeamento de Riscos'!B41,IF($B48=$A29,'Mapeamento de Riscos'!B42,IF($B49=$A29,'Mapeamento de Riscos'!B43,IF($B50=$A29,'Mapeamento de Riscos'!B44,IF($B51=$A29,'Mapeamento de Riscos'!B45,IF($B52=$A29,'Mapeamento de Riscos'!B46,IF($B53=$A29,'Mapeamento de Riscos'!B47,IF($B54=$A29,'Mapeamento de Riscos'!B48,IF($B55=$A29,'Mapeamento de Riscos'!B49,IF($B56=$A29,'Mapeamento de Riscos'!B50,IF($B57=$A29,'Mapeamento de Riscos'!B51,IF($B58=$A29,'Mapeamento de Riscos'!B52,IF($B59=$A29,'Mapeamento de Riscos'!B53,IF($B60=$A29,'Mapeamento de Riscos'!B54,IF($B61=$A29,'Mapeamento de Riscos'!B55,IF($B62=$A29,'Mapeamento de Riscos'!B56,IF($B63=$A29,'Mapeamento de Riscos'!B57,IF($B64=$A29,'Mapeamento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E29" s="266" t="str">
        <f>IF($B29=$A29,'Mapeamento de Riscos'!E23,IF($B30=$A29,'Mapeamento de Riscos'!E24,IF($B31=$A29,'Mapeamento de Riscos'!E25,IF($B32=$A29,'Mapeamento de Riscos'!E26,IF($B33=$A29,'Mapeamento de Riscos'!E27,IF($B34=$A29,'Mapeamento de Riscos'!E28,IF($B35=$A29,'Mapeamento de Riscos'!E29,IF($B36=$A29,'Mapeamento de Riscos'!E30,IF($B37=$A29,'Mapeamento de Riscos'!E31,IF($B38=$A29,'Mapeamento de Riscos'!E32,IF($B39=$A29,'Mapeamento de Riscos'!E33,IF($B40=$A29,'Mapeamento de Riscos'!E34,IF($B41=$A29,'Mapeamento de Riscos'!E35,IF($B42=$A29,'Mapeamento de Riscos'!E36,IF($B43=$A29,'Mapeamento de Riscos'!E37,IF($B44=$A29,'Mapeamento de Riscos'!E38,IF($B45=$A29,'Mapeamento de Riscos'!E39,IF($B46=$A29,'Mapeamento de Riscos'!E40,IF($B47=$A29,'Mapeamento de Riscos'!E41,IF($B48=$A29,'Mapeamento de Riscos'!E42,IF($B49=$A29,'Mapeamento de Riscos'!E43,IF($B50=$A29,'Mapeamento de Riscos'!E44,IF($B51=$A29,'Mapeamento de Riscos'!E45,IF($B52=$A29,'Mapeamento de Riscos'!E46,IF($B53=$A29,'Mapeamento de Riscos'!E47,IF($B54=$A29,'Mapeamento de Riscos'!E48,IF($B55=$A29,'Mapeamento de Riscos'!E49,IF($B56=$A29,'Mapeamento de Riscos'!E50,IF($B57=$A29,'Mapeamento de Riscos'!E51,IF($B58=$A29,'Mapeamento de Riscos'!E52,IF($B59=$A29,'Mapeamento de Riscos'!E53,IF($B60=$A29,'Mapeamento de Riscos'!E54,IF($B61=$A29,'Mapeamento de Riscos'!E55,IF($B62=$A29,'Mapeamento de Riscos'!E56,IF($B63=$A29,'Mapeamento de Riscos'!E57,IF($B64=$A29,'Mapeamento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F29" s="266" t="str">
        <f>IF($B29=$A29,'Mapeamento de Riscos'!F23,IF($B30=$A29,'Mapeamento de Riscos'!F24,IF($B31=$A29,'Mapeamento de Riscos'!F25,IF($B32=$A29,'Mapeamento de Riscos'!F26,IF($B33=$A29,'Mapeamento de Riscos'!F27,IF($B34=$A29,'Mapeamento de Riscos'!F28,IF($B35=$A29,'Mapeamento de Riscos'!F29,IF($B36=$A29,'Mapeamento de Riscos'!F30,IF($B37=$A29,'Mapeamento de Riscos'!F31,IF($B38=$A29,'Mapeamento de Riscos'!F32,IF($B39=$A29,'Mapeamento de Riscos'!F33,IF($B40=$A29,'Mapeamento de Riscos'!F34,IF($B41=$A29,'Mapeamento de Riscos'!F35,IF($B42=$A29,'Mapeamento de Riscos'!F36,IF($B43=$A29,'Mapeamento de Riscos'!F37,IF($B44=$A29,'Mapeamento de Riscos'!F38,IF($B45=$A29,'Mapeamento de Riscos'!F39,IF($B46=$A29,'Mapeamento de Riscos'!F40,IF($B47=$A29,'Mapeamento de Riscos'!F41,IF($B48=$A29,'Mapeamento de Riscos'!F42,IF($B49=$A29,'Mapeamento de Riscos'!F43,IF($B50=$A29,'Mapeamento de Riscos'!F44,IF($B51=$A29,'Mapeamento de Riscos'!F45,IF($B52=$A29,'Mapeamento de Riscos'!F46,IF($B53=$A29,'Mapeamento de Riscos'!F47,IF($B54=$A29,'Mapeamento de Riscos'!F48,IF($B55=$A29,'Mapeamento de Riscos'!F49,IF($B56=$A29,'Mapeamento de Riscos'!F50,IF($B57=$A29,'Mapeamento de Riscos'!F51,IF($B58=$A29,'Mapeamento de Riscos'!F52,IF($B59=$A29,'Mapeamento de Riscos'!F53,IF($B60=$A29,'Mapeamento de Riscos'!F54,IF($B61=$A29,'Mapeamento de Riscos'!F55,IF($B62=$A29,'Mapeamento de Riscos'!F56,IF($B63=$A29,'Mapeamento de Riscos'!F57,IF($B64=$A29,'Mapeamento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G29" s="266" t="str">
        <f>IF($B29=$A29,'Mapeamento de Riscos'!H23,IF($B30=$A29,'Mapeamento de Riscos'!H24,IF($B31=$A29,'Mapeamento de Riscos'!H25,IF($B32=$A29,'Mapeamento de Riscos'!H26,IF($B33=$A29,'Mapeamento de Riscos'!H27,IF($B34=$A29,'Mapeamento de Riscos'!H28,IF($B35=$A29,'Mapeamento de Riscos'!H29,IF($B36=$A29,'Mapeamento de Riscos'!H30,IF($B37=$A29,'Mapeamento de Riscos'!H31,IF($B38=$A29,'Mapeamento de Riscos'!H32,IF($B39=$A29,'Mapeamento de Riscos'!H33,IF($B40=$A29,'Mapeamento de Riscos'!H34,IF($B41=$A29,'Mapeamento de Riscos'!H35,IF($B42=$A29,'Mapeamento de Riscos'!H36,IF($B43=$A29,'Mapeamento de Riscos'!H37,IF($B44=$A29,'Mapeamento de Riscos'!H38,IF($B45=$A29,'Mapeamento de Riscos'!H39,IF($B46=$A29,'Mapeamento de Riscos'!H40,IF($B47=$A29,'Mapeamento de Riscos'!H41,IF($B48=$A29,'Mapeamento de Riscos'!H42,IF($B49=$A29,'Mapeamento de Riscos'!H43,IF($B50=$A29,'Mapeamento de Riscos'!H44,IF($B51=$A29,'Mapeamento de Riscos'!H45,IF($B52=$A29,'Mapeamento de Riscos'!H46,IF($B53=$A29,'Mapeamento de Riscos'!H47,IF($B54=$A29,'Mapeamento de Riscos'!H48,IF($B55=$A29,'Mapeamento de Riscos'!H49,IF($B56=$A29,'Mapeamento de Riscos'!H50,IF($B57=$A29,'Mapeamento de Riscos'!H51,IF($B58=$A29,'Mapeamento de Riscos'!H52,IF($B59=$A29,'Mapeamento de Riscos'!H53,IF($B60=$A29,'Mapeamento de Riscos'!H54,IF($B61=$A29,'Mapeamento de Riscos'!H55,IF($B62=$A29,'Mapeamento de Riscos'!H56,IF($B63=$A29,'Mapeamento de Riscos'!H57,IF($B64=$A29,'Mapeamento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H29" s="100" t="str">
        <f>IF($B29=$A29,'Mapeamento de Riscos'!I23,IF($B30=$A29,'Mapeamento de Riscos'!I24,IF($B31=$A29,'Mapeamento de Riscos'!I25,IF($B32=$A29,'Mapeamento de Riscos'!I26,IF($B33=$A29,'Mapeamento de Riscos'!I27,IF($B34=$A29,'Mapeamento de Riscos'!I28,IF($B35=$A29,'Mapeamento de Riscos'!I29,IF($B36=$A29,'Mapeamento de Riscos'!I30,IF($B37=$A29,'Mapeamento de Riscos'!I31,IF($B38=$A29,'Mapeamento de Riscos'!I32,IF($B39=$A29,'Mapeamento de Riscos'!I33,IF($B40=$A29,'Mapeamento de Riscos'!I34,IF($B41=$A29,'Mapeamento de Riscos'!I35,IF($B42=$A29,'Mapeamento de Riscos'!I36,IF($B43=$A29,'Mapeamento de Riscos'!I37,IF($B44=$A29,'Mapeamento de Riscos'!I38,IF($B45=$A29,'Mapeamento de Riscos'!I39,IF($B46=$A29,'Mapeamento de Riscos'!I40,IF($B47=$A29,'Mapeamento de Riscos'!I41,IF($B48=$A29,'Mapeamento de Riscos'!I42,IF($B49=$A29,'Mapeamento de Riscos'!I43,IF($B50=$A29,'Mapeamento de Riscos'!I44,IF($B51=$A29,'Mapeamento de Riscos'!I45,IF($B52=$A29,'Mapeamento de Riscos'!I46,IF($B53=$A29,'Mapeamento de Riscos'!I47,IF($B54=$A29,'Mapeamento de Riscos'!I48,IF($B55=$A29,'Mapeamento de Riscos'!I49,IF($B56=$A29,'Mapeamento de Riscos'!I50,IF($B57=$A29,'Mapeamento de Riscos'!I51,IF($B58=$A29,'Mapeamento de Riscos'!I52,IF($B59=$A29,'Mapeamento de Riscos'!I53,IF($B60=$A29,'Mapeamento de Riscos'!I54,IF($B61=$A29,'Mapeamento de Riscos'!I55,IF($B62=$A29,'Mapeamento de Riscos'!I56,IF($B63=$A29,'Mapeamento de Riscos'!I57,IF($B64=$A29,'Mapeamento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I29" s="100" t="str">
        <f>IF($B29=$A29,'Mapeamento de Riscos'!J23,IF($B30=$A29,'Mapeamento de Riscos'!J24,IF($B31=$A29,'Mapeamento de Riscos'!J25,IF($B32=$A29,'Mapeamento de Riscos'!J26,IF($B33=$A29,'Mapeamento de Riscos'!J27,IF($B34=$A29,'Mapeamento de Riscos'!J28,IF($B35=$A29,'Mapeamento de Riscos'!J29,IF($B36=$A29,'Mapeamento de Riscos'!J30,IF($B37=$A29,'Mapeamento de Riscos'!J31,IF($B38=$A29,'Mapeamento de Riscos'!J32,IF($B39=$A29,'Mapeamento de Riscos'!J33,IF($B40=$A29,'Mapeamento de Riscos'!J34,IF($B41=$A29,'Mapeamento de Riscos'!J35,IF($B42=$A29,'Mapeamento de Riscos'!J36,IF($B43=$A29,'Mapeamento de Riscos'!J37,IF($B44=$A29,'Mapeamento de Riscos'!J38,IF($B45=$A29,'Mapeamento de Riscos'!J39,IF($B46=$A29,'Mapeamento de Riscos'!J40,IF($B47=$A29,'Mapeamento de Riscos'!J41,IF($B48=$A29,'Mapeamento de Riscos'!J42,IF($B49=$A29,'Mapeamento de Riscos'!J43,IF($B50=$A29,'Mapeamento de Riscos'!J44,IF($B51=$A29,'Mapeamento de Riscos'!J45,IF($B52=$A29,'Mapeamento de Riscos'!J46,IF($B53=$A29,'Mapeamento de Riscos'!J47,IF($B54=$A29,'Mapeamento de Riscos'!J48,IF($B55=$A29,'Mapeamento de Riscos'!J49,IF($B56=$A29,'Mapeamento de Riscos'!J50,IF($B57=$A29,'Mapeamento de Riscos'!J51,IF($B58=$A29,'Mapeamento de Riscos'!J52,IF($B59=$A29,'Mapeamento de Riscos'!J53,IF($B60=$A29,'Mapeamento de Riscos'!J54,IF($B61=$A29,'Mapeamento de Riscos'!J55,IF($B62=$A29,'Mapeamento de Riscos'!J56,IF($B63=$A29,'Mapeamento de Riscos'!J57,IF($B64=$A29,'Mapeamento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J29" s="100" t="str">
        <f>IF($B29=$A29,'Mapeamento de Riscos'!V23,IF($B30=$A29,'Mapeamento de Riscos'!V24,IF($B31=$A29,'Mapeamento de Riscos'!V25,IF($B32=$A29,'Mapeamento de Riscos'!V26,IF($B33=$A29,'Mapeamento de Riscos'!V27,IF($B34=$A29,'Mapeamento de Riscos'!V28,IF($B35=$A29,'Mapeamento de Riscos'!V29,IF($B36=$A29,'Mapeamento de Riscos'!V30,IF($B37=$A29,'Mapeamento de Riscos'!V31,IF($B38=$A29,'Mapeamento de Riscos'!V32,IF($B39=$A29,'Mapeamento de Riscos'!V33,IF($B40=$A29,'Mapeamento de Riscos'!V34,IF($B41=$A29,'Mapeamento de Riscos'!V35,IF($B42=$A29,'Mapeamento de Riscos'!V36,IF($B43=$A29,'Mapeamento de Riscos'!V37,IF($B44=$A29,'Mapeamento de Riscos'!V38,IF($B45=$A29,'Mapeamento de Riscos'!V39,IF($B46=$A29,'Mapeamento de Riscos'!V40,IF($B47=$A29,'Mapeamento de Riscos'!V41,IF($B48=$A29,'Mapeamento de Riscos'!V42,IF($B49=$A29,'Mapeamento de Riscos'!V43,IF($B50=$A29,'Mapeamento de Riscos'!V44,IF($B51=$A29,'Mapeamento de Riscos'!V45,IF($B52=$A29,'Mapeamento de Riscos'!V46,IF($B53=$A29,'Mapeamento de Riscos'!V47,IF($B54=$A29,'Mapeamento de Riscos'!V48,IF($B55=$A29,'Mapeamento de Riscos'!V49,IF($B56=$A29,'Mapeamento de Riscos'!V50,IF($B57=$A29,'Mapeamento de Riscos'!V51,IF($B58=$A29,'Mapeamento de Riscos'!V52,IF($B59=$A29,'Mapeamento de Riscos'!V53,IF($B60=$A29,'Mapeamento de Riscos'!V54,IF($B61=$A29,'Mapeamento de Riscos'!V55,IF($B62=$A29,'Mapeamento de Riscos'!V56,IF($B63=$A29,'Mapeamento de Riscos'!V57,IF($B64=$A29,'Mapeamento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K29" s="100" t="str">
        <f>IF($B29=$A29,'Mapeamento de Riscos'!AG23,IF($B30=$A29,'Mapeamento de Riscos'!AG24,IF($B31=$A29,'Mapeamento de Riscos'!AG25,IF($B32=$A29,'Mapeamento de Riscos'!AG26,IF($B33=$A29,'Mapeamento de Riscos'!AG27,IF($B34=$A29,'Mapeamento de Riscos'!AG28,IF($B35=$A29,'Mapeamento de Riscos'!AG29,IF($B36=$A29,'Mapeamento de Riscos'!AG30,IF($B37=$A29,'Mapeamento de Riscos'!AG31,IF($B38=$A29,'Mapeamento de Riscos'!AG32,IF($B39=$A29,'Mapeamento de Riscos'!AG33,IF($B40=$A29,'Mapeamento de Riscos'!AG34,IF($B41=$A29,'Mapeamento de Riscos'!AG35,IF($B42=$A29,'Mapeamento de Riscos'!AG36,IF($B43=$A29,'Mapeamento de Riscos'!AG37,IF($B44=$A29,'Mapeamento de Riscos'!AG38,IF($B45=$A29,'Mapeamento de Riscos'!AG39,IF($B46=$A29,'Mapeamento de Riscos'!AG40,IF($B47=$A29,'Mapeamento de Riscos'!AG41,IF($B48=$A29,'Mapeamento de Riscos'!AG42,IF($B49=$A29,'Mapeamento de Riscos'!AG43,IF($B50=$A29,'Mapeamento de Riscos'!AG44,IF($B51=$A29,'Mapeamento de Riscos'!AG45,IF($B52=$A29,'Mapeamento de Riscos'!AG46,IF($B53=$A29,'Mapeamento de Riscos'!AG47,IF($B54=$A29,'Mapeamento de Riscos'!AG48,IF($B55=$A29,'Mapeamento de Riscos'!AG49,IF($B56=$A29,'Mapeamento de Riscos'!AG50,IF($B57=$A29,'Mapeamento de Riscos'!AG51,IF($B58=$A29,'Mapeamento de Riscos'!AG52,IF($B59=$A29,'Mapeamento de Riscos'!AG53,IF($B60=$A29,'Mapeamento de Riscos'!AG54,IF($B61=$A29,'Mapeamento de Riscos'!AG55,IF($B62=$A29,'Mapeamento de Riscos'!AG56,IF($B63=$A29,'Mapeamento de Riscos'!AG57,IF($B64=$A29,'Mapeamento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L29" s="100" t="str">
        <f>IF($B29=$A29,'Mapeamento de Riscos'!AH23,IF($B30=$A29,'Mapeamento de Riscos'!AH24,IF($B31=$A29,'Mapeamento de Riscos'!AH25,IF($B32=$A29,'Mapeamento de Riscos'!AH26,IF($B33=$A29,'Mapeamento de Riscos'!AH27,IF($B34=$A29,'Mapeamento de Riscos'!AH28,IF($B35=$A29,'Mapeamento de Riscos'!AH29,IF($B36=$A29,'Mapeamento de Riscos'!AH30,IF($B37=$A29,'Mapeamento de Riscos'!AH31,IF($B38=$A29,'Mapeamento de Riscos'!AH32,IF($B39=$A29,'Mapeamento de Riscos'!AH33,IF($B40=$A29,'Mapeamento de Riscos'!AH34,IF($B41=$A29,'Mapeamento de Riscos'!AH35,IF($B42=$A29,'Mapeamento de Riscos'!AH36,IF($B43=$A29,'Mapeamento de Riscos'!AH37,IF($B44=$A29,'Mapeamento de Riscos'!AH38,IF($B45=$A29,'Mapeamento de Riscos'!AH39,IF($B46=$A29,'Mapeamento de Riscos'!AH40,IF($B47=$A29,'Mapeamento de Riscos'!AH41,IF($B48=$A29,'Mapeamento de Riscos'!AH42,IF($B49=$A29,'Mapeamento de Riscos'!AH43,IF($B50=$A29,'Mapeamento de Riscos'!AH44,IF($B51=$A29,'Mapeamento de Riscos'!AH45,IF($B52=$A29,'Mapeamento de Riscos'!AH46,IF($B53=$A29,'Mapeamento de Riscos'!AH47,IF($B54=$A29,'Mapeamento de Riscos'!AH48,IF($B55=$A29,'Mapeamento de Riscos'!AH49,IF($B56=$A29,'Mapeamento de Riscos'!AH50,IF($B57=$A29,'Mapeamento de Riscos'!AH51,IF($B58=$A29,'Mapeamento de Riscos'!AH52,IF($B59=$A29,'Mapeamento de Riscos'!AH53,IF($B60=$A29,'Mapeamento de Riscos'!AH54,IF($B61=$A29,'Mapeamento de Riscos'!AH55,IF($B62=$A29,'Mapeamento de Riscos'!AH56,IF($B63=$A29,'Mapeamento de Riscos'!AH57,IF($B64=$A29,'Mapeamento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M29" s="265" t="str">
        <f>IF('Mapeamento de Riscos'!AI23&gt;0,(Q70&amp;" PREVENTIVO:  "&amp;'Mapeamento de Riscos'!AI23&amp;"
 ATENUANTE: "&amp;'Mapeamento de Riscos'!AK23&amp;""""),"")</f>
        <v/>
      </c>
      <c r="N29" s="265" t="str">
        <f>IF(C29='Mapeamento de Riscos'!A23,M29,IF(C29='Mapeamento de Riscos'!A24,'Matriz de Risco'!M30,IF(C29='Mapeamento de Riscos'!A25,'Matriz de Risco'!M31,IF(C29='Mapeamento de Riscos'!A26,'Matriz de Risco'!M32,IF(C29='Mapeamento de Riscos'!A27,'Matriz de Risco'!M33,IF(C29='Mapeamento de Riscos'!A28,'Matriz de Risco'!M34,IF(C29='Mapeamento de Riscos'!A29,'Matriz de Risco'!M35,IF(C29='Mapeamento de Riscos'!A30,'Matriz de Risco'!M36,IF(C29='Mapeamento de Riscos'!A31,'Matriz de Risco'!M37,IF(C29='Mapeamento de Riscos'!A32,'Matriz de Risco'!M38,IF(C29='Mapeamento de Riscos'!A33,'Matriz de Risco'!M39,IF(C29='Mapeamento de Riscos'!A34,'Matriz de Risco'!M40,IF(C29='Mapeamento de Riscos'!A35,'Matriz de Risco'!M41,IF(C29='Mapeamento de Riscos'!A36,'Matriz de Risco'!M42,IF(C29='Mapeamento de Riscos'!A37,'Matriz de Risco'!M43,IF(C29='Mapeamento de Riscos'!A38,'Matriz de Risco'!M44,IF(C29='Mapeamento de Riscos'!A39,'Matriz de Risco'!M45,IF(C29='Mapeamento de Riscos'!A40,'Matriz de Risco'!M46,IF(C29='Mapeamento de Riscos'!A41,'Matriz de Risco'!M47,IF(C29='Mapeamento de Riscos'!A42,'Matriz de Risco'!M48,IF(C29='Mapeamento de Riscos'!A43,'Matriz de Risco'!M49,IF(C29='Mapeamento de Riscos'!A44,'Matriz de Risco'!M50,IF(C29='Mapeamento de Riscos'!A45,'Matriz de Risco'!M51,IF(C29='Mapeamento de Riscos'!A46,'Matriz de Risco'!M52,IF(C29='Mapeamento de Riscos'!A47,'Matriz de Risco'!M53,IF(C29='Mapeamento de Riscos'!A48,'Matriz de Risco'!M54,IF(C29='Mapeamento de Riscos'!A49,'Matriz de Risco'!M55,IF(C29='Mapeamento de Riscos'!A50,'Matriz de Risco'!M56,IF(C29='Mapeamento de Riscos'!A51,'Matriz de Risco'!M57,IF(C29='Mapeamento de Riscos'!A52,'Matriz de Risco'!M58,IF(C29='Mapeamento de Riscos'!A53,'Matriz de Risco'!M59,IF(C29='Mapeamento de Riscos'!A54,'Matriz de Risco'!M60,IF(C29='Mapeamento de Riscos'!A55,'Matriz de Risco'!M61,IF(C29='Mapeamento de Riscos'!A56,'Matriz de Risco'!M62,IF(C29='Mapeamento de Riscos'!A57,'Matriz de Risco'!M63,"")))))))))))))))))))))))))))))))))))</f>
        <v/>
      </c>
    </row>
    <row r="30" spans="1:14" ht="100.15" customHeight="1" x14ac:dyDescent="0.25">
      <c r="A30" s="98">
        <v>17</v>
      </c>
      <c r="B30" t="str">
        <f>IF('Mapeamento de Riscos'!B24="Gestão contratual",(COUNT($B$14:B29))+1,"")</f>
        <v/>
      </c>
      <c r="C30" s="100" t="str">
        <f>IF($B30=$A30,'Mapeamento de Riscos'!A24,IF($B31=$A30,'Mapeamento de Riscos'!A25,IF($B32=$A30,'Mapeamento de Riscos'!A26,IF($B33=$A30,'Mapeamento de Riscos'!A27,IF($B34=$A30,'Mapeamento de Riscos'!A28,IF($B35=$A30,'Mapeamento de Riscos'!A29,IF($B36=$A30,'Mapeamento de Riscos'!A30,IF($B37=$A30,'Mapeamento de Riscos'!A31,IF($B38=$A30,'Mapeamento de Riscos'!A32,IF($B39=$A30,'Mapeamento de Riscos'!A33,IF($B40=$A30,'Mapeamento de Riscos'!A34,IF($B41=$A30,'Mapeamento de Riscos'!A35,IF($B42=$A30,'Mapeamento de Riscos'!A36,IF($B43=$A30,'Mapeamento de Riscos'!A37,IF($B44=$A30,'Mapeamento de Riscos'!A38,IF($B45=$A30,'Mapeamento de Riscos'!A39,IF($B46=$A30,'Mapeamento de Riscos'!A40,IF($B47=$A30,'Mapeamento de Riscos'!A41,IF($B48=$A30,'Mapeamento de Riscos'!A42,IF($B49=$A30,'Mapeamento de Riscos'!A43,IF($B50=$A30,'Mapeamento de Riscos'!A44,IF($B51=$A30,'Mapeamento de Riscos'!A45,IF($B52=$A30,'Mapeamento de Riscos'!A46,IF($B53=$A30,'Mapeamento de Riscos'!A47,IF($B54=$A30,'Mapeamento de Riscos'!A48,IF($B55=$A30,'Mapeamento de Riscos'!A49,IF($B56=$A30,'Mapeamento de Riscos'!A50,IF($B57=$A30,'Mapeamento de Riscos'!A51,IF($B58=$A30,'Mapeamento de Riscos'!A52,IF($B59=$A30,'Mapeamento de Riscos'!A53,IF($B60=$A30,'Mapeamento de Riscos'!A54,IF($B61=$A30,'Mapeamento de Riscos'!A55,IF($B62=$A30,'Mapeamento de Riscos'!A56,IF($B63=$A30,'Mapeamento de Riscos'!A57,IF($B64=$A30,'Mapeamento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D30" s="100" t="str">
        <f>IF($B30=$A30,'Mapeamento de Riscos'!B24,IF($B31=$A30,'Mapeamento de Riscos'!B25,IF($B32=$A30,'Mapeamento de Riscos'!B26,IF($B33=$A30,'Mapeamento de Riscos'!B27,IF($B34=$A30,'Mapeamento de Riscos'!B28,IF($B35=$A30,'Mapeamento de Riscos'!B29,IF($B36=$A30,'Mapeamento de Riscos'!B30,IF($B37=$A30,'Mapeamento de Riscos'!B31,IF($B38=$A30,'Mapeamento de Riscos'!B32,IF($B39=$A30,'Mapeamento de Riscos'!B33,IF($B40=$A30,'Mapeamento de Riscos'!B34,IF($B41=$A30,'Mapeamento de Riscos'!B35,IF($B42=$A30,'Mapeamento de Riscos'!B36,IF($B43=$A30,'Mapeamento de Riscos'!B37,IF($B44=$A30,'Mapeamento de Riscos'!B38,IF($B45=$A30,'Mapeamento de Riscos'!B39,IF($B46=$A30,'Mapeamento de Riscos'!B40,IF($B47=$A30,'Mapeamento de Riscos'!B41,IF($B48=$A30,'Mapeamento de Riscos'!B42,IF($B49=$A30,'Mapeamento de Riscos'!B43,IF($B50=$A30,'Mapeamento de Riscos'!B44,IF($B51=$A30,'Mapeamento de Riscos'!B45,IF($B52=$A30,'Mapeamento de Riscos'!B46,IF($B53=$A30,'Mapeamento de Riscos'!B47,IF($B54=$A30,'Mapeamento de Riscos'!B48,IF($B55=$A30,'Mapeamento de Riscos'!B49,IF($B56=$A30,'Mapeamento de Riscos'!B50,IF($B57=$A30,'Mapeamento de Riscos'!B51,IF($B58=$A30,'Mapeamento de Riscos'!B52,IF($B59=$A30,'Mapeamento de Riscos'!B53,IF($B60=$A30,'Mapeamento de Riscos'!B54,IF($B61=$A30,'Mapeamento de Riscos'!B55,IF($B62=$A30,'Mapeamento de Riscos'!B56,IF($B63=$A30,'Mapeamento de Riscos'!B57,IF($B64=$A30,'Mapeamento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E30" s="266" t="str">
        <f>IF($B30=$A30,'Mapeamento de Riscos'!E24,IF($B31=$A30,'Mapeamento de Riscos'!E25,IF($B32=$A30,'Mapeamento de Riscos'!E26,IF($B33=$A30,'Mapeamento de Riscos'!E27,IF($B34=$A30,'Mapeamento de Riscos'!E28,IF($B35=$A30,'Mapeamento de Riscos'!E29,IF($B36=$A30,'Mapeamento de Riscos'!E30,IF($B37=$A30,'Mapeamento de Riscos'!E31,IF($B38=$A30,'Mapeamento de Riscos'!E32,IF($B39=$A30,'Mapeamento de Riscos'!E33,IF($B40=$A30,'Mapeamento de Riscos'!E34,IF($B41=$A30,'Mapeamento de Riscos'!E35,IF($B42=$A30,'Mapeamento de Riscos'!E36,IF($B43=$A30,'Mapeamento de Riscos'!E37,IF($B44=$A30,'Mapeamento de Riscos'!E38,IF($B45=$A30,'Mapeamento de Riscos'!E39,IF($B46=$A30,'Mapeamento de Riscos'!E40,IF($B47=$A30,'Mapeamento de Riscos'!E41,IF($B48=$A30,'Mapeamento de Riscos'!E42,IF($B49=$A30,'Mapeamento de Riscos'!E43,IF($B50=$A30,'Mapeamento de Riscos'!E44,IF($B51=$A30,'Mapeamento de Riscos'!E45,IF($B52=$A30,'Mapeamento de Riscos'!E46,IF($B53=$A30,'Mapeamento de Riscos'!E47,IF($B54=$A30,'Mapeamento de Riscos'!E48,IF($B55=$A30,'Mapeamento de Riscos'!E49,IF($B56=$A30,'Mapeamento de Riscos'!E50,IF($B57=$A30,'Mapeamento de Riscos'!E51,IF($B58=$A30,'Mapeamento de Riscos'!E52,IF($B59=$A30,'Mapeamento de Riscos'!E53,IF($B60=$A30,'Mapeamento de Riscos'!E54,IF($B61=$A30,'Mapeamento de Riscos'!E55,IF($B62=$A30,'Mapeamento de Riscos'!E56,IF($B63=$A30,'Mapeamento de Riscos'!E57,IF($B64=$A30,'Mapeamento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F30" s="266" t="str">
        <f>IF($B30=$A30,'Mapeamento de Riscos'!F24,IF($B31=$A30,'Mapeamento de Riscos'!F25,IF($B32=$A30,'Mapeamento de Riscos'!F26,IF($B33=$A30,'Mapeamento de Riscos'!F27,IF($B34=$A30,'Mapeamento de Riscos'!F28,IF($B35=$A30,'Mapeamento de Riscos'!F29,IF($B36=$A30,'Mapeamento de Riscos'!F30,IF($B37=$A30,'Mapeamento de Riscos'!F31,IF($B38=$A30,'Mapeamento de Riscos'!F32,IF($B39=$A30,'Mapeamento de Riscos'!F33,IF($B40=$A30,'Mapeamento de Riscos'!F34,IF($B41=$A30,'Mapeamento de Riscos'!F35,IF($B42=$A30,'Mapeamento de Riscos'!F36,IF($B43=$A30,'Mapeamento de Riscos'!F37,IF($B44=$A30,'Mapeamento de Riscos'!F38,IF($B45=$A30,'Mapeamento de Riscos'!F39,IF($B46=$A30,'Mapeamento de Riscos'!F40,IF($B47=$A30,'Mapeamento de Riscos'!F41,IF($B48=$A30,'Mapeamento de Riscos'!F42,IF($B49=$A30,'Mapeamento de Riscos'!F43,IF($B50=$A30,'Mapeamento de Riscos'!F44,IF($B51=$A30,'Mapeamento de Riscos'!F45,IF($B52=$A30,'Mapeamento de Riscos'!F46,IF($B53=$A30,'Mapeamento de Riscos'!F47,IF($B54=$A30,'Mapeamento de Riscos'!F48,IF($B55=$A30,'Mapeamento de Riscos'!F49,IF($B56=$A30,'Mapeamento de Riscos'!F50,IF($B57=$A30,'Mapeamento de Riscos'!F51,IF($B58=$A30,'Mapeamento de Riscos'!F52,IF($B59=$A30,'Mapeamento de Riscos'!F53,IF($B60=$A30,'Mapeamento de Riscos'!F54,IF($B61=$A30,'Mapeamento de Riscos'!F55,IF($B62=$A30,'Mapeamento de Riscos'!F56,IF($B63=$A30,'Mapeamento de Riscos'!F57,IF($B64=$A30,'Mapeamento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G30" s="266" t="str">
        <f>IF($B30=$A30,'Mapeamento de Riscos'!H24,IF($B31=$A30,'Mapeamento de Riscos'!H25,IF($B32=$A30,'Mapeamento de Riscos'!H26,IF($B33=$A30,'Mapeamento de Riscos'!H27,IF($B34=$A30,'Mapeamento de Riscos'!H28,IF($B35=$A30,'Mapeamento de Riscos'!H29,IF($B36=$A30,'Mapeamento de Riscos'!H30,IF($B37=$A30,'Mapeamento de Riscos'!H31,IF($B38=$A30,'Mapeamento de Riscos'!H32,IF($B39=$A30,'Mapeamento de Riscos'!H33,IF($B40=$A30,'Mapeamento de Riscos'!H34,IF($B41=$A30,'Mapeamento de Riscos'!H35,IF($B42=$A30,'Mapeamento de Riscos'!H36,IF($B43=$A30,'Mapeamento de Riscos'!H37,IF($B44=$A30,'Mapeamento de Riscos'!H38,IF($B45=$A30,'Mapeamento de Riscos'!H39,IF($B46=$A30,'Mapeamento de Riscos'!H40,IF($B47=$A30,'Mapeamento de Riscos'!H41,IF($B48=$A30,'Mapeamento de Riscos'!H42,IF($B49=$A30,'Mapeamento de Riscos'!H43,IF($B50=$A30,'Mapeamento de Riscos'!H44,IF($B51=$A30,'Mapeamento de Riscos'!H45,IF($B52=$A30,'Mapeamento de Riscos'!H46,IF($B53=$A30,'Mapeamento de Riscos'!H47,IF($B54=$A30,'Mapeamento de Riscos'!H48,IF($B55=$A30,'Mapeamento de Riscos'!H49,IF($B56=$A30,'Mapeamento de Riscos'!H50,IF($B57=$A30,'Mapeamento de Riscos'!H51,IF($B58=$A30,'Mapeamento de Riscos'!H52,IF($B59=$A30,'Mapeamento de Riscos'!H53,IF($B60=$A30,'Mapeamento de Riscos'!H54,IF($B61=$A30,'Mapeamento de Riscos'!H55,IF($B62=$A30,'Mapeamento de Riscos'!H56,IF($B63=$A30,'Mapeamento de Riscos'!H57,IF($B64=$A30,'Mapeamento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H30" s="100" t="str">
        <f>IF($B30=$A30,'Mapeamento de Riscos'!I24,IF($B31=$A30,'Mapeamento de Riscos'!I25,IF($B32=$A30,'Mapeamento de Riscos'!I26,IF($B33=$A30,'Mapeamento de Riscos'!I27,IF($B34=$A30,'Mapeamento de Riscos'!I28,IF($B35=$A30,'Mapeamento de Riscos'!I29,IF($B36=$A30,'Mapeamento de Riscos'!I30,IF($B37=$A30,'Mapeamento de Riscos'!I31,IF($B38=$A30,'Mapeamento de Riscos'!I32,IF($B39=$A30,'Mapeamento de Riscos'!I33,IF($B40=$A30,'Mapeamento de Riscos'!I34,IF($B41=$A30,'Mapeamento de Riscos'!I35,IF($B42=$A30,'Mapeamento de Riscos'!I36,IF($B43=$A30,'Mapeamento de Riscos'!I37,IF($B44=$A30,'Mapeamento de Riscos'!I38,IF($B45=$A30,'Mapeamento de Riscos'!I39,IF($B46=$A30,'Mapeamento de Riscos'!I40,IF($B47=$A30,'Mapeamento de Riscos'!I41,IF($B48=$A30,'Mapeamento de Riscos'!I42,IF($B49=$A30,'Mapeamento de Riscos'!I43,IF($B50=$A30,'Mapeamento de Riscos'!I44,IF($B51=$A30,'Mapeamento de Riscos'!I45,IF($B52=$A30,'Mapeamento de Riscos'!I46,IF($B53=$A30,'Mapeamento de Riscos'!I47,IF($B54=$A30,'Mapeamento de Riscos'!I48,IF($B55=$A30,'Mapeamento de Riscos'!I49,IF($B56=$A30,'Mapeamento de Riscos'!I50,IF($B57=$A30,'Mapeamento de Riscos'!I51,IF($B58=$A30,'Mapeamento de Riscos'!I52,IF($B59=$A30,'Mapeamento de Riscos'!I53,IF($B60=$A30,'Mapeamento de Riscos'!I54,IF($B61=$A30,'Mapeamento de Riscos'!I55,IF($B62=$A30,'Mapeamento de Riscos'!I56,IF($B63=$A30,'Mapeamento de Riscos'!I57,IF($B64=$A30,'Mapeamento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I30" s="100" t="str">
        <f>IF($B30=$A30,'Mapeamento de Riscos'!J24,IF($B31=$A30,'Mapeamento de Riscos'!J25,IF($B32=$A30,'Mapeamento de Riscos'!J26,IF($B33=$A30,'Mapeamento de Riscos'!J27,IF($B34=$A30,'Mapeamento de Riscos'!J28,IF($B35=$A30,'Mapeamento de Riscos'!J29,IF($B36=$A30,'Mapeamento de Riscos'!J30,IF($B37=$A30,'Mapeamento de Riscos'!J31,IF($B38=$A30,'Mapeamento de Riscos'!J32,IF($B39=$A30,'Mapeamento de Riscos'!J33,IF($B40=$A30,'Mapeamento de Riscos'!J34,IF($B41=$A30,'Mapeamento de Riscos'!J35,IF($B42=$A30,'Mapeamento de Riscos'!J36,IF($B43=$A30,'Mapeamento de Riscos'!J37,IF($B44=$A30,'Mapeamento de Riscos'!J38,IF($B45=$A30,'Mapeamento de Riscos'!J39,IF($B46=$A30,'Mapeamento de Riscos'!J40,IF($B47=$A30,'Mapeamento de Riscos'!J41,IF($B48=$A30,'Mapeamento de Riscos'!J42,IF($B49=$A30,'Mapeamento de Riscos'!J43,IF($B50=$A30,'Mapeamento de Riscos'!J44,IF($B51=$A30,'Mapeamento de Riscos'!J45,IF($B52=$A30,'Mapeamento de Riscos'!J46,IF($B53=$A30,'Mapeamento de Riscos'!J47,IF($B54=$A30,'Mapeamento de Riscos'!J48,IF($B55=$A30,'Mapeamento de Riscos'!J49,IF($B56=$A30,'Mapeamento de Riscos'!J50,IF($B57=$A30,'Mapeamento de Riscos'!J51,IF($B58=$A30,'Mapeamento de Riscos'!J52,IF($B59=$A30,'Mapeamento de Riscos'!J53,IF($B60=$A30,'Mapeamento de Riscos'!J54,IF($B61=$A30,'Mapeamento de Riscos'!J55,IF($B62=$A30,'Mapeamento de Riscos'!J56,IF($B63=$A30,'Mapeamento de Riscos'!J57,IF($B64=$A30,'Mapeamento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J30" s="100" t="str">
        <f>IF($B30=$A30,'Mapeamento de Riscos'!V24,IF($B31=$A30,'Mapeamento de Riscos'!V25,IF($B32=$A30,'Mapeamento de Riscos'!V26,IF($B33=$A30,'Mapeamento de Riscos'!V27,IF($B34=$A30,'Mapeamento de Riscos'!V28,IF($B35=$A30,'Mapeamento de Riscos'!V29,IF($B36=$A30,'Mapeamento de Riscos'!V30,IF($B37=$A30,'Mapeamento de Riscos'!V31,IF($B38=$A30,'Mapeamento de Riscos'!V32,IF($B39=$A30,'Mapeamento de Riscos'!V33,IF($B40=$A30,'Mapeamento de Riscos'!V34,IF($B41=$A30,'Mapeamento de Riscos'!V35,IF($B42=$A30,'Mapeamento de Riscos'!V36,IF($B43=$A30,'Mapeamento de Riscos'!V37,IF($B44=$A30,'Mapeamento de Riscos'!V38,IF($B45=$A30,'Mapeamento de Riscos'!V39,IF($B46=$A30,'Mapeamento de Riscos'!V40,IF($B47=$A30,'Mapeamento de Riscos'!V41,IF($B48=$A30,'Mapeamento de Riscos'!V42,IF($B49=$A30,'Mapeamento de Riscos'!V43,IF($B50=$A30,'Mapeamento de Riscos'!V44,IF($B51=$A30,'Mapeamento de Riscos'!V45,IF($B52=$A30,'Mapeamento de Riscos'!V46,IF($B53=$A30,'Mapeamento de Riscos'!V47,IF($B54=$A30,'Mapeamento de Riscos'!V48,IF($B55=$A30,'Mapeamento de Riscos'!V49,IF($B56=$A30,'Mapeamento de Riscos'!V50,IF($B57=$A30,'Mapeamento de Riscos'!V51,IF($B58=$A30,'Mapeamento de Riscos'!V52,IF($B59=$A30,'Mapeamento de Riscos'!V53,IF($B60=$A30,'Mapeamento de Riscos'!V54,IF($B61=$A30,'Mapeamento de Riscos'!V55,IF($B62=$A30,'Mapeamento de Riscos'!V56,IF($B63=$A30,'Mapeamento de Riscos'!V57,IF($B64=$A30,'Mapeamento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K30" s="100" t="str">
        <f>IF($B30=$A30,'Mapeamento de Riscos'!AG24,IF($B31=$A30,'Mapeamento de Riscos'!AG25,IF($B32=$A30,'Mapeamento de Riscos'!AG26,IF($B33=$A30,'Mapeamento de Riscos'!AG27,IF($B34=$A30,'Mapeamento de Riscos'!AG28,IF($B35=$A30,'Mapeamento de Riscos'!AG29,IF($B36=$A30,'Mapeamento de Riscos'!AG30,IF($B37=$A30,'Mapeamento de Riscos'!AG31,IF($B38=$A30,'Mapeamento de Riscos'!AG32,IF($B39=$A30,'Mapeamento de Riscos'!AG33,IF($B40=$A30,'Mapeamento de Riscos'!AG34,IF($B41=$A30,'Mapeamento de Riscos'!AG35,IF($B42=$A30,'Mapeamento de Riscos'!AG36,IF($B43=$A30,'Mapeamento de Riscos'!AG37,IF($B44=$A30,'Mapeamento de Riscos'!AG38,IF($B45=$A30,'Mapeamento de Riscos'!AG39,IF($B46=$A30,'Mapeamento de Riscos'!AG40,IF($B47=$A30,'Mapeamento de Riscos'!AG41,IF($B48=$A30,'Mapeamento de Riscos'!AG42,IF($B49=$A30,'Mapeamento de Riscos'!AG43,IF($B50=$A30,'Mapeamento de Riscos'!AG44,IF($B51=$A30,'Mapeamento de Riscos'!AG45,IF($B52=$A30,'Mapeamento de Riscos'!AG46,IF($B53=$A30,'Mapeamento de Riscos'!AG47,IF($B54=$A30,'Mapeamento de Riscos'!AG48,IF($B55=$A30,'Mapeamento de Riscos'!AG49,IF($B56=$A30,'Mapeamento de Riscos'!AG50,IF($B57=$A30,'Mapeamento de Riscos'!AG51,IF($B58=$A30,'Mapeamento de Riscos'!AG52,IF($B59=$A30,'Mapeamento de Riscos'!AG53,IF($B60=$A30,'Mapeamento de Riscos'!AG54,IF($B61=$A30,'Mapeamento de Riscos'!AG55,IF($B62=$A30,'Mapeamento de Riscos'!AG56,IF($B63=$A30,'Mapeamento de Riscos'!AG57,IF($B64=$A30,'Mapeamento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L30" s="100" t="str">
        <f>IF($B30=$A30,'Mapeamento de Riscos'!AH24,IF($B31=$A30,'Mapeamento de Riscos'!AH25,IF($B32=$A30,'Mapeamento de Riscos'!AH26,IF($B33=$A30,'Mapeamento de Riscos'!AH27,IF($B34=$A30,'Mapeamento de Riscos'!AH28,IF($B35=$A30,'Mapeamento de Riscos'!AH29,IF($B36=$A30,'Mapeamento de Riscos'!AH30,IF($B37=$A30,'Mapeamento de Riscos'!AH31,IF($B38=$A30,'Mapeamento de Riscos'!AH32,IF($B39=$A30,'Mapeamento de Riscos'!AH33,IF($B40=$A30,'Mapeamento de Riscos'!AH34,IF($B41=$A30,'Mapeamento de Riscos'!AH35,IF($B42=$A30,'Mapeamento de Riscos'!AH36,IF($B43=$A30,'Mapeamento de Riscos'!AH37,IF($B44=$A30,'Mapeamento de Riscos'!AH38,IF($B45=$A30,'Mapeamento de Riscos'!AH39,IF($B46=$A30,'Mapeamento de Riscos'!AH40,IF($B47=$A30,'Mapeamento de Riscos'!AH41,IF($B48=$A30,'Mapeamento de Riscos'!AH42,IF($B49=$A30,'Mapeamento de Riscos'!AH43,IF($B50=$A30,'Mapeamento de Riscos'!AH44,IF($B51=$A30,'Mapeamento de Riscos'!AH45,IF($B52=$A30,'Mapeamento de Riscos'!AH46,IF($B53=$A30,'Mapeamento de Riscos'!AH47,IF($B54=$A30,'Mapeamento de Riscos'!AH48,IF($B55=$A30,'Mapeamento de Riscos'!AH49,IF($B56=$A30,'Mapeamento de Riscos'!AH50,IF($B57=$A30,'Mapeamento de Riscos'!AH51,IF($B58=$A30,'Mapeamento de Riscos'!AH52,IF($B59=$A30,'Mapeamento de Riscos'!AH53,IF($B60=$A30,'Mapeamento de Riscos'!AH54,IF($B61=$A30,'Mapeamento de Riscos'!AH55,IF($B62=$A30,'Mapeamento de Riscos'!AH56,IF($B63=$A30,'Mapeamento de Riscos'!AH57,IF($B64=$A30,'Mapeamento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M30" s="265" t="str">
        <f>IF('Mapeamento de Riscos'!AI24&gt;0,(Q71&amp;" PREVENTIVO:  "&amp;'Mapeamento de Riscos'!AI24&amp;"
 ATENUANTE: "&amp;'Mapeamento de Riscos'!AK24&amp;""""),"")</f>
        <v/>
      </c>
      <c r="N30" s="265" t="str">
        <f>IF(C30='Mapeamento de Riscos'!A24,M30,IF(C30='Mapeamento de Riscos'!A25,'Matriz de Risco'!M31,IF(C30='Mapeamento de Riscos'!A26,'Matriz de Risco'!M32,IF(C30='Mapeamento de Riscos'!A27,'Matriz de Risco'!M33,IF(C30='Mapeamento de Riscos'!A28,'Matriz de Risco'!M34,IF(C30='Mapeamento de Riscos'!A29,'Matriz de Risco'!M35,IF(C30='Mapeamento de Riscos'!A30,'Matriz de Risco'!M36,IF(C30='Mapeamento de Riscos'!A31,'Matriz de Risco'!M37,IF(C30='Mapeamento de Riscos'!A32,'Matriz de Risco'!M38,IF(C30='Mapeamento de Riscos'!A33,'Matriz de Risco'!M39,IF(C30='Mapeamento de Riscos'!A34,'Matriz de Risco'!M40,IF(C30='Mapeamento de Riscos'!A35,'Matriz de Risco'!M41,IF(C30='Mapeamento de Riscos'!A36,'Matriz de Risco'!M42,IF(C30='Mapeamento de Riscos'!A37,'Matriz de Risco'!M43,IF(C30='Mapeamento de Riscos'!A38,'Matriz de Risco'!M44,IF(C30='Mapeamento de Riscos'!A39,'Matriz de Risco'!M45,IF(C30='Mapeamento de Riscos'!A40,'Matriz de Risco'!M46,IF(C30='Mapeamento de Riscos'!A41,'Matriz de Risco'!M47,IF(C30='Mapeamento de Riscos'!A42,'Matriz de Risco'!M48,IF(C30='Mapeamento de Riscos'!A43,'Matriz de Risco'!M49,IF(C30='Mapeamento de Riscos'!A44,'Matriz de Risco'!M50,IF(C30='Mapeamento de Riscos'!A45,'Matriz de Risco'!M51,IF(C30='Mapeamento de Riscos'!A46,'Matriz de Risco'!M52,IF(C30='Mapeamento de Riscos'!A47,'Matriz de Risco'!M53,IF(C30='Mapeamento de Riscos'!A48,'Matriz de Risco'!M54,IF(C30='Mapeamento de Riscos'!A49,'Matriz de Risco'!M55,IF(C30='Mapeamento de Riscos'!A50,'Matriz de Risco'!M56,IF(C30='Mapeamento de Riscos'!A51,'Matriz de Risco'!M57,IF(C30='Mapeamento de Riscos'!A52,'Matriz de Risco'!M58,IF(C30='Mapeamento de Riscos'!A53,'Matriz de Risco'!M59,IF(C30='Mapeamento de Riscos'!A54,'Matriz de Risco'!M60,IF(C30='Mapeamento de Riscos'!A55,'Matriz de Risco'!M61,IF(C30='Mapeamento de Riscos'!A56,'Matriz de Risco'!M62,IF(C30='Mapeamento de Riscos'!A57,'Matriz de Risco'!M63,""))))))))))))))))))))))))))))))))))</f>
        <v/>
      </c>
    </row>
    <row r="31" spans="1:14" ht="289.5" customHeight="1" x14ac:dyDescent="0.25">
      <c r="A31" s="98">
        <v>18</v>
      </c>
      <c r="B31" t="str">
        <f>IF('Mapeamento de Riscos'!B25="Gestão contratual",(COUNT($B$14:B30))+1,"")</f>
        <v/>
      </c>
      <c r="C31" s="100" t="str">
        <f>IF($B31=$A31,'Mapeamento de Riscos'!A25,IF($B32=$A31,'Mapeamento de Riscos'!A26,IF($B33=$A31,'Mapeamento de Riscos'!A27,IF($B34=$A31,'Mapeamento de Riscos'!A28,IF($B35=$A31,'Mapeamento de Riscos'!A29,IF($B36=$A31,'Mapeamento de Riscos'!A30,IF($B37=$A31,'Mapeamento de Riscos'!A31,IF($B38=$A31,'Mapeamento de Riscos'!A32,IF($B39=$A31,'Mapeamento de Riscos'!A33,IF($B40=$A31,'Mapeamento de Riscos'!A34,IF($B41=$A31,'Mapeamento de Riscos'!A35,IF($B42=$A31,'Mapeamento de Riscos'!A36,IF($B43=$A31,'Mapeamento de Riscos'!A37,IF($B44=$A31,'Mapeamento de Riscos'!A38,IF($B45=$A31,'Mapeamento de Riscos'!A39,IF($B46=$A31,'Mapeamento de Riscos'!A40,IF($B47=$A31,'Mapeamento de Riscos'!A41,IF($B48=$A31,'Mapeamento de Riscos'!A42,IF($B49=$A31,'Mapeamento de Riscos'!A43,IF($B50=$A31,'Mapeamento de Riscos'!A44,IF($B51=$A31,'Mapeamento de Riscos'!A45,IF($B52=$A31,'Mapeamento de Riscos'!A46,IF($B53=$A31,'Mapeamento de Riscos'!A47,IF($B54=$A31,'Mapeamento de Riscos'!A48,IF($B55=$A31,'Mapeamento de Riscos'!A49,IF($B56=$A31,'Mapeamento de Riscos'!A50,IF($B57=$A31,'Mapeamento de Riscos'!A51,IF($B58=$A31,'Mapeamento de Riscos'!A52,IF($B59=$A31,'Mapeamento de Riscos'!A53,IF($B60=$A31,'Mapeamento de Riscos'!A54,IF($B61=$A31,'Mapeamento de Riscos'!A55,IF($B62=$A31,'Mapeamento de Riscos'!A56,IF($B63=$A31,'Mapeamento de Riscos'!A57,IF($B64=$A31,'Mapeamento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D31" s="100" t="str">
        <f>IF($B31=$A31,'Mapeamento de Riscos'!B25,IF($B32=$A31,'Mapeamento de Riscos'!B26,IF($B33=$A31,'Mapeamento de Riscos'!B27,IF($B34=$A31,'Mapeamento de Riscos'!B28,IF($B35=$A31,'Mapeamento de Riscos'!B29,IF($B36=$A31,'Mapeamento de Riscos'!B30,IF($B37=$A31,'Mapeamento de Riscos'!B31,IF($B38=$A31,'Mapeamento de Riscos'!B32,IF($B39=$A31,'Mapeamento de Riscos'!B33,IF($B40=$A31,'Mapeamento de Riscos'!B34,IF($B41=$A31,'Mapeamento de Riscos'!B35,IF($B42=$A31,'Mapeamento de Riscos'!B36,IF($B43=$A31,'Mapeamento de Riscos'!B37,IF($B44=$A31,'Mapeamento de Riscos'!B38,IF($B45=$A31,'Mapeamento de Riscos'!B39,IF($B46=$A31,'Mapeamento de Riscos'!B40,IF($B47=$A31,'Mapeamento de Riscos'!B41,IF($B48=$A31,'Mapeamento de Riscos'!B42,IF($B49=$A31,'Mapeamento de Riscos'!B43,IF($B50=$A31,'Mapeamento de Riscos'!B44,IF($B51=$A31,'Mapeamento de Riscos'!B45,IF($B52=$A31,'Mapeamento de Riscos'!B46,IF($B53=$A31,'Mapeamento de Riscos'!B47,IF($B54=$A31,'Mapeamento de Riscos'!B48,IF($B55=$A31,'Mapeamento de Riscos'!B49,IF($B56=$A31,'Mapeamento de Riscos'!B50,IF($B57=$A31,'Mapeamento de Riscos'!B51,IF($B58=$A31,'Mapeamento de Riscos'!B52,IF($B59=$A31,'Mapeamento de Riscos'!B53,IF($B60=$A31,'Mapeamento de Riscos'!B54,IF($B61=$A31,'Mapeamento de Riscos'!B55,IF($B62=$A31,'Mapeamento de Riscos'!B56,IF($B63=$A31,'Mapeamento de Riscos'!B57,IF($B64=$A31,'Mapeamento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E31" s="266" t="str">
        <f>IF($B31=$A31,'Mapeamento de Riscos'!E25,IF($B32=$A31,'Mapeamento de Riscos'!E26,IF($B33=$A31,'Mapeamento de Riscos'!E27,IF($B34=$A31,'Mapeamento de Riscos'!E28,IF($B35=$A31,'Mapeamento de Riscos'!E29,IF($B36=$A31,'Mapeamento de Riscos'!E30,IF($B37=$A31,'Mapeamento de Riscos'!E31,IF($B38=$A31,'Mapeamento de Riscos'!E32,IF($B39=$A31,'Mapeamento de Riscos'!E33,IF($B40=$A31,'Mapeamento de Riscos'!E34,IF($B41=$A31,'Mapeamento de Riscos'!E35,IF($B42=$A31,'Mapeamento de Riscos'!E36,IF($B43=$A31,'Mapeamento de Riscos'!E37,IF($B44=$A31,'Mapeamento de Riscos'!E38,IF($B45=$A31,'Mapeamento de Riscos'!E39,IF($B46=$A31,'Mapeamento de Riscos'!E40,IF($B47=$A31,'Mapeamento de Riscos'!E41,IF($B48=$A31,'Mapeamento de Riscos'!E42,IF($B49=$A31,'Mapeamento de Riscos'!E43,IF($B50=$A31,'Mapeamento de Riscos'!E44,IF($B51=$A31,'Mapeamento de Riscos'!E45,IF($B52=$A31,'Mapeamento de Riscos'!E46,IF($B53=$A31,'Mapeamento de Riscos'!E47,IF($B54=$A31,'Mapeamento de Riscos'!E48,IF($B55=$A31,'Mapeamento de Riscos'!E49,IF($B56=$A31,'Mapeamento de Riscos'!E50,IF($B57=$A31,'Mapeamento de Riscos'!E51,IF($B58=$A31,'Mapeamento de Riscos'!E52,IF($B59=$A31,'Mapeamento de Riscos'!E53,IF($B60=$A31,'Mapeamento de Riscos'!E54,IF($B61=$A31,'Mapeamento de Riscos'!E55,IF($B62=$A31,'Mapeamento de Riscos'!E56,IF($B63=$A31,'Mapeamento de Riscos'!E57,IF($B64=$A31,'Mapeamento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F31" s="266" t="str">
        <f>IF($B31=$A31,'Mapeamento de Riscos'!F25,IF($B32=$A31,'Mapeamento de Riscos'!F26,IF($B33=$A31,'Mapeamento de Riscos'!F27,IF($B34=$A31,'Mapeamento de Riscos'!F28,IF($B35=$A31,'Mapeamento de Riscos'!F29,IF($B36=$A31,'Mapeamento de Riscos'!F30,IF($B37=$A31,'Mapeamento de Riscos'!F31,IF($B38=$A31,'Mapeamento de Riscos'!F32,IF($B39=$A31,'Mapeamento de Riscos'!F33,IF($B40=$A31,'Mapeamento de Riscos'!F34,IF($B41=$A31,'Mapeamento de Riscos'!F35,IF($B42=$A31,'Mapeamento de Riscos'!F36,IF($B43=$A31,'Mapeamento de Riscos'!F37,IF($B44=$A31,'Mapeamento de Riscos'!F38,IF($B45=$A31,'Mapeamento de Riscos'!F39,IF($B46=$A31,'Mapeamento de Riscos'!F40,IF($B47=$A31,'Mapeamento de Riscos'!F41,IF($B48=$A31,'Mapeamento de Riscos'!F42,IF($B49=$A31,'Mapeamento de Riscos'!F43,IF($B50=$A31,'Mapeamento de Riscos'!F44,IF($B51=$A31,'Mapeamento de Riscos'!F45,IF($B52=$A31,'Mapeamento de Riscos'!F46,IF($B53=$A31,'Mapeamento de Riscos'!F47,IF($B54=$A31,'Mapeamento de Riscos'!F48,IF($B55=$A31,'Mapeamento de Riscos'!F49,IF($B56=$A31,'Mapeamento de Riscos'!F50,IF($B57=$A31,'Mapeamento de Riscos'!F51,IF($B58=$A31,'Mapeamento de Riscos'!F52,IF($B59=$A31,'Mapeamento de Riscos'!F53,IF($B60=$A31,'Mapeamento de Riscos'!F54,IF($B61=$A31,'Mapeamento de Riscos'!F55,IF($B62=$A31,'Mapeamento de Riscos'!F56,IF($B63=$A31,'Mapeamento de Riscos'!F57,IF($B64=$A31,'Mapeamento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G31" s="266" t="str">
        <f>IF($B31=$A31,'Mapeamento de Riscos'!H25,IF($B32=$A31,'Mapeamento de Riscos'!H26,IF($B33=$A31,'Mapeamento de Riscos'!H27,IF($B34=$A31,'Mapeamento de Riscos'!H28,IF($B35=$A31,'Mapeamento de Riscos'!H29,IF($B36=$A31,'Mapeamento de Riscos'!H30,IF($B37=$A31,'Mapeamento de Riscos'!H31,IF($B38=$A31,'Mapeamento de Riscos'!H32,IF($B39=$A31,'Mapeamento de Riscos'!H33,IF($B40=$A31,'Mapeamento de Riscos'!H34,IF($B41=$A31,'Mapeamento de Riscos'!H35,IF($B42=$A31,'Mapeamento de Riscos'!H36,IF($B43=$A31,'Mapeamento de Riscos'!H37,IF($B44=$A31,'Mapeamento de Riscos'!H38,IF($B45=$A31,'Mapeamento de Riscos'!H39,IF($B46=$A31,'Mapeamento de Riscos'!H40,IF($B47=$A31,'Mapeamento de Riscos'!H41,IF($B48=$A31,'Mapeamento de Riscos'!H42,IF($B49=$A31,'Mapeamento de Riscos'!H43,IF($B50=$A31,'Mapeamento de Riscos'!H44,IF($B51=$A31,'Mapeamento de Riscos'!H45,IF($B52=$A31,'Mapeamento de Riscos'!H46,IF($B53=$A31,'Mapeamento de Riscos'!H47,IF($B54=$A31,'Mapeamento de Riscos'!H48,IF($B55=$A31,'Mapeamento de Riscos'!H49,IF($B56=$A31,'Mapeamento de Riscos'!H50,IF($B57=$A31,'Mapeamento de Riscos'!H51,IF($B58=$A31,'Mapeamento de Riscos'!H52,IF($B59=$A31,'Mapeamento de Riscos'!H53,IF($B60=$A31,'Mapeamento de Riscos'!H54,IF($B61=$A31,'Mapeamento de Riscos'!H55,IF($B62=$A31,'Mapeamento de Riscos'!H56,IF($B63=$A31,'Mapeamento de Riscos'!H57,IF($B64=$A31,'Mapeamento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H31" s="100" t="str">
        <f>IF($B31=$A31,'Mapeamento de Riscos'!I25,IF($B32=$A31,'Mapeamento de Riscos'!I26,IF($B33=$A31,'Mapeamento de Riscos'!I27,IF($B34=$A31,'Mapeamento de Riscos'!I28,IF($B35=$A31,'Mapeamento de Riscos'!I29,IF($B36=$A31,'Mapeamento de Riscos'!I30,IF($B37=$A31,'Mapeamento de Riscos'!I31,IF($B38=$A31,'Mapeamento de Riscos'!I32,IF($B39=$A31,'Mapeamento de Riscos'!I33,IF($B40=$A31,'Mapeamento de Riscos'!I34,IF($B41=$A31,'Mapeamento de Riscos'!I35,IF($B42=$A31,'Mapeamento de Riscos'!I36,IF($B43=$A31,'Mapeamento de Riscos'!I37,IF($B44=$A31,'Mapeamento de Riscos'!I38,IF($B45=$A31,'Mapeamento de Riscos'!I39,IF($B46=$A31,'Mapeamento de Riscos'!I40,IF($B47=$A31,'Mapeamento de Riscos'!I41,IF($B48=$A31,'Mapeamento de Riscos'!I42,IF($B49=$A31,'Mapeamento de Riscos'!I43,IF($B50=$A31,'Mapeamento de Riscos'!I44,IF($B51=$A31,'Mapeamento de Riscos'!I45,IF($B52=$A31,'Mapeamento de Riscos'!I46,IF($B53=$A31,'Mapeamento de Riscos'!I47,IF($B54=$A31,'Mapeamento de Riscos'!I48,IF($B55=$A31,'Mapeamento de Riscos'!I49,IF($B56=$A31,'Mapeamento de Riscos'!I50,IF($B57=$A31,'Mapeamento de Riscos'!I51,IF($B58=$A31,'Mapeamento de Riscos'!I52,IF($B59=$A31,'Mapeamento de Riscos'!I53,IF($B60=$A31,'Mapeamento de Riscos'!I54,IF($B61=$A31,'Mapeamento de Riscos'!I55,IF($B62=$A31,'Mapeamento de Riscos'!I56,IF($B63=$A31,'Mapeamento de Riscos'!I57,IF($B64=$A31,'Mapeamento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I31" s="100" t="str">
        <f>IF($B31=$A31,'Mapeamento de Riscos'!J25,IF($B32=$A31,'Mapeamento de Riscos'!J26,IF($B33=$A31,'Mapeamento de Riscos'!J27,IF($B34=$A31,'Mapeamento de Riscos'!J28,IF($B35=$A31,'Mapeamento de Riscos'!J29,IF($B36=$A31,'Mapeamento de Riscos'!J30,IF($B37=$A31,'Mapeamento de Riscos'!J31,IF($B38=$A31,'Mapeamento de Riscos'!J32,IF($B39=$A31,'Mapeamento de Riscos'!J33,IF($B40=$A31,'Mapeamento de Riscos'!J34,IF($B41=$A31,'Mapeamento de Riscos'!J35,IF($B42=$A31,'Mapeamento de Riscos'!J36,IF($B43=$A31,'Mapeamento de Riscos'!J37,IF($B44=$A31,'Mapeamento de Riscos'!J38,IF($B45=$A31,'Mapeamento de Riscos'!J39,IF($B46=$A31,'Mapeamento de Riscos'!J40,IF($B47=$A31,'Mapeamento de Riscos'!J41,IF($B48=$A31,'Mapeamento de Riscos'!J42,IF($B49=$A31,'Mapeamento de Riscos'!J43,IF($B50=$A31,'Mapeamento de Riscos'!J44,IF($B51=$A31,'Mapeamento de Riscos'!J45,IF($B52=$A31,'Mapeamento de Riscos'!J46,IF($B53=$A31,'Mapeamento de Riscos'!J47,IF($B54=$A31,'Mapeamento de Riscos'!J48,IF($B55=$A31,'Mapeamento de Riscos'!J49,IF($B56=$A31,'Mapeamento de Riscos'!J50,IF($B57=$A31,'Mapeamento de Riscos'!J51,IF($B58=$A31,'Mapeamento de Riscos'!J52,IF($B59=$A31,'Mapeamento de Riscos'!J53,IF($B60=$A31,'Mapeamento de Riscos'!J54,IF($B61=$A31,'Mapeamento de Riscos'!J55,IF($B62=$A31,'Mapeamento de Riscos'!J56,IF($B63=$A31,'Mapeamento de Riscos'!J57,IF($B64=$A31,'Mapeamento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J31" s="100" t="str">
        <f>IF($B31=$A31,'Mapeamento de Riscos'!V25,IF($B32=$A31,'Mapeamento de Riscos'!V26,IF($B33=$A31,'Mapeamento de Riscos'!V27,IF($B34=$A31,'Mapeamento de Riscos'!V28,IF($B35=$A31,'Mapeamento de Riscos'!V29,IF($B36=$A31,'Mapeamento de Riscos'!V30,IF($B37=$A31,'Mapeamento de Riscos'!V31,IF($B38=$A31,'Mapeamento de Riscos'!V32,IF($B39=$A31,'Mapeamento de Riscos'!V33,IF($B40=$A31,'Mapeamento de Riscos'!V34,IF($B41=$A31,'Mapeamento de Riscos'!V35,IF($B42=$A31,'Mapeamento de Riscos'!V36,IF($B43=$A31,'Mapeamento de Riscos'!V37,IF($B44=$A31,'Mapeamento de Riscos'!V38,IF($B45=$A31,'Mapeamento de Riscos'!V39,IF($B46=$A31,'Mapeamento de Riscos'!V40,IF($B47=$A31,'Mapeamento de Riscos'!V41,IF($B48=$A31,'Mapeamento de Riscos'!V42,IF($B49=$A31,'Mapeamento de Riscos'!V43,IF($B50=$A31,'Mapeamento de Riscos'!V44,IF($B51=$A31,'Mapeamento de Riscos'!V45,IF($B52=$A31,'Mapeamento de Riscos'!V46,IF($B53=$A31,'Mapeamento de Riscos'!V47,IF($B54=$A31,'Mapeamento de Riscos'!V48,IF($B55=$A31,'Mapeamento de Riscos'!V49,IF($B56=$A31,'Mapeamento de Riscos'!V50,IF($B57=$A31,'Mapeamento de Riscos'!V51,IF($B58=$A31,'Mapeamento de Riscos'!V52,IF($B59=$A31,'Mapeamento de Riscos'!V53,IF($B60=$A31,'Mapeamento de Riscos'!V54,IF($B61=$A31,'Mapeamento de Riscos'!V55,IF($B62=$A31,'Mapeamento de Riscos'!V56,IF($B63=$A31,'Mapeamento de Riscos'!V57,IF($B64=$A31,'Mapeamento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K31" s="100" t="str">
        <f>IF($B31=$A31,'Mapeamento de Riscos'!AG25,IF($B32=$A31,'Mapeamento de Riscos'!AG26,IF($B33=$A31,'Mapeamento de Riscos'!AG27,IF($B34=$A31,'Mapeamento de Riscos'!AG28,IF($B35=$A31,'Mapeamento de Riscos'!AG29,IF($B36=$A31,'Mapeamento de Riscos'!AG30,IF($B37=$A31,'Mapeamento de Riscos'!AG31,IF($B38=$A31,'Mapeamento de Riscos'!AG32,IF($B39=$A31,'Mapeamento de Riscos'!AG33,IF($B40=$A31,'Mapeamento de Riscos'!AG34,IF($B41=$A31,'Mapeamento de Riscos'!AG35,IF($B42=$A31,'Mapeamento de Riscos'!AG36,IF($B43=$A31,'Mapeamento de Riscos'!AG37,IF($B44=$A31,'Mapeamento de Riscos'!AG38,IF($B45=$A31,'Mapeamento de Riscos'!AG39,IF($B46=$A31,'Mapeamento de Riscos'!AG40,IF($B47=$A31,'Mapeamento de Riscos'!AG41,IF($B48=$A31,'Mapeamento de Riscos'!AG42,IF($B49=$A31,'Mapeamento de Riscos'!AG43,IF($B50=$A31,'Mapeamento de Riscos'!AG44,IF($B51=$A31,'Mapeamento de Riscos'!AG45,IF($B52=$A31,'Mapeamento de Riscos'!AG46,IF($B53=$A31,'Mapeamento de Riscos'!AG47,IF($B54=$A31,'Mapeamento de Riscos'!AG48,IF($B55=$A31,'Mapeamento de Riscos'!AG49,IF($B56=$A31,'Mapeamento de Riscos'!AG50,IF($B57=$A31,'Mapeamento de Riscos'!AG51,IF($B58=$A31,'Mapeamento de Riscos'!AG52,IF($B59=$A31,'Mapeamento de Riscos'!AG53,IF($B60=$A31,'Mapeamento de Riscos'!AG54,IF($B61=$A31,'Mapeamento de Riscos'!AG55,IF($B62=$A31,'Mapeamento de Riscos'!AG56,IF($B63=$A31,'Mapeamento de Riscos'!AG57,IF($B64=$A31,'Mapeamento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L31" s="100" t="str">
        <f>IF($B31=$A31,'Mapeamento de Riscos'!AH25,IF($B32=$A31,'Mapeamento de Riscos'!AH26,IF($B33=$A31,'Mapeamento de Riscos'!AH27,IF($B34=$A31,'Mapeamento de Riscos'!AH28,IF($B35=$A31,'Mapeamento de Riscos'!AH29,IF($B36=$A31,'Mapeamento de Riscos'!AH30,IF($B37=$A31,'Mapeamento de Riscos'!AH31,IF($B38=$A31,'Mapeamento de Riscos'!AH32,IF($B39=$A31,'Mapeamento de Riscos'!AH33,IF($B40=$A31,'Mapeamento de Riscos'!AH34,IF($B41=$A31,'Mapeamento de Riscos'!AH35,IF($B42=$A31,'Mapeamento de Riscos'!AH36,IF($B43=$A31,'Mapeamento de Riscos'!AH37,IF($B44=$A31,'Mapeamento de Riscos'!AH38,IF($B45=$A31,'Mapeamento de Riscos'!AH39,IF($B46=$A31,'Mapeamento de Riscos'!AH40,IF($B47=$A31,'Mapeamento de Riscos'!AH41,IF($B48=$A31,'Mapeamento de Riscos'!AH42,IF($B49=$A31,'Mapeamento de Riscos'!AH43,IF($B50=$A31,'Mapeamento de Riscos'!AH44,IF($B51=$A31,'Mapeamento de Riscos'!AH45,IF($B52=$A31,'Mapeamento de Riscos'!AH46,IF($B53=$A31,'Mapeamento de Riscos'!AH47,IF($B54=$A31,'Mapeamento de Riscos'!AH48,IF($B55=$A31,'Mapeamento de Riscos'!AH49,IF($B56=$A31,'Mapeamento de Riscos'!AH50,IF($B57=$A31,'Mapeamento de Riscos'!AH51,IF($B58=$A31,'Mapeamento de Riscos'!AH52,IF($B59=$A31,'Mapeamento de Riscos'!AH53,IF($B60=$A31,'Mapeamento de Riscos'!AH54,IF($B61=$A31,'Mapeamento de Riscos'!AH55,IF($B62=$A31,'Mapeamento de Riscos'!AH56,IF($B63=$A31,'Mapeamento de Riscos'!AH57,IF($B64=$A31,'Mapeamento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M31" s="265" t="str">
        <f>IF('Mapeamento de Riscos'!AI25&gt;0,(Q72&amp;" PREVENTIVO:  "&amp;'Mapeamento de Riscos'!AI25&amp;"
 ATENUANTE: "&amp;'Mapeamento de Riscos'!AK25&amp;""""),"")</f>
        <v/>
      </c>
      <c r="N31" s="265" t="str">
        <f>IF(C31='Mapeamento de Riscos'!A25,M31,IF(C31='Mapeamento de Riscos'!A26,'Matriz de Risco'!M32,IF(C31='Mapeamento de Riscos'!A27,'Matriz de Risco'!M33,IF(C31='Mapeamento de Riscos'!A28,'Matriz de Risco'!M34,IF(C31='Mapeamento de Riscos'!A29,'Matriz de Risco'!M35,IF(C31='Mapeamento de Riscos'!A30,'Matriz de Risco'!M36,IF(C31='Mapeamento de Riscos'!A31,'Matriz de Risco'!M37,IF(C31='Mapeamento de Riscos'!A32,'Matriz de Risco'!M38,IF(C31='Mapeamento de Riscos'!A33,'Matriz de Risco'!M39,IF(C31='Mapeamento de Riscos'!A34,'Matriz de Risco'!M40,IF(C31='Mapeamento de Riscos'!A35,'Matriz de Risco'!M41,IF(C31='Mapeamento de Riscos'!A36,'Matriz de Risco'!M42,IF(C31='Mapeamento de Riscos'!A37,'Matriz de Risco'!M43,IF(C31='Mapeamento de Riscos'!A38,'Matriz de Risco'!M44,IF(C31='Mapeamento de Riscos'!A39,'Matriz de Risco'!M45,IF(C31='Mapeamento de Riscos'!A40,'Matriz de Risco'!M46,IF(C31='Mapeamento de Riscos'!A41,'Matriz de Risco'!M47,IF(C31='Mapeamento de Riscos'!A42,'Matriz de Risco'!M48,IF(C31='Mapeamento de Riscos'!A43,'Matriz de Risco'!M49,IF(C31='Mapeamento de Riscos'!A44,'Matriz de Risco'!M50,IF(C31='Mapeamento de Riscos'!A45,'Matriz de Risco'!M51,IF(C31='Mapeamento de Riscos'!A46,'Matriz de Risco'!M52,IF(C31='Mapeamento de Riscos'!A47,'Matriz de Risco'!M53,IF(C31='Mapeamento de Riscos'!A48,'Matriz de Risco'!M54,IF(C31='Mapeamento de Riscos'!A49,'Matriz de Risco'!M55,IF(C31='Mapeamento de Riscos'!A50,'Matriz de Risco'!M56,IF(C31='Mapeamento de Riscos'!A51,'Matriz de Risco'!M57,IF(C31='Mapeamento de Riscos'!A52,'Matriz de Risco'!M58,IF(C31='Mapeamento de Riscos'!A53,'Matriz de Risco'!M59,IF(C31='Mapeamento de Riscos'!A54,'Matriz de Risco'!M60,IF(C31='Mapeamento de Riscos'!A55,'Matriz de Risco'!M61,IF(C31='Mapeamento de Riscos'!A56,'Matriz de Risco'!M62,IF(C31='Mapeamento de Riscos'!A57,'Matriz de Risco'!M63,"")))))))))))))))))))))))))))))))))</f>
        <v/>
      </c>
    </row>
    <row r="32" spans="1:14" ht="111.75" customHeight="1" x14ac:dyDescent="0.25">
      <c r="A32" s="98">
        <v>19</v>
      </c>
      <c r="B32" t="str">
        <f>IF('Mapeamento de Riscos'!B26="Gestão contratual",(COUNT($B$14:B31))+1,"")</f>
        <v/>
      </c>
      <c r="C32" s="100" t="str">
        <f>IF($B32=$A32,'Mapeamento de Riscos'!A26,IF($B33=$A32,'Mapeamento de Riscos'!A27,IF($B34=$A32,'Mapeamento de Riscos'!A28,IF($B35=$A32,'Mapeamento de Riscos'!A29,IF($B36=$A32,'Mapeamento de Riscos'!A30,IF($B37=$A32,'Mapeamento de Riscos'!A31,IF($B38=$A32,'Mapeamento de Riscos'!A32,IF($B39=$A32,'Mapeamento de Riscos'!A33,IF($B40=$A32,'Mapeamento de Riscos'!A34,IF($B41=$A32,'Mapeamento de Riscos'!A35,IF($B42=$A32,'Mapeamento de Riscos'!A36,IF($B43=$A32,'Mapeamento de Riscos'!A37,IF($B44=$A32,'Mapeamento de Riscos'!A38,IF($B45=$A32,'Mapeamento de Riscos'!A39,IF($B46=$A32,'Mapeamento de Riscos'!A40,IF($B47=$A32,'Mapeamento de Riscos'!A41,IF($B48=$A32,'Mapeamento de Riscos'!A42,IF($B49=$A32,'Mapeamento de Riscos'!A43,IF($B50=$A32,'Mapeamento de Riscos'!A44,IF($B51=$A32,'Mapeamento de Riscos'!A45,IF($B52=$A32,'Mapeamento de Riscos'!A46,IF($B53=$A32,'Mapeamento de Riscos'!A47,IF($B54=$A32,'Mapeamento de Riscos'!A48,IF($B55=$A32,'Mapeamento de Riscos'!A49,IF($B56=$A32,'Mapeamento de Riscos'!A50,IF($B57=$A32,'Mapeamento de Riscos'!A51,IF($B58=$A32,'Mapeamento de Riscos'!A52,IF($B59=$A32,'Mapeamento de Riscos'!A53,IF($B60=$A32,'Mapeamento de Riscos'!A54,IF($B61=$A32,'Mapeamento de Riscos'!A55,IF($B62=$A32,'Mapeamento de Riscos'!A56,IF($B63=$A32,'Mapeamento de Riscos'!A57,IF($B64=$A32,'Mapeamento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D32" s="100" t="str">
        <f>IF($B32=$A32,'Mapeamento de Riscos'!B26,IF($B33=$A32,'Mapeamento de Riscos'!B27,IF($B34=$A32,'Mapeamento de Riscos'!B28,IF($B35=$A32,'Mapeamento de Riscos'!B29,IF($B36=$A32,'Mapeamento de Riscos'!B30,IF($B37=$A32,'Mapeamento de Riscos'!B31,IF($B38=$A32,'Mapeamento de Riscos'!B32,IF($B39=$A32,'Mapeamento de Riscos'!B33,IF($B40=$A32,'Mapeamento de Riscos'!B34,IF($B41=$A32,'Mapeamento de Riscos'!B35,IF($B42=$A32,'Mapeamento de Riscos'!B36,IF($B43=$A32,'Mapeamento de Riscos'!B37,IF($B44=$A32,'Mapeamento de Riscos'!B38,IF($B45=$A32,'Mapeamento de Riscos'!B39,IF($B46=$A32,'Mapeamento de Riscos'!B40,IF($B47=$A32,'Mapeamento de Riscos'!B41,IF($B48=$A32,'Mapeamento de Riscos'!B42,IF($B49=$A32,'Mapeamento de Riscos'!B43,IF($B50=$A32,'Mapeamento de Riscos'!B44,IF($B51=$A32,'Mapeamento de Riscos'!B45,IF($B52=$A32,'Mapeamento de Riscos'!B46,IF($B53=$A32,'Mapeamento de Riscos'!B47,IF($B54=$A32,'Mapeamento de Riscos'!B48,IF($B55=$A32,'Mapeamento de Riscos'!B49,IF($B56=$A32,'Mapeamento de Riscos'!B50,IF($B57=$A32,'Mapeamento de Riscos'!B51,IF($B58=$A32,'Mapeamento de Riscos'!B52,IF($B59=$A32,'Mapeamento de Riscos'!B53,IF($B60=$A32,'Mapeamento de Riscos'!B54,IF($B61=$A32,'Mapeamento de Riscos'!B55,IF($B62=$A32,'Mapeamento de Riscos'!B56,IF($B63=$A32,'Mapeamento de Riscos'!B57,IF($B64=$A32,'Mapeamento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E32" s="266" t="str">
        <f>IF($B32=$A32,'Mapeamento de Riscos'!E26,IF($B33=$A32,'Mapeamento de Riscos'!E27,IF($B34=$A32,'Mapeamento de Riscos'!E28,IF($B35=$A32,'Mapeamento de Riscos'!E29,IF($B36=$A32,'Mapeamento de Riscos'!E30,IF($B37=$A32,'Mapeamento de Riscos'!E31,IF($B38=$A32,'Mapeamento de Riscos'!E32,IF($B39=$A32,'Mapeamento de Riscos'!E33,IF($B40=$A32,'Mapeamento de Riscos'!E34,IF($B41=$A32,'Mapeamento de Riscos'!E35,IF($B42=$A32,'Mapeamento de Riscos'!E36,IF($B43=$A32,'Mapeamento de Riscos'!E37,IF($B44=$A32,'Mapeamento de Riscos'!E38,IF($B45=$A32,'Mapeamento de Riscos'!E39,IF($B46=$A32,'Mapeamento de Riscos'!E40,IF($B47=$A32,'Mapeamento de Riscos'!E41,IF($B48=$A32,'Mapeamento de Riscos'!E42,IF($B49=$A32,'Mapeamento de Riscos'!E43,IF($B50=$A32,'Mapeamento de Riscos'!E44,IF($B51=$A32,'Mapeamento de Riscos'!E45,IF($B52=$A32,'Mapeamento de Riscos'!E46,IF($B53=$A32,'Mapeamento de Riscos'!E47,IF($B54=$A32,'Mapeamento de Riscos'!E48,IF($B55=$A32,'Mapeamento de Riscos'!E49,IF($B56=$A32,'Mapeamento de Riscos'!E50,IF($B57=$A32,'Mapeamento de Riscos'!E51,IF($B58=$A32,'Mapeamento de Riscos'!E52,IF($B59=$A32,'Mapeamento de Riscos'!E53,IF($B60=$A32,'Mapeamento de Riscos'!E54,IF($B61=$A32,'Mapeamento de Riscos'!E55,IF($B62=$A32,'Mapeamento de Riscos'!E56,IF($B63=$A32,'Mapeamento de Riscos'!E57,IF($B64=$A32,'Mapeamento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F32" s="266" t="str">
        <f>IF($B32=$A32,'Mapeamento de Riscos'!F26,IF($B33=$A32,'Mapeamento de Riscos'!F27,IF($B34=$A32,'Mapeamento de Riscos'!F28,IF($B35=$A32,'Mapeamento de Riscos'!F29,IF($B36=$A32,'Mapeamento de Riscos'!F30,IF($B37=$A32,'Mapeamento de Riscos'!F31,IF($B38=$A32,'Mapeamento de Riscos'!F32,IF($B39=$A32,'Mapeamento de Riscos'!F33,IF($B40=$A32,'Mapeamento de Riscos'!F34,IF($B41=$A32,'Mapeamento de Riscos'!F35,IF($B42=$A32,'Mapeamento de Riscos'!F36,IF($B43=$A32,'Mapeamento de Riscos'!F37,IF($B44=$A32,'Mapeamento de Riscos'!F38,IF($B45=$A32,'Mapeamento de Riscos'!F39,IF($B46=$A32,'Mapeamento de Riscos'!F40,IF($B47=$A32,'Mapeamento de Riscos'!F41,IF($B48=$A32,'Mapeamento de Riscos'!F42,IF($B49=$A32,'Mapeamento de Riscos'!F43,IF($B50=$A32,'Mapeamento de Riscos'!F44,IF($B51=$A32,'Mapeamento de Riscos'!F45,IF($B52=$A32,'Mapeamento de Riscos'!F46,IF($B53=$A32,'Mapeamento de Riscos'!F47,IF($B54=$A32,'Mapeamento de Riscos'!F48,IF($B55=$A32,'Mapeamento de Riscos'!F49,IF($B56=$A32,'Mapeamento de Riscos'!F50,IF($B57=$A32,'Mapeamento de Riscos'!F51,IF($B58=$A32,'Mapeamento de Riscos'!F52,IF($B59=$A32,'Mapeamento de Riscos'!F53,IF($B60=$A32,'Mapeamento de Riscos'!F54,IF($B61=$A32,'Mapeamento de Riscos'!F55,IF($B62=$A32,'Mapeamento de Riscos'!F56,IF($B63=$A32,'Mapeamento de Riscos'!F57,IF($B64=$A32,'Mapeamento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G32" s="266" t="str">
        <f>IF($B32=$A32,'Mapeamento de Riscos'!H26,IF($B33=$A32,'Mapeamento de Riscos'!H27,IF($B34=$A32,'Mapeamento de Riscos'!H28,IF($B35=$A32,'Mapeamento de Riscos'!H29,IF($B36=$A32,'Mapeamento de Riscos'!H30,IF($B37=$A32,'Mapeamento de Riscos'!H31,IF($B38=$A32,'Mapeamento de Riscos'!H32,IF($B39=$A32,'Mapeamento de Riscos'!H33,IF($B40=$A32,'Mapeamento de Riscos'!H34,IF($B41=$A32,'Mapeamento de Riscos'!H35,IF($B42=$A32,'Mapeamento de Riscos'!H36,IF($B43=$A32,'Mapeamento de Riscos'!H37,IF($B44=$A32,'Mapeamento de Riscos'!H38,IF($B45=$A32,'Mapeamento de Riscos'!H39,IF($B46=$A32,'Mapeamento de Riscos'!H40,IF($B47=$A32,'Mapeamento de Riscos'!H41,IF($B48=$A32,'Mapeamento de Riscos'!H42,IF($B49=$A32,'Mapeamento de Riscos'!H43,IF($B50=$A32,'Mapeamento de Riscos'!H44,IF($B51=$A32,'Mapeamento de Riscos'!H45,IF($B52=$A32,'Mapeamento de Riscos'!H46,IF($B53=$A32,'Mapeamento de Riscos'!H47,IF($B54=$A32,'Mapeamento de Riscos'!H48,IF($B55=$A32,'Mapeamento de Riscos'!H49,IF($B56=$A32,'Mapeamento de Riscos'!H50,IF($B57=$A32,'Mapeamento de Riscos'!H51,IF($B58=$A32,'Mapeamento de Riscos'!H52,IF($B59=$A32,'Mapeamento de Riscos'!H53,IF($B60=$A32,'Mapeamento de Riscos'!H54,IF($B61=$A32,'Mapeamento de Riscos'!H55,IF($B62=$A32,'Mapeamento de Riscos'!H56,IF($B63=$A32,'Mapeamento de Riscos'!H57,IF($B64=$A32,'Mapeamento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H32" s="100" t="str">
        <f>IF($B32=$A32,'Mapeamento de Riscos'!I26,IF($B33=$A32,'Mapeamento de Riscos'!I27,IF($B34=$A32,'Mapeamento de Riscos'!I28,IF($B35=$A32,'Mapeamento de Riscos'!I29,IF($B36=$A32,'Mapeamento de Riscos'!I30,IF($B37=$A32,'Mapeamento de Riscos'!I31,IF($B38=$A32,'Mapeamento de Riscos'!I32,IF($B39=$A32,'Mapeamento de Riscos'!I33,IF($B40=$A32,'Mapeamento de Riscos'!I34,IF($B41=$A32,'Mapeamento de Riscos'!I35,IF($B42=$A32,'Mapeamento de Riscos'!I36,IF($B43=$A32,'Mapeamento de Riscos'!I37,IF($B44=$A32,'Mapeamento de Riscos'!I38,IF($B45=$A32,'Mapeamento de Riscos'!I39,IF($B46=$A32,'Mapeamento de Riscos'!I40,IF($B47=$A32,'Mapeamento de Riscos'!I41,IF($B48=$A32,'Mapeamento de Riscos'!I42,IF($B49=$A32,'Mapeamento de Riscos'!I43,IF($B50=$A32,'Mapeamento de Riscos'!I44,IF($B51=$A32,'Mapeamento de Riscos'!I45,IF($B52=$A32,'Mapeamento de Riscos'!I46,IF($B53=$A32,'Mapeamento de Riscos'!I47,IF($B54=$A32,'Mapeamento de Riscos'!I48,IF($B55=$A32,'Mapeamento de Riscos'!I49,IF($B56=$A32,'Mapeamento de Riscos'!I50,IF($B57=$A32,'Mapeamento de Riscos'!I51,IF($B58=$A32,'Mapeamento de Riscos'!I52,IF($B59=$A32,'Mapeamento de Riscos'!I53,IF($B60=$A32,'Mapeamento de Riscos'!I54,IF($B61=$A32,'Mapeamento de Riscos'!I55,IF($B62=$A32,'Mapeamento de Riscos'!I56,IF($B63=$A32,'Mapeamento de Riscos'!I57,IF($B64=$A32,'Mapeamento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I32" s="100" t="str">
        <f>IF($B32=$A32,'Mapeamento de Riscos'!J26,IF($B33=$A32,'Mapeamento de Riscos'!J27,IF($B34=$A32,'Mapeamento de Riscos'!J28,IF($B35=$A32,'Mapeamento de Riscos'!J29,IF($B36=$A32,'Mapeamento de Riscos'!J30,IF($B37=$A32,'Mapeamento de Riscos'!J31,IF($B38=$A32,'Mapeamento de Riscos'!J32,IF($B39=$A32,'Mapeamento de Riscos'!J33,IF($B40=$A32,'Mapeamento de Riscos'!J34,IF($B41=$A32,'Mapeamento de Riscos'!J35,IF($B42=$A32,'Mapeamento de Riscos'!J36,IF($B43=$A32,'Mapeamento de Riscos'!J37,IF($B44=$A32,'Mapeamento de Riscos'!J38,IF($B45=$A32,'Mapeamento de Riscos'!J39,IF($B46=$A32,'Mapeamento de Riscos'!J40,IF($B47=$A32,'Mapeamento de Riscos'!J41,IF($B48=$A32,'Mapeamento de Riscos'!J42,IF($B49=$A32,'Mapeamento de Riscos'!J43,IF($B50=$A32,'Mapeamento de Riscos'!J44,IF($B51=$A32,'Mapeamento de Riscos'!J45,IF($B52=$A32,'Mapeamento de Riscos'!J46,IF($B53=$A32,'Mapeamento de Riscos'!J47,IF($B54=$A32,'Mapeamento de Riscos'!J48,IF($B55=$A32,'Mapeamento de Riscos'!J49,IF($B56=$A32,'Mapeamento de Riscos'!J50,IF($B57=$A32,'Mapeamento de Riscos'!J51,IF($B58=$A32,'Mapeamento de Riscos'!J52,IF($B59=$A32,'Mapeamento de Riscos'!J53,IF($B60=$A32,'Mapeamento de Riscos'!J54,IF($B61=$A32,'Mapeamento de Riscos'!J55,IF($B62=$A32,'Mapeamento de Riscos'!J56,IF($B63=$A32,'Mapeamento de Riscos'!J57,IF($B64=$A32,'Mapeamento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J32" s="100" t="str">
        <f>IF($B32=$A32,'Mapeamento de Riscos'!V26,IF($B33=$A32,'Mapeamento de Riscos'!V27,IF($B34=$A32,'Mapeamento de Riscos'!V28,IF($B35=$A32,'Mapeamento de Riscos'!V29,IF($B36=$A32,'Mapeamento de Riscos'!V30,IF($B37=$A32,'Mapeamento de Riscos'!V31,IF($B38=$A32,'Mapeamento de Riscos'!V32,IF($B39=$A32,'Mapeamento de Riscos'!V33,IF($B40=$A32,'Mapeamento de Riscos'!V34,IF($B41=$A32,'Mapeamento de Riscos'!V35,IF($B42=$A32,'Mapeamento de Riscos'!V36,IF($B43=$A32,'Mapeamento de Riscos'!V37,IF($B44=$A32,'Mapeamento de Riscos'!V38,IF($B45=$A32,'Mapeamento de Riscos'!V39,IF($B46=$A32,'Mapeamento de Riscos'!V40,IF($B47=$A32,'Mapeamento de Riscos'!V41,IF($B48=$A32,'Mapeamento de Riscos'!V42,IF($B49=$A32,'Mapeamento de Riscos'!V43,IF($B50=$A32,'Mapeamento de Riscos'!V44,IF($B51=$A32,'Mapeamento de Riscos'!V45,IF($B52=$A32,'Mapeamento de Riscos'!V46,IF($B53=$A32,'Mapeamento de Riscos'!V47,IF($B54=$A32,'Mapeamento de Riscos'!V48,IF($B55=$A32,'Mapeamento de Riscos'!V49,IF($B56=$A32,'Mapeamento de Riscos'!V50,IF($B57=$A32,'Mapeamento de Riscos'!V51,IF($B58=$A32,'Mapeamento de Riscos'!V52,IF($B59=$A32,'Mapeamento de Riscos'!V53,IF($B60=$A32,'Mapeamento de Riscos'!V54,IF($B61=$A32,'Mapeamento de Riscos'!V55,IF($B62=$A32,'Mapeamento de Riscos'!V56,IF($B63=$A32,'Mapeamento de Riscos'!V57,IF($B64=$A32,'Mapeamento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K32" s="100" t="str">
        <f>IF($B32=$A32,'Mapeamento de Riscos'!AG26,IF($B33=$A32,'Mapeamento de Riscos'!AG27,IF($B34=$A32,'Mapeamento de Riscos'!AG28,IF($B35=$A32,'Mapeamento de Riscos'!AG29,IF($B36=$A32,'Mapeamento de Riscos'!AG30,IF($B37=$A32,'Mapeamento de Riscos'!AG31,IF($B38=$A32,'Mapeamento de Riscos'!AG32,IF($B39=$A32,'Mapeamento de Riscos'!AG33,IF($B40=$A32,'Mapeamento de Riscos'!AG34,IF($B41=$A32,'Mapeamento de Riscos'!AG35,IF($B42=$A32,'Mapeamento de Riscos'!AG36,IF($B43=$A32,'Mapeamento de Riscos'!AG37,IF($B44=$A32,'Mapeamento de Riscos'!AG38,IF($B45=$A32,'Mapeamento de Riscos'!AG39,IF($B46=$A32,'Mapeamento de Riscos'!AG40,IF($B47=$A32,'Mapeamento de Riscos'!AG41,IF($B48=$A32,'Mapeamento de Riscos'!AG42,IF($B49=$A32,'Mapeamento de Riscos'!AG43,IF($B50=$A32,'Mapeamento de Riscos'!AG44,IF($B51=$A32,'Mapeamento de Riscos'!AG45,IF($B52=$A32,'Mapeamento de Riscos'!AG46,IF($B53=$A32,'Mapeamento de Riscos'!AG47,IF($B54=$A32,'Mapeamento de Riscos'!AG48,IF($B55=$A32,'Mapeamento de Riscos'!AG49,IF($B56=$A32,'Mapeamento de Riscos'!AG50,IF($B57=$A32,'Mapeamento de Riscos'!AG51,IF($B58=$A32,'Mapeamento de Riscos'!AG52,IF($B59=$A32,'Mapeamento de Riscos'!AG53,IF($B60=$A32,'Mapeamento de Riscos'!AG54,IF($B61=$A32,'Mapeamento de Riscos'!AG55,IF($B62=$A32,'Mapeamento de Riscos'!AG56,IF($B63=$A32,'Mapeamento de Riscos'!AG57,IF($B64=$A32,'Mapeamento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L32" s="100" t="str">
        <f>IF($B32=$A32,'Mapeamento de Riscos'!AH26,IF($B33=$A32,'Mapeamento de Riscos'!AH27,IF($B34=$A32,'Mapeamento de Riscos'!AH28,IF($B35=$A32,'Mapeamento de Riscos'!AH29,IF($B36=$A32,'Mapeamento de Riscos'!AH30,IF($B37=$A32,'Mapeamento de Riscos'!AH31,IF($B38=$A32,'Mapeamento de Riscos'!AH32,IF($B39=$A32,'Mapeamento de Riscos'!AH33,IF($B40=$A32,'Mapeamento de Riscos'!AH34,IF($B41=$A32,'Mapeamento de Riscos'!AH35,IF($B42=$A32,'Mapeamento de Riscos'!AH36,IF($B43=$A32,'Mapeamento de Riscos'!AH37,IF($B44=$A32,'Mapeamento de Riscos'!AH38,IF($B45=$A32,'Mapeamento de Riscos'!AH39,IF($B46=$A32,'Mapeamento de Riscos'!AH40,IF($B47=$A32,'Mapeamento de Riscos'!AH41,IF($B48=$A32,'Mapeamento de Riscos'!AH42,IF($B49=$A32,'Mapeamento de Riscos'!AH43,IF($B50=$A32,'Mapeamento de Riscos'!AH44,IF($B51=$A32,'Mapeamento de Riscos'!AH45,IF($B52=$A32,'Mapeamento de Riscos'!AH46,IF($B53=$A32,'Mapeamento de Riscos'!AH47,IF($B54=$A32,'Mapeamento de Riscos'!AH48,IF($B55=$A32,'Mapeamento de Riscos'!AH49,IF($B56=$A32,'Mapeamento de Riscos'!AH50,IF($B57=$A32,'Mapeamento de Riscos'!AH51,IF($B58=$A32,'Mapeamento de Riscos'!AH52,IF($B59=$A32,'Mapeamento de Riscos'!AH53,IF($B60=$A32,'Mapeamento de Riscos'!AH54,IF($B61=$A32,'Mapeamento de Riscos'!AH55,IF($B62=$A32,'Mapeamento de Riscos'!AH56,IF($B63=$A32,'Mapeamento de Riscos'!AH57,IF($B64=$A32,'Mapeamento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M32" s="265" t="str">
        <f>IF('Mapeamento de Riscos'!AI26&gt;0,(Q73&amp;" PREVENTIVO:  "&amp;'Mapeamento de Riscos'!AI26&amp;"
 ATENUANTE: "&amp;'Mapeamento de Riscos'!AK26&amp;""""),"")</f>
        <v/>
      </c>
      <c r="N32" s="265" t="str">
        <f>IF(C32='Mapeamento de Riscos'!A26,M32,IF(C32='Mapeamento de Riscos'!A27,'Matriz de Risco'!M33,IF(C32='Mapeamento de Riscos'!A28,'Matriz de Risco'!M34,IF(C32='Mapeamento de Riscos'!A29,'Matriz de Risco'!M35,IF(C32='Mapeamento de Riscos'!A30,'Matriz de Risco'!M36,IF(C32='Mapeamento de Riscos'!A31,'Matriz de Risco'!M37,IF(C32='Mapeamento de Riscos'!A32,'Matriz de Risco'!M38,IF(C32='Mapeamento de Riscos'!A33,'Matriz de Risco'!M39,IF(C32='Mapeamento de Riscos'!A34,'Matriz de Risco'!M40,IF(C32='Mapeamento de Riscos'!A35,'Matriz de Risco'!M41,IF(C32='Mapeamento de Riscos'!A36,'Matriz de Risco'!M42,IF(C32='Mapeamento de Riscos'!A37,'Matriz de Risco'!M43,IF(C32='Mapeamento de Riscos'!A38,'Matriz de Risco'!M44,IF(C32='Mapeamento de Riscos'!A39,'Matriz de Risco'!M45,IF(C32='Mapeamento de Riscos'!A40,'Matriz de Risco'!M46,IF(C32='Mapeamento de Riscos'!A41,'Matriz de Risco'!M47,IF(C32='Mapeamento de Riscos'!A42,'Matriz de Risco'!M48,IF(C32='Mapeamento de Riscos'!A43,'Matriz de Risco'!M49,IF(C32='Mapeamento de Riscos'!A44,'Matriz de Risco'!M50,IF(C32='Mapeamento de Riscos'!A45,'Matriz de Risco'!M51,IF(C32='Mapeamento de Riscos'!A46,'Matriz de Risco'!M52,IF(C32='Mapeamento de Riscos'!A47,'Matriz de Risco'!M53,IF(C32='Mapeamento de Riscos'!A48,'Matriz de Risco'!M54,IF(C32='Mapeamento de Riscos'!A49,'Matriz de Risco'!M55,IF(C32='Mapeamento de Riscos'!A50,'Matriz de Risco'!M56,IF(C32='Mapeamento de Riscos'!A51,'Matriz de Risco'!M57,IF(C32='Mapeamento de Riscos'!A52,'Matriz de Risco'!M58,IF(C32='Mapeamento de Riscos'!A53,'Matriz de Risco'!M59,IF(C32='Mapeamento de Riscos'!A54,'Matriz de Risco'!M60,IF(C32='Mapeamento de Riscos'!A55,'Matriz de Risco'!M61,IF(C32='Mapeamento de Riscos'!A56,'Matriz de Risco'!M62,IF(C32='Mapeamento de Riscos'!A57,'Matriz de Risco'!M63,""))))))))))))))))))))))))))))))))</f>
        <v/>
      </c>
    </row>
    <row r="33" spans="1:14" ht="105" customHeight="1" x14ac:dyDescent="0.25">
      <c r="A33" s="98">
        <v>20</v>
      </c>
      <c r="B33" t="str">
        <f>IF('Mapeamento de Riscos'!B27="Gestão contratual",(COUNT($B$14:B32))+1,"")</f>
        <v/>
      </c>
      <c r="C33" s="100" t="str">
        <f>IF($B33=$A33,'Mapeamento de Riscos'!A27,IF($B34=$A33,'Mapeamento de Riscos'!A28,IF($B35=$A33,'Mapeamento de Riscos'!A29,IF($B36=$A33,'Mapeamento de Riscos'!A30,IF($B37=$A33,'Mapeamento de Riscos'!A31,IF($B38=$A33,'Mapeamento de Riscos'!A32,IF($B39=$A33,'Mapeamento de Riscos'!A33,IF($B40=$A33,'Mapeamento de Riscos'!A34,IF($B41=$A33,'Mapeamento de Riscos'!A35,IF($B42=$A33,'Mapeamento de Riscos'!A36,IF($B43=$A33,'Mapeamento de Riscos'!A37,IF($B44=$A33,'Mapeamento de Riscos'!A38,IF($B45=$A33,'Mapeamento de Riscos'!A39,IF($B46=$A33,'Mapeamento de Riscos'!A40,IF($B47=$A33,'Mapeamento de Riscos'!A41,IF($B48=$A33,'Mapeamento de Riscos'!A42,IF($B49=$A33,'Mapeamento de Riscos'!A43,IF($B50=$A33,'Mapeamento de Riscos'!A44,IF($B51=$A33,'Mapeamento de Riscos'!A45,IF($B52=$A33,'Mapeamento de Riscos'!A46,IF($B53=$A33,'Mapeamento de Riscos'!A47,IF($B54=$A33,'Mapeamento de Riscos'!A48,IF($B55=$A33,'Mapeamento de Riscos'!A49,IF($B56=$A33,'Mapeamento de Riscos'!A50,IF($B57=$A33,'Mapeamento de Riscos'!A51,IF($B58=$A33,'Mapeamento de Riscos'!A52,IF($B59=$A33,'Mapeamento de Riscos'!A53,IF($B60=$A33,'Mapeamento de Riscos'!A54,IF($B61=$A33,'Mapeamento de Riscos'!A55,IF($B62=$A33,'Mapeamento de Riscos'!A56,IF($B63=$A33,'Mapeamento de Riscos'!A57,IF($B64=$A33,'Mapeamento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D33" s="100" t="str">
        <f>IF($B33=$A33,'Mapeamento de Riscos'!B27,IF($B34=$A33,'Mapeamento de Riscos'!B28,IF($B35=$A33,'Mapeamento de Riscos'!B29,IF($B36=$A33,'Mapeamento de Riscos'!B30,IF($B37=$A33,'Mapeamento de Riscos'!B31,IF($B38=$A33,'Mapeamento de Riscos'!B32,IF($B39=$A33,'Mapeamento de Riscos'!B33,IF($B40=$A33,'Mapeamento de Riscos'!B34,IF($B41=$A33,'Mapeamento de Riscos'!B35,IF($B42=$A33,'Mapeamento de Riscos'!B36,IF($B43=$A33,'Mapeamento de Riscos'!B37,IF($B44=$A33,'Mapeamento de Riscos'!B38,IF($B45=$A33,'Mapeamento de Riscos'!B39,IF($B46=$A33,'Mapeamento de Riscos'!B40,IF($B47=$A33,'Mapeamento de Riscos'!B41,IF($B48=$A33,'Mapeamento de Riscos'!B42,IF($B49=$A33,'Mapeamento de Riscos'!B43,IF($B50=$A33,'Mapeamento de Riscos'!B44,IF($B51=$A33,'Mapeamento de Riscos'!B45,IF($B52=$A33,'Mapeamento de Riscos'!B46,IF($B53=$A33,'Mapeamento de Riscos'!B47,IF($B54=$A33,'Mapeamento de Riscos'!B48,IF($B55=$A33,'Mapeamento de Riscos'!B49,IF($B56=$A33,'Mapeamento de Riscos'!B50,IF($B57=$A33,'Mapeamento de Riscos'!B51,IF($B58=$A33,'Mapeamento de Riscos'!B52,IF($B59=$A33,'Mapeamento de Riscos'!B53,IF($B60=$A33,'Mapeamento de Riscos'!B54,IF($B61=$A33,'Mapeamento de Riscos'!B55,IF($B62=$A33,'Mapeamento de Riscos'!B56,IF($B63=$A33,'Mapeamento de Riscos'!B57,IF($B64=$A33,'Mapeamento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E33" s="266" t="str">
        <f>IF($B33=$A33,'Mapeamento de Riscos'!E27,IF($B34=$A33,'Mapeamento de Riscos'!E28,IF($B35=$A33,'Mapeamento de Riscos'!E29,IF($B36=$A33,'Mapeamento de Riscos'!E30,IF($B37=$A33,'Mapeamento de Riscos'!E31,IF($B38=$A33,'Mapeamento de Riscos'!E32,IF($B39=$A33,'Mapeamento de Riscos'!E33,IF($B40=$A33,'Mapeamento de Riscos'!E34,IF($B41=$A33,'Mapeamento de Riscos'!E35,IF($B42=$A33,'Mapeamento de Riscos'!E36,IF($B43=$A33,'Mapeamento de Riscos'!E37,IF($B44=$A33,'Mapeamento de Riscos'!E38,IF($B45=$A33,'Mapeamento de Riscos'!E39,IF($B46=$A33,'Mapeamento de Riscos'!E40,IF($B47=$A33,'Mapeamento de Riscos'!E41,IF($B48=$A33,'Mapeamento de Riscos'!E42,IF($B49=$A33,'Mapeamento de Riscos'!E43,IF($B50=$A33,'Mapeamento de Riscos'!E44,IF($B51=$A33,'Mapeamento de Riscos'!E45,IF($B52=$A33,'Mapeamento de Riscos'!E46,IF($B53=$A33,'Mapeamento de Riscos'!E47,IF($B54=$A33,'Mapeamento de Riscos'!E48,IF($B55=$A33,'Mapeamento de Riscos'!E49,IF($B56=$A33,'Mapeamento de Riscos'!E50,IF($B57=$A33,'Mapeamento de Riscos'!E51,IF($B58=$A33,'Mapeamento de Riscos'!E52,IF($B59=$A33,'Mapeamento de Riscos'!E53,IF($B60=$A33,'Mapeamento de Riscos'!E54,IF($B61=$A33,'Mapeamento de Riscos'!E55,IF($B62=$A33,'Mapeamento de Riscos'!E56,IF($B63=$A33,'Mapeamento de Riscos'!E57,IF($B64=$A33,'Mapeamento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F33" s="266" t="str">
        <f>IF($B33=$A33,'Mapeamento de Riscos'!F27,IF($B34=$A33,'Mapeamento de Riscos'!F28,IF($B35=$A33,'Mapeamento de Riscos'!F29,IF($B36=$A33,'Mapeamento de Riscos'!F30,IF($B37=$A33,'Mapeamento de Riscos'!F31,IF($B38=$A33,'Mapeamento de Riscos'!F32,IF($B39=$A33,'Mapeamento de Riscos'!F33,IF($B40=$A33,'Mapeamento de Riscos'!F34,IF($B41=$A33,'Mapeamento de Riscos'!F35,IF($B42=$A33,'Mapeamento de Riscos'!F36,IF($B43=$A33,'Mapeamento de Riscos'!F37,IF($B44=$A33,'Mapeamento de Riscos'!F38,IF($B45=$A33,'Mapeamento de Riscos'!F39,IF($B46=$A33,'Mapeamento de Riscos'!F40,IF($B47=$A33,'Mapeamento de Riscos'!F41,IF($B48=$A33,'Mapeamento de Riscos'!F42,IF($B49=$A33,'Mapeamento de Riscos'!F43,IF($B50=$A33,'Mapeamento de Riscos'!F44,IF($B51=$A33,'Mapeamento de Riscos'!F45,IF($B52=$A33,'Mapeamento de Riscos'!F46,IF($B53=$A33,'Mapeamento de Riscos'!F47,IF($B54=$A33,'Mapeamento de Riscos'!F48,IF($B55=$A33,'Mapeamento de Riscos'!F49,IF($B56=$A33,'Mapeamento de Riscos'!F50,IF($B57=$A33,'Mapeamento de Riscos'!F51,IF($B58=$A33,'Mapeamento de Riscos'!F52,IF($B59=$A33,'Mapeamento de Riscos'!F53,IF($B60=$A33,'Mapeamento de Riscos'!F54,IF($B61=$A33,'Mapeamento de Riscos'!F55,IF($B62=$A33,'Mapeamento de Riscos'!F56,IF($B63=$A33,'Mapeamento de Riscos'!F57,IF($B64=$A33,'Mapeamento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G33" s="266" t="str">
        <f>IF($B33=$A33,'Mapeamento de Riscos'!H27,IF($B34=$A33,'Mapeamento de Riscos'!H28,IF($B35=$A33,'Mapeamento de Riscos'!H29,IF($B36=$A33,'Mapeamento de Riscos'!H30,IF($B37=$A33,'Mapeamento de Riscos'!H31,IF($B38=$A33,'Mapeamento de Riscos'!H32,IF($B39=$A33,'Mapeamento de Riscos'!H33,IF($B40=$A33,'Mapeamento de Riscos'!H34,IF($B41=$A33,'Mapeamento de Riscos'!H35,IF($B42=$A33,'Mapeamento de Riscos'!H36,IF($B43=$A33,'Mapeamento de Riscos'!H37,IF($B44=$A33,'Mapeamento de Riscos'!H38,IF($B45=$A33,'Mapeamento de Riscos'!H39,IF($B46=$A33,'Mapeamento de Riscos'!H40,IF($B47=$A33,'Mapeamento de Riscos'!H41,IF($B48=$A33,'Mapeamento de Riscos'!H42,IF($B49=$A33,'Mapeamento de Riscos'!H43,IF($B50=$A33,'Mapeamento de Riscos'!H44,IF($B51=$A33,'Mapeamento de Riscos'!H45,IF($B52=$A33,'Mapeamento de Riscos'!H46,IF($B53=$A33,'Mapeamento de Riscos'!H47,IF($B54=$A33,'Mapeamento de Riscos'!H48,IF($B55=$A33,'Mapeamento de Riscos'!H49,IF($B56=$A33,'Mapeamento de Riscos'!H50,IF($B57=$A33,'Mapeamento de Riscos'!H51,IF($B58=$A33,'Mapeamento de Riscos'!H52,IF($B59=$A33,'Mapeamento de Riscos'!H53,IF($B60=$A33,'Mapeamento de Riscos'!H54,IF($B61=$A33,'Mapeamento de Riscos'!H55,IF($B62=$A33,'Mapeamento de Riscos'!H56,IF($B63=$A33,'Mapeamento de Riscos'!H57,IF($B64=$A33,'Mapeamento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H33" s="100" t="str">
        <f>IF($B33=$A33,'Mapeamento de Riscos'!I27,IF($B34=$A33,'Mapeamento de Riscos'!I28,IF($B35=$A33,'Mapeamento de Riscos'!I29,IF($B36=$A33,'Mapeamento de Riscos'!I30,IF($B37=$A33,'Mapeamento de Riscos'!I31,IF($B38=$A33,'Mapeamento de Riscos'!I32,IF($B39=$A33,'Mapeamento de Riscos'!I33,IF($B40=$A33,'Mapeamento de Riscos'!I34,IF($B41=$A33,'Mapeamento de Riscos'!I35,IF($B42=$A33,'Mapeamento de Riscos'!I36,IF($B43=$A33,'Mapeamento de Riscos'!I37,IF($B44=$A33,'Mapeamento de Riscos'!I38,IF($B45=$A33,'Mapeamento de Riscos'!I39,IF($B46=$A33,'Mapeamento de Riscos'!I40,IF($B47=$A33,'Mapeamento de Riscos'!I41,IF($B48=$A33,'Mapeamento de Riscos'!I42,IF($B49=$A33,'Mapeamento de Riscos'!I43,IF($B50=$A33,'Mapeamento de Riscos'!I44,IF($B51=$A33,'Mapeamento de Riscos'!I45,IF($B52=$A33,'Mapeamento de Riscos'!I46,IF($B53=$A33,'Mapeamento de Riscos'!I47,IF($B54=$A33,'Mapeamento de Riscos'!I48,IF($B55=$A33,'Mapeamento de Riscos'!I49,IF($B56=$A33,'Mapeamento de Riscos'!I50,IF($B57=$A33,'Mapeamento de Riscos'!I51,IF($B58=$A33,'Mapeamento de Riscos'!I52,IF($B59=$A33,'Mapeamento de Riscos'!I53,IF($B60=$A33,'Mapeamento de Riscos'!I54,IF($B61=$A33,'Mapeamento de Riscos'!I55,IF($B62=$A33,'Mapeamento de Riscos'!I56,IF($B63=$A33,'Mapeamento de Riscos'!I57,IF($B64=$A33,'Mapeamento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I33" s="100" t="str">
        <f>IF($B33=$A33,'Mapeamento de Riscos'!J27,IF($B34=$A33,'Mapeamento de Riscos'!J28,IF($B35=$A33,'Mapeamento de Riscos'!J29,IF($B36=$A33,'Mapeamento de Riscos'!J30,IF($B37=$A33,'Mapeamento de Riscos'!J31,IF($B38=$A33,'Mapeamento de Riscos'!J32,IF($B39=$A33,'Mapeamento de Riscos'!J33,IF($B40=$A33,'Mapeamento de Riscos'!J34,IF($B41=$A33,'Mapeamento de Riscos'!J35,IF($B42=$A33,'Mapeamento de Riscos'!J36,IF($B43=$A33,'Mapeamento de Riscos'!J37,IF($B44=$A33,'Mapeamento de Riscos'!J38,IF($B45=$A33,'Mapeamento de Riscos'!J39,IF($B46=$A33,'Mapeamento de Riscos'!J40,IF($B47=$A33,'Mapeamento de Riscos'!J41,IF($B48=$A33,'Mapeamento de Riscos'!J42,IF($B49=$A33,'Mapeamento de Riscos'!J43,IF($B50=$A33,'Mapeamento de Riscos'!J44,IF($B51=$A33,'Mapeamento de Riscos'!J45,IF($B52=$A33,'Mapeamento de Riscos'!J46,IF($B53=$A33,'Mapeamento de Riscos'!J47,IF($B54=$A33,'Mapeamento de Riscos'!J48,IF($B55=$A33,'Mapeamento de Riscos'!J49,IF($B56=$A33,'Mapeamento de Riscos'!J50,IF($B57=$A33,'Mapeamento de Riscos'!J51,IF($B58=$A33,'Mapeamento de Riscos'!J52,IF($B59=$A33,'Mapeamento de Riscos'!J53,IF($B60=$A33,'Mapeamento de Riscos'!J54,IF($B61=$A33,'Mapeamento de Riscos'!J55,IF($B62=$A33,'Mapeamento de Riscos'!J56,IF($B63=$A33,'Mapeamento de Riscos'!J57,IF($B64=$A33,'Mapeamento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J33" s="100" t="str">
        <f>IF($B33=$A33,'Mapeamento de Riscos'!V27,IF($B34=$A33,'Mapeamento de Riscos'!V28,IF($B35=$A33,'Mapeamento de Riscos'!V29,IF($B36=$A33,'Mapeamento de Riscos'!V30,IF($B37=$A33,'Mapeamento de Riscos'!V31,IF($B38=$A33,'Mapeamento de Riscos'!V32,IF($B39=$A33,'Mapeamento de Riscos'!V33,IF($B40=$A33,'Mapeamento de Riscos'!V34,IF($B41=$A33,'Mapeamento de Riscos'!V35,IF($B42=$A33,'Mapeamento de Riscos'!V36,IF($B43=$A33,'Mapeamento de Riscos'!V37,IF($B44=$A33,'Mapeamento de Riscos'!V38,IF($B45=$A33,'Mapeamento de Riscos'!V39,IF($B46=$A33,'Mapeamento de Riscos'!V40,IF($B47=$A33,'Mapeamento de Riscos'!V41,IF($B48=$A33,'Mapeamento de Riscos'!V42,IF($B49=$A33,'Mapeamento de Riscos'!V43,IF($B50=$A33,'Mapeamento de Riscos'!V44,IF($B51=$A33,'Mapeamento de Riscos'!V45,IF($B52=$A33,'Mapeamento de Riscos'!V46,IF($B53=$A33,'Mapeamento de Riscos'!V47,IF($B54=$A33,'Mapeamento de Riscos'!V48,IF($B55=$A33,'Mapeamento de Riscos'!V49,IF($B56=$A33,'Mapeamento de Riscos'!V50,IF($B57=$A33,'Mapeamento de Riscos'!V51,IF($B58=$A33,'Mapeamento de Riscos'!V52,IF($B59=$A33,'Mapeamento de Riscos'!V53,IF($B60=$A33,'Mapeamento de Riscos'!V54,IF($B61=$A33,'Mapeamento de Riscos'!V55,IF($B62=$A33,'Mapeamento de Riscos'!V56,IF($B63=$A33,'Mapeamento de Riscos'!V57,IF($B64=$A33,'Mapeamento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K33" s="100" t="str">
        <f>IF($B33=$A33,'Mapeamento de Riscos'!AG27,IF($B34=$A33,'Mapeamento de Riscos'!AG28,IF($B35=$A33,'Mapeamento de Riscos'!AG29,IF($B36=$A33,'Mapeamento de Riscos'!AG30,IF($B37=$A33,'Mapeamento de Riscos'!AG31,IF($B38=$A33,'Mapeamento de Riscos'!AG32,IF($B39=$A33,'Mapeamento de Riscos'!AG33,IF($B40=$A33,'Mapeamento de Riscos'!AG34,IF($B41=$A33,'Mapeamento de Riscos'!AG35,IF($B42=$A33,'Mapeamento de Riscos'!AG36,IF($B43=$A33,'Mapeamento de Riscos'!AG37,IF($B44=$A33,'Mapeamento de Riscos'!AG38,IF($B45=$A33,'Mapeamento de Riscos'!AG39,IF($B46=$A33,'Mapeamento de Riscos'!AG40,IF($B47=$A33,'Mapeamento de Riscos'!AG41,IF($B48=$A33,'Mapeamento de Riscos'!AG42,IF($B49=$A33,'Mapeamento de Riscos'!AG43,IF($B50=$A33,'Mapeamento de Riscos'!AG44,IF($B51=$A33,'Mapeamento de Riscos'!AG45,IF($B52=$A33,'Mapeamento de Riscos'!AG46,IF($B53=$A33,'Mapeamento de Riscos'!AG47,IF($B54=$A33,'Mapeamento de Riscos'!AG48,IF($B55=$A33,'Mapeamento de Riscos'!AG49,IF($B56=$A33,'Mapeamento de Riscos'!AG50,IF($B57=$A33,'Mapeamento de Riscos'!AG51,IF($B58=$A33,'Mapeamento de Riscos'!AG52,IF($B59=$A33,'Mapeamento de Riscos'!AG53,IF($B60=$A33,'Mapeamento de Riscos'!AG54,IF($B61=$A33,'Mapeamento de Riscos'!AG55,IF($B62=$A33,'Mapeamento de Riscos'!AG56,IF($B63=$A33,'Mapeamento de Riscos'!AG57,IF($B64=$A33,'Mapeamento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L33" s="100" t="str">
        <f>IF($B33=$A33,'Mapeamento de Riscos'!AH27,IF($B34=$A33,'Mapeamento de Riscos'!AH28,IF($B35=$A33,'Mapeamento de Riscos'!AH29,IF($B36=$A33,'Mapeamento de Riscos'!AH30,IF($B37=$A33,'Mapeamento de Riscos'!AH31,IF($B38=$A33,'Mapeamento de Riscos'!AH32,IF($B39=$A33,'Mapeamento de Riscos'!AH33,IF($B40=$A33,'Mapeamento de Riscos'!AH34,IF($B41=$A33,'Mapeamento de Riscos'!AH35,IF($B42=$A33,'Mapeamento de Riscos'!AH36,IF($B43=$A33,'Mapeamento de Riscos'!AH37,IF($B44=$A33,'Mapeamento de Riscos'!AH38,IF($B45=$A33,'Mapeamento de Riscos'!AH39,IF($B46=$A33,'Mapeamento de Riscos'!AH40,IF($B47=$A33,'Mapeamento de Riscos'!AH41,IF($B48=$A33,'Mapeamento de Riscos'!AH42,IF($B49=$A33,'Mapeamento de Riscos'!AH43,IF($B50=$A33,'Mapeamento de Riscos'!AH44,IF($B51=$A33,'Mapeamento de Riscos'!AH45,IF($B52=$A33,'Mapeamento de Riscos'!AH46,IF($B53=$A33,'Mapeamento de Riscos'!AH47,IF($B54=$A33,'Mapeamento de Riscos'!AH48,IF($B55=$A33,'Mapeamento de Riscos'!AH49,IF($B56=$A33,'Mapeamento de Riscos'!AH50,IF($B57=$A33,'Mapeamento de Riscos'!AH51,IF($B58=$A33,'Mapeamento de Riscos'!AH52,IF($B59=$A33,'Mapeamento de Riscos'!AH53,IF($B60=$A33,'Mapeamento de Riscos'!AH54,IF($B61=$A33,'Mapeamento de Riscos'!AH55,IF($B62=$A33,'Mapeamento de Riscos'!AH56,IF($B63=$A33,'Mapeamento de Riscos'!AH57,IF($B64=$A33,'Mapeamento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M33" s="265" t="str">
        <f>IF('Mapeamento de Riscos'!AI27&gt;0,(Q74&amp;" PREVENTIVO:  "&amp;'Mapeamento de Riscos'!AI27&amp;"
 ATENUANTE: "&amp;'Mapeamento de Riscos'!AK27&amp;""""),"")</f>
        <v/>
      </c>
      <c r="N33" s="265" t="str">
        <f>IF(C33='Mapeamento de Riscos'!A27,M33,IF(C33='Mapeamento de Riscos'!A28,'Matriz de Risco'!M34,IF(C33='Mapeamento de Riscos'!A29,'Matriz de Risco'!M35,IF(C33='Mapeamento de Riscos'!A30,'Matriz de Risco'!M36,IF(C33='Mapeamento de Riscos'!A31,'Matriz de Risco'!M37,IF(C33='Mapeamento de Riscos'!A32,'Matriz de Risco'!M38,IF(C33='Mapeamento de Riscos'!A33,'Matriz de Risco'!M39,IF(C33='Mapeamento de Riscos'!A34,'Matriz de Risco'!M40,IF(C33='Mapeamento de Riscos'!A35,'Matriz de Risco'!M41,IF(C33='Mapeamento de Riscos'!A36,'Matriz de Risco'!M42,IF(C33='Mapeamento de Riscos'!A37,'Matriz de Risco'!M43,IF(C33='Mapeamento de Riscos'!A38,'Matriz de Risco'!M44,IF(C33='Mapeamento de Riscos'!A39,'Matriz de Risco'!M45,IF(C33='Mapeamento de Riscos'!A40,'Matriz de Risco'!M46,IF(C33='Mapeamento de Riscos'!A41,'Matriz de Risco'!M47,IF(C33='Mapeamento de Riscos'!A42,'Matriz de Risco'!M48,IF(C33='Mapeamento de Riscos'!A43,'Matriz de Risco'!M49,IF(C33='Mapeamento de Riscos'!A44,'Matriz de Risco'!M50,IF(C33='Mapeamento de Riscos'!A45,'Matriz de Risco'!M51,IF(C33='Mapeamento de Riscos'!A46,'Matriz de Risco'!M52,IF(C33='Mapeamento de Riscos'!A47,'Matriz de Risco'!M53,IF(C33='Mapeamento de Riscos'!A48,'Matriz de Risco'!M54,IF(C33='Mapeamento de Riscos'!A49,'Matriz de Risco'!M55,IF(C33='Mapeamento de Riscos'!A50,'Matriz de Risco'!M56,IF(C33='Mapeamento de Riscos'!A51,'Matriz de Risco'!M57,IF(C33='Mapeamento de Riscos'!A52,'Matriz de Risco'!M58,IF(C33='Mapeamento de Riscos'!A53,'Matriz de Risco'!M59,IF(C33='Mapeamento de Riscos'!A54,'Matriz de Risco'!M60,IF(C33='Mapeamento de Riscos'!A55,'Matriz de Risco'!M61,IF(C33='Mapeamento de Riscos'!A56,'Matriz de Risco'!M62,IF(C33='Mapeamento de Riscos'!A57,'Matriz de Risco'!M63,"")))))))))))))))))))))))))))))))</f>
        <v/>
      </c>
    </row>
    <row r="34" spans="1:14" ht="104.25" customHeight="1" x14ac:dyDescent="0.25">
      <c r="A34" s="98">
        <v>21</v>
      </c>
      <c r="B34" t="str">
        <f>IF('Mapeamento de Riscos'!B28="Gestão contratual",(COUNT($B$14:B33))+1,"")</f>
        <v/>
      </c>
      <c r="C34" s="100" t="str">
        <f>IF($B34=$A34,'Mapeamento de Riscos'!A28,IF($B35=$A34,'Mapeamento de Riscos'!A29,IF($B36=$A34,'Mapeamento de Riscos'!A30,IF($B37=$A34,'Mapeamento de Riscos'!A31,IF($B38=$A34,'Mapeamento de Riscos'!A32,IF($B39=$A34,'Mapeamento de Riscos'!A33,IF($B40=$A34,'Mapeamento de Riscos'!A34,IF($B41=$A34,'Mapeamento de Riscos'!A35,IF($B42=$A34,'Mapeamento de Riscos'!A36,IF($B43=$A34,'Mapeamento de Riscos'!A37,IF($B44=$A34,'Mapeamento de Riscos'!A38,IF($B45=$A34,'Mapeamento de Riscos'!A39,IF($B46=$A34,'Mapeamento de Riscos'!A40,IF($B47=$A34,'Mapeamento de Riscos'!A41,IF($B48=$A34,'Mapeamento de Riscos'!A42,IF($B49=$A34,'Mapeamento de Riscos'!A43,IF($B50=$A34,'Mapeamento de Riscos'!A44,IF($B51=$A34,'Mapeamento de Riscos'!A45,IF($B52=$A34,'Mapeamento de Riscos'!A46,IF($B53=$A34,'Mapeamento de Riscos'!A47,IF($B54=$A34,'Mapeamento de Riscos'!A48,IF($B55=$A34,'Mapeamento de Riscos'!A49,IF($B56=$A34,'Mapeamento de Riscos'!A50,IF($B57=$A34,'Mapeamento de Riscos'!A51,IF($B58=$A34,'Mapeamento de Riscos'!A52,IF($B59=$A34,'Mapeamento de Riscos'!A53,IF($B60=$A34,'Mapeamento de Riscos'!A54,IF($B61=$A34,'Mapeamento de Riscos'!A55,IF($B62=$A34,'Mapeamento de Riscos'!A56,IF($B63=$A34,'Mapeamento de Riscos'!A57,IF($B64=$A34,'Mapeamento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D34" s="100" t="str">
        <f>IF($B34=$A34,'Mapeamento de Riscos'!B28,IF($B35=$A34,'Mapeamento de Riscos'!B29,IF($B36=$A34,'Mapeamento de Riscos'!B30,IF($B37=$A34,'Mapeamento de Riscos'!B31,IF($B38=$A34,'Mapeamento de Riscos'!B32,IF($B39=$A34,'Mapeamento de Riscos'!B33,IF($B40=$A34,'Mapeamento de Riscos'!B34,IF($B41=$A34,'Mapeamento de Riscos'!B35,IF($B42=$A34,'Mapeamento de Riscos'!B36,IF($B43=$A34,'Mapeamento de Riscos'!B37,IF($B44=$A34,'Mapeamento de Riscos'!B38,IF($B45=$A34,'Mapeamento de Riscos'!B39,IF($B46=$A34,'Mapeamento de Riscos'!B40,IF($B47=$A34,'Mapeamento de Riscos'!B41,IF($B48=$A34,'Mapeamento de Riscos'!B42,IF($B49=$A34,'Mapeamento de Riscos'!B43,IF($B50=$A34,'Mapeamento de Riscos'!B44,IF($B51=$A34,'Mapeamento de Riscos'!B45,IF($B52=$A34,'Mapeamento de Riscos'!B46,IF($B53=$A34,'Mapeamento de Riscos'!B47,IF($B54=$A34,'Mapeamento de Riscos'!B48,IF($B55=$A34,'Mapeamento de Riscos'!B49,IF($B56=$A34,'Mapeamento de Riscos'!B50,IF($B57=$A34,'Mapeamento de Riscos'!B51,IF($B58=$A34,'Mapeamento de Riscos'!B52,IF($B59=$A34,'Mapeamento de Riscos'!B53,IF($B60=$A34,'Mapeamento de Riscos'!B54,IF($B61=$A34,'Mapeamento de Riscos'!B55,IF($B62=$A34,'Mapeamento de Riscos'!B56,IF($B63=$A34,'Mapeamento de Riscos'!B57,IF($B64=$A34,'Mapeamento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E34" s="266" t="str">
        <f>IF($B34=$A34,'Mapeamento de Riscos'!E28,IF($B35=$A34,'Mapeamento de Riscos'!E29,IF($B36=$A34,'Mapeamento de Riscos'!E30,IF($B37=$A34,'Mapeamento de Riscos'!E31,IF($B38=$A34,'Mapeamento de Riscos'!E32,IF($B39=$A34,'Mapeamento de Riscos'!E33,IF($B40=$A34,'Mapeamento de Riscos'!E34,IF($B41=$A34,'Mapeamento de Riscos'!E35,IF($B42=$A34,'Mapeamento de Riscos'!E36,IF($B43=$A34,'Mapeamento de Riscos'!E37,IF($B44=$A34,'Mapeamento de Riscos'!E38,IF($B45=$A34,'Mapeamento de Riscos'!E39,IF($B46=$A34,'Mapeamento de Riscos'!E40,IF($B47=$A34,'Mapeamento de Riscos'!E41,IF($B48=$A34,'Mapeamento de Riscos'!E42,IF($B49=$A34,'Mapeamento de Riscos'!E43,IF($B50=$A34,'Mapeamento de Riscos'!E44,IF($B51=$A34,'Mapeamento de Riscos'!E45,IF($B52=$A34,'Mapeamento de Riscos'!E46,IF($B53=$A34,'Mapeamento de Riscos'!E47,IF($B54=$A34,'Mapeamento de Riscos'!E48,IF($B55=$A34,'Mapeamento de Riscos'!E49,IF($B56=$A34,'Mapeamento de Riscos'!E50,IF($B57=$A34,'Mapeamento de Riscos'!E51,IF($B58=$A34,'Mapeamento de Riscos'!E52,IF($B59=$A34,'Mapeamento de Riscos'!E53,IF($B60=$A34,'Mapeamento de Riscos'!E54,IF($B61=$A34,'Mapeamento de Riscos'!E55,IF($B62=$A34,'Mapeamento de Riscos'!E56,IF($B63=$A34,'Mapeamento de Riscos'!E57,IF($B64=$A34,'Mapeamento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F34" s="266" t="str">
        <f>IF($B34=$A34,'Mapeamento de Riscos'!F28,IF($B35=$A34,'Mapeamento de Riscos'!F29,IF($B36=$A34,'Mapeamento de Riscos'!F30,IF($B37=$A34,'Mapeamento de Riscos'!F31,IF($B38=$A34,'Mapeamento de Riscos'!F32,IF($B39=$A34,'Mapeamento de Riscos'!F33,IF($B40=$A34,'Mapeamento de Riscos'!F34,IF($B41=$A34,'Mapeamento de Riscos'!F35,IF($B42=$A34,'Mapeamento de Riscos'!F36,IF($B43=$A34,'Mapeamento de Riscos'!F37,IF($B44=$A34,'Mapeamento de Riscos'!F38,IF($B45=$A34,'Mapeamento de Riscos'!F39,IF($B46=$A34,'Mapeamento de Riscos'!F40,IF($B47=$A34,'Mapeamento de Riscos'!F41,IF($B48=$A34,'Mapeamento de Riscos'!F42,IF($B49=$A34,'Mapeamento de Riscos'!F43,IF($B50=$A34,'Mapeamento de Riscos'!F44,IF($B51=$A34,'Mapeamento de Riscos'!F45,IF($B52=$A34,'Mapeamento de Riscos'!F46,IF($B53=$A34,'Mapeamento de Riscos'!F47,IF($B54=$A34,'Mapeamento de Riscos'!F48,IF($B55=$A34,'Mapeamento de Riscos'!F49,IF($B56=$A34,'Mapeamento de Riscos'!F50,IF($B57=$A34,'Mapeamento de Riscos'!F51,IF($B58=$A34,'Mapeamento de Riscos'!F52,IF($B59=$A34,'Mapeamento de Riscos'!F53,IF($B60=$A34,'Mapeamento de Riscos'!F54,IF($B61=$A34,'Mapeamento de Riscos'!F55,IF($B62=$A34,'Mapeamento de Riscos'!F56,IF($B63=$A34,'Mapeamento de Riscos'!F57,IF($B64=$A34,'Mapeamento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G34" s="266" t="str">
        <f>IF($B34=$A34,'Mapeamento de Riscos'!H28,IF($B35=$A34,'Mapeamento de Riscos'!H29,IF($B36=$A34,'Mapeamento de Riscos'!H30,IF($B37=$A34,'Mapeamento de Riscos'!H31,IF($B38=$A34,'Mapeamento de Riscos'!H32,IF($B39=$A34,'Mapeamento de Riscos'!H33,IF($B40=$A34,'Mapeamento de Riscos'!H34,IF($B41=$A34,'Mapeamento de Riscos'!H35,IF($B42=$A34,'Mapeamento de Riscos'!H36,IF($B43=$A34,'Mapeamento de Riscos'!H37,IF($B44=$A34,'Mapeamento de Riscos'!H38,IF($B45=$A34,'Mapeamento de Riscos'!H39,IF($B46=$A34,'Mapeamento de Riscos'!H40,IF($B47=$A34,'Mapeamento de Riscos'!H41,IF($B48=$A34,'Mapeamento de Riscos'!H42,IF($B49=$A34,'Mapeamento de Riscos'!H43,IF($B50=$A34,'Mapeamento de Riscos'!H44,IF($B51=$A34,'Mapeamento de Riscos'!H45,IF($B52=$A34,'Mapeamento de Riscos'!H46,IF($B53=$A34,'Mapeamento de Riscos'!H47,IF($B54=$A34,'Mapeamento de Riscos'!H48,IF($B55=$A34,'Mapeamento de Riscos'!H49,IF($B56=$A34,'Mapeamento de Riscos'!H50,IF($B57=$A34,'Mapeamento de Riscos'!H51,IF($B58=$A34,'Mapeamento de Riscos'!H52,IF($B59=$A34,'Mapeamento de Riscos'!H53,IF($B60=$A34,'Mapeamento de Riscos'!H54,IF($B61=$A34,'Mapeamento de Riscos'!H55,IF($B62=$A34,'Mapeamento de Riscos'!H56,IF($B63=$A34,'Mapeamento de Riscos'!H57,IF($B64=$A34,'Mapeamento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H34" s="100" t="str">
        <f>IF($B34=$A34,'Mapeamento de Riscos'!I28,IF($B35=$A34,'Mapeamento de Riscos'!I29,IF($B36=$A34,'Mapeamento de Riscos'!I30,IF($B37=$A34,'Mapeamento de Riscos'!I31,IF($B38=$A34,'Mapeamento de Riscos'!I32,IF($B39=$A34,'Mapeamento de Riscos'!I33,IF($B40=$A34,'Mapeamento de Riscos'!I34,IF($B41=$A34,'Mapeamento de Riscos'!I35,IF($B42=$A34,'Mapeamento de Riscos'!I36,IF($B43=$A34,'Mapeamento de Riscos'!I37,IF($B44=$A34,'Mapeamento de Riscos'!I38,IF($B45=$A34,'Mapeamento de Riscos'!I39,IF($B46=$A34,'Mapeamento de Riscos'!I40,IF($B47=$A34,'Mapeamento de Riscos'!I41,IF($B48=$A34,'Mapeamento de Riscos'!I42,IF($B49=$A34,'Mapeamento de Riscos'!I43,IF($B50=$A34,'Mapeamento de Riscos'!I44,IF($B51=$A34,'Mapeamento de Riscos'!I45,IF($B52=$A34,'Mapeamento de Riscos'!I46,IF($B53=$A34,'Mapeamento de Riscos'!I47,IF($B54=$A34,'Mapeamento de Riscos'!I48,IF($B55=$A34,'Mapeamento de Riscos'!I49,IF($B56=$A34,'Mapeamento de Riscos'!I50,IF($B57=$A34,'Mapeamento de Riscos'!I51,IF($B58=$A34,'Mapeamento de Riscos'!I52,IF($B59=$A34,'Mapeamento de Riscos'!I53,IF($B60=$A34,'Mapeamento de Riscos'!I54,IF($B61=$A34,'Mapeamento de Riscos'!I55,IF($B62=$A34,'Mapeamento de Riscos'!I56,IF($B63=$A34,'Mapeamento de Riscos'!I57,IF($B64=$A34,'Mapeamento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I34" s="100" t="str">
        <f>IF($B34=$A34,'Mapeamento de Riscos'!J28,IF($B35=$A34,'Mapeamento de Riscos'!J29,IF($B36=$A34,'Mapeamento de Riscos'!J30,IF($B37=$A34,'Mapeamento de Riscos'!J31,IF($B38=$A34,'Mapeamento de Riscos'!J32,IF($B39=$A34,'Mapeamento de Riscos'!J33,IF($B40=$A34,'Mapeamento de Riscos'!J34,IF($B41=$A34,'Mapeamento de Riscos'!J35,IF($B42=$A34,'Mapeamento de Riscos'!J36,IF($B43=$A34,'Mapeamento de Riscos'!J37,IF($B44=$A34,'Mapeamento de Riscos'!J38,IF($B45=$A34,'Mapeamento de Riscos'!J39,IF($B46=$A34,'Mapeamento de Riscos'!J40,IF($B47=$A34,'Mapeamento de Riscos'!J41,IF($B48=$A34,'Mapeamento de Riscos'!J42,IF($B49=$A34,'Mapeamento de Riscos'!J43,IF($B50=$A34,'Mapeamento de Riscos'!J44,IF($B51=$A34,'Mapeamento de Riscos'!J45,IF($B52=$A34,'Mapeamento de Riscos'!J46,IF($B53=$A34,'Mapeamento de Riscos'!J47,IF($B54=$A34,'Mapeamento de Riscos'!J48,IF($B55=$A34,'Mapeamento de Riscos'!J49,IF($B56=$A34,'Mapeamento de Riscos'!J50,IF($B57=$A34,'Mapeamento de Riscos'!J51,IF($B58=$A34,'Mapeamento de Riscos'!J52,IF($B59=$A34,'Mapeamento de Riscos'!J53,IF($B60=$A34,'Mapeamento de Riscos'!J54,IF($B61=$A34,'Mapeamento de Riscos'!J55,IF($B62=$A34,'Mapeamento de Riscos'!J56,IF($B63=$A34,'Mapeamento de Riscos'!J57,IF($B64=$A34,'Mapeamento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J34" s="100" t="str">
        <f>IF($B34=$A34,'Mapeamento de Riscos'!V28,IF($B35=$A34,'Mapeamento de Riscos'!V29,IF($B36=$A34,'Mapeamento de Riscos'!V30,IF($B37=$A34,'Mapeamento de Riscos'!V31,IF($B38=$A34,'Mapeamento de Riscos'!V32,IF($B39=$A34,'Mapeamento de Riscos'!V33,IF($B40=$A34,'Mapeamento de Riscos'!V34,IF($B41=$A34,'Mapeamento de Riscos'!V35,IF($B42=$A34,'Mapeamento de Riscos'!V36,IF($B43=$A34,'Mapeamento de Riscos'!V37,IF($B44=$A34,'Mapeamento de Riscos'!V38,IF($B45=$A34,'Mapeamento de Riscos'!V39,IF($B46=$A34,'Mapeamento de Riscos'!V40,IF($B47=$A34,'Mapeamento de Riscos'!V41,IF($B48=$A34,'Mapeamento de Riscos'!V42,IF($B49=$A34,'Mapeamento de Riscos'!V43,IF($B50=$A34,'Mapeamento de Riscos'!V44,IF($B51=$A34,'Mapeamento de Riscos'!V45,IF($B52=$A34,'Mapeamento de Riscos'!V46,IF($B53=$A34,'Mapeamento de Riscos'!V47,IF($B54=$A34,'Mapeamento de Riscos'!V48,IF($B55=$A34,'Mapeamento de Riscos'!V49,IF($B56=$A34,'Mapeamento de Riscos'!V50,IF($B57=$A34,'Mapeamento de Riscos'!V51,IF($B58=$A34,'Mapeamento de Riscos'!V52,IF($B59=$A34,'Mapeamento de Riscos'!V53,IF($B60=$A34,'Mapeamento de Riscos'!V54,IF($B61=$A34,'Mapeamento de Riscos'!V55,IF($B62=$A34,'Mapeamento de Riscos'!V56,IF($B63=$A34,'Mapeamento de Riscos'!V57,IF($B64=$A34,'Mapeamento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K34" s="100" t="str">
        <f>IF($B34=$A34,'Mapeamento de Riscos'!AG28,IF($B35=$A34,'Mapeamento de Riscos'!AG29,IF($B36=$A34,'Mapeamento de Riscos'!AG30,IF($B37=$A34,'Mapeamento de Riscos'!AG31,IF($B38=$A34,'Mapeamento de Riscos'!AG32,IF($B39=$A34,'Mapeamento de Riscos'!AG33,IF($B40=$A34,'Mapeamento de Riscos'!AG34,IF($B41=$A34,'Mapeamento de Riscos'!AG35,IF($B42=$A34,'Mapeamento de Riscos'!AG36,IF($B43=$A34,'Mapeamento de Riscos'!AG37,IF($B44=$A34,'Mapeamento de Riscos'!AG38,IF($B45=$A34,'Mapeamento de Riscos'!AG39,IF($B46=$A34,'Mapeamento de Riscos'!AG40,IF($B47=$A34,'Mapeamento de Riscos'!AG41,IF($B48=$A34,'Mapeamento de Riscos'!AG42,IF($B49=$A34,'Mapeamento de Riscos'!AG43,IF($B50=$A34,'Mapeamento de Riscos'!AG44,IF($B51=$A34,'Mapeamento de Riscos'!AG45,IF($B52=$A34,'Mapeamento de Riscos'!AG46,IF($B53=$A34,'Mapeamento de Riscos'!AG47,IF($B54=$A34,'Mapeamento de Riscos'!AG48,IF($B55=$A34,'Mapeamento de Riscos'!AG49,IF($B56=$A34,'Mapeamento de Riscos'!AG50,IF($B57=$A34,'Mapeamento de Riscos'!AG51,IF($B58=$A34,'Mapeamento de Riscos'!AG52,IF($B59=$A34,'Mapeamento de Riscos'!AG53,IF($B60=$A34,'Mapeamento de Riscos'!AG54,IF($B61=$A34,'Mapeamento de Riscos'!AG55,IF($B62=$A34,'Mapeamento de Riscos'!AG56,IF($B63=$A34,'Mapeamento de Riscos'!AG57,IF($B64=$A34,'Mapeamento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L34" s="100" t="str">
        <f>IF($B34=$A34,'Mapeamento de Riscos'!AH28,IF($B35=$A34,'Mapeamento de Riscos'!AH29,IF($B36=$A34,'Mapeamento de Riscos'!AH30,IF($B37=$A34,'Mapeamento de Riscos'!AH31,IF($B38=$A34,'Mapeamento de Riscos'!AH32,IF($B39=$A34,'Mapeamento de Riscos'!AH33,IF($B40=$A34,'Mapeamento de Riscos'!AH34,IF($B41=$A34,'Mapeamento de Riscos'!AH35,IF($B42=$A34,'Mapeamento de Riscos'!AH36,IF($B43=$A34,'Mapeamento de Riscos'!AH37,IF($B44=$A34,'Mapeamento de Riscos'!AH38,IF($B45=$A34,'Mapeamento de Riscos'!AH39,IF($B46=$A34,'Mapeamento de Riscos'!AH40,IF($B47=$A34,'Mapeamento de Riscos'!AH41,IF($B48=$A34,'Mapeamento de Riscos'!AH42,IF($B49=$A34,'Mapeamento de Riscos'!AH43,IF($B50=$A34,'Mapeamento de Riscos'!AH44,IF($B51=$A34,'Mapeamento de Riscos'!AH45,IF($B52=$A34,'Mapeamento de Riscos'!AH46,IF($B53=$A34,'Mapeamento de Riscos'!AH47,IF($B54=$A34,'Mapeamento de Riscos'!AH48,IF($B55=$A34,'Mapeamento de Riscos'!AH49,IF($B56=$A34,'Mapeamento de Riscos'!AH50,IF($B57=$A34,'Mapeamento de Riscos'!AH51,IF($B58=$A34,'Mapeamento de Riscos'!AH52,IF($B59=$A34,'Mapeamento de Riscos'!AH53,IF($B60=$A34,'Mapeamento de Riscos'!AH54,IF($B61=$A34,'Mapeamento de Riscos'!AH55,IF($B62=$A34,'Mapeamento de Riscos'!AH56,IF($B63=$A34,'Mapeamento de Riscos'!AH57,IF($B64=$A34,'Mapeamento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M34" s="265" t="str">
        <f>IF('Mapeamento de Riscos'!AI28&gt;0,(Q75&amp;" PREVENTIVO:  "&amp;'Mapeamento de Riscos'!AI28&amp;"
 ATENUANTE: "&amp;'Mapeamento de Riscos'!AK28&amp;""""),"")</f>
        <v/>
      </c>
      <c r="N34" s="265" t="str">
        <f>IF(C34='Mapeamento de Riscos'!A28,M34,IF(C34='Mapeamento de Riscos'!A29,'Matriz de Risco'!M35,IF(C34='Mapeamento de Riscos'!A30,'Matriz de Risco'!M36,IF(C34='Mapeamento de Riscos'!A31,'Matriz de Risco'!M37,IF(C34='Mapeamento de Riscos'!A32,'Matriz de Risco'!M38,IF(C34='Mapeamento de Riscos'!A33,'Matriz de Risco'!M39,IF(C34='Mapeamento de Riscos'!A34,'Matriz de Risco'!M40,IF(C34='Mapeamento de Riscos'!A35,'Matriz de Risco'!M41,IF(C34='Mapeamento de Riscos'!A36,'Matriz de Risco'!M42,IF(C34='Mapeamento de Riscos'!A37,'Matriz de Risco'!M43,IF(C34='Mapeamento de Riscos'!A38,'Matriz de Risco'!M44,IF(C34='Mapeamento de Riscos'!A39,'Matriz de Risco'!M45,IF(C34='Mapeamento de Riscos'!A40,'Matriz de Risco'!M46,IF(C34='Mapeamento de Riscos'!A41,'Matriz de Risco'!M47,IF(C34='Mapeamento de Riscos'!A42,'Matriz de Risco'!M48,IF(C34='Mapeamento de Riscos'!A43,'Matriz de Risco'!M49,IF(C34='Mapeamento de Riscos'!A44,'Matriz de Risco'!M50,IF(C34='Mapeamento de Riscos'!A45,'Matriz de Risco'!M51,IF(C34='Mapeamento de Riscos'!A46,'Matriz de Risco'!M52,IF(C34='Mapeamento de Riscos'!A47,'Matriz de Risco'!M53,IF(C34='Mapeamento de Riscos'!A48,'Matriz de Risco'!M54,IF(C34='Mapeamento de Riscos'!A49,'Matriz de Risco'!M55,IF(C34='Mapeamento de Riscos'!A50,'Matriz de Risco'!M56,IF(C34='Mapeamento de Riscos'!A51,'Matriz de Risco'!M57,IF(C34='Mapeamento de Riscos'!A52,'Matriz de Risco'!M58,IF(C34='Mapeamento de Riscos'!A53,'Matriz de Risco'!M59,IF(C34='Mapeamento de Riscos'!A54,'Matriz de Risco'!M60,IF(C34='Mapeamento de Riscos'!A55,'Matriz de Risco'!M61,IF(C34='Mapeamento de Riscos'!A56,'Matriz de Risco'!M62,IF(C34='Mapeamento de Riscos'!A57,'Matriz de Risco'!M63,""))))))))))))))))))))))))))))))</f>
        <v/>
      </c>
    </row>
    <row r="35" spans="1:14" ht="139.5" customHeight="1" x14ac:dyDescent="0.25">
      <c r="A35" s="98">
        <v>22</v>
      </c>
      <c r="B35" t="str">
        <f>IF('Mapeamento de Riscos'!B29="Gestão contratual",(COUNT($B$14:B34))+1,"")</f>
        <v/>
      </c>
      <c r="C35" s="100" t="str">
        <f>IF($B35=$A35,'Mapeamento de Riscos'!A29,IF($B36=$A35,'Mapeamento de Riscos'!A30,IF($B37=$A35,'Mapeamento de Riscos'!A31,IF($B38=$A35,'Mapeamento de Riscos'!A32,IF($B39=$A35,'Mapeamento de Riscos'!A33,IF($B40=$A35,'Mapeamento de Riscos'!A34,IF($B41=$A35,'Mapeamento de Riscos'!A35,IF($B42=$A35,'Mapeamento de Riscos'!A36,IF($B43=$A35,'Mapeamento de Riscos'!A37,IF($B44=$A35,'Mapeamento de Riscos'!A38,IF($B45=$A35,'Mapeamento de Riscos'!A39,IF($B46=$A35,'Mapeamento de Riscos'!A40,IF($B47=$A35,'Mapeamento de Riscos'!A41,IF($B48=$A35,'Mapeamento de Riscos'!A42,IF($B49=$A35,'Mapeamento de Riscos'!A43,IF($B50=$A35,'Mapeamento de Riscos'!A44,IF($B51=$A35,'Mapeamento de Riscos'!A45,IF($B52=$A35,'Mapeamento de Riscos'!A46,IF($B53=$A35,'Mapeamento de Riscos'!A47,IF($B54=$A35,'Mapeamento de Riscos'!A48,IF($B55=$A35,'Mapeamento de Riscos'!A49,IF($B56=$A35,'Mapeamento de Riscos'!A50,IF($B57=$A35,'Mapeamento de Riscos'!A51,IF($B58=$A35,'Mapeamento de Riscos'!A52,IF($B59=$A35,'Mapeamento de Riscos'!A53,IF($B60=$A35,'Mapeamento de Riscos'!A54,IF($B61=$A35,'Mapeamento de Riscos'!A55,IF($B62=$A35,'Mapeamento de Riscos'!A56,IF($B63=$A35,'Mapeamento de Riscos'!A57,IF($B64=$A35,'Mapeamento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D35" s="100" t="str">
        <f>IF($B35=$A35,'Mapeamento de Riscos'!B29,IF($B36=$A35,'Mapeamento de Riscos'!B30,IF($B37=$A35,'Mapeamento de Riscos'!B31,IF($B38=$A35,'Mapeamento de Riscos'!B32,IF($B39=$A35,'Mapeamento de Riscos'!B33,IF($B40=$A35,'Mapeamento de Riscos'!B34,IF($B41=$A35,'Mapeamento de Riscos'!B35,IF($B42=$A35,'Mapeamento de Riscos'!B36,IF($B43=$A35,'Mapeamento de Riscos'!B37,IF($B44=$A35,'Mapeamento de Riscos'!B38,IF($B45=$A35,'Mapeamento de Riscos'!B39,IF($B46=$A35,'Mapeamento de Riscos'!B40,IF($B47=$A35,'Mapeamento de Riscos'!B41,IF($B48=$A35,'Mapeamento de Riscos'!B42,IF($B49=$A35,'Mapeamento de Riscos'!B43,IF($B50=$A35,'Mapeamento de Riscos'!B44,IF($B51=$A35,'Mapeamento de Riscos'!B45,IF($B52=$A35,'Mapeamento de Riscos'!B46,IF($B53=$A35,'Mapeamento de Riscos'!B47,IF($B54=$A35,'Mapeamento de Riscos'!B48,IF($B55=$A35,'Mapeamento de Riscos'!B49,IF($B56=$A35,'Mapeamento de Riscos'!B50,IF($B57=$A35,'Mapeamento de Riscos'!B51,IF($B58=$A35,'Mapeamento de Riscos'!B52,IF($B59=$A35,'Mapeamento de Riscos'!B53,IF($B60=$A35,'Mapeamento de Riscos'!B54,IF($B61=$A35,'Mapeamento de Riscos'!B55,IF($B62=$A35,'Mapeamento de Riscos'!B56,IF($B63=$A35,'Mapeamento de Riscos'!B57,IF($B64=$A35,'Mapeamento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E35" s="266" t="str">
        <f>IF($B35=$A35,'Mapeamento de Riscos'!E29,IF($B36=$A35,'Mapeamento de Riscos'!E30,IF($B37=$A35,'Mapeamento de Riscos'!E31,IF($B38=$A35,'Mapeamento de Riscos'!E32,IF($B39=$A35,'Mapeamento de Riscos'!E33,IF($B40=$A35,'Mapeamento de Riscos'!E34,IF($B41=$A35,'Mapeamento de Riscos'!E35,IF($B42=$A35,'Mapeamento de Riscos'!E36,IF($B43=$A35,'Mapeamento de Riscos'!E37,IF($B44=$A35,'Mapeamento de Riscos'!E38,IF($B45=$A35,'Mapeamento de Riscos'!E39,IF($B46=$A35,'Mapeamento de Riscos'!E40,IF($B47=$A35,'Mapeamento de Riscos'!E41,IF($B48=$A35,'Mapeamento de Riscos'!E42,IF($B49=$A35,'Mapeamento de Riscos'!E43,IF($B50=$A35,'Mapeamento de Riscos'!E44,IF($B51=$A35,'Mapeamento de Riscos'!E45,IF($B52=$A35,'Mapeamento de Riscos'!E46,IF($B53=$A35,'Mapeamento de Riscos'!E47,IF($B54=$A35,'Mapeamento de Riscos'!E48,IF($B55=$A35,'Mapeamento de Riscos'!E49,IF($B56=$A35,'Mapeamento de Riscos'!E50,IF($B57=$A35,'Mapeamento de Riscos'!E51,IF($B58=$A35,'Mapeamento de Riscos'!E52,IF($B59=$A35,'Mapeamento de Riscos'!E53,IF($B60=$A35,'Mapeamento de Riscos'!E54,IF($B61=$A35,'Mapeamento de Riscos'!E55,IF($B62=$A35,'Mapeamento de Riscos'!E56,IF($B63=$A35,'Mapeamento de Riscos'!E57,IF($B64=$A35,'Mapeamento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F35" s="266" t="str">
        <f>IF($B35=$A35,'Mapeamento de Riscos'!F29,IF($B36=$A35,'Mapeamento de Riscos'!F30,IF($B37=$A35,'Mapeamento de Riscos'!F31,IF($B38=$A35,'Mapeamento de Riscos'!F32,IF($B39=$A35,'Mapeamento de Riscos'!F33,IF($B40=$A35,'Mapeamento de Riscos'!F34,IF($B41=$A35,'Mapeamento de Riscos'!F35,IF($B42=$A35,'Mapeamento de Riscos'!F36,IF($B43=$A35,'Mapeamento de Riscos'!F37,IF($B44=$A35,'Mapeamento de Riscos'!F38,IF($B45=$A35,'Mapeamento de Riscos'!F39,IF($B46=$A35,'Mapeamento de Riscos'!F40,IF($B47=$A35,'Mapeamento de Riscos'!F41,IF($B48=$A35,'Mapeamento de Riscos'!F42,IF($B49=$A35,'Mapeamento de Riscos'!F43,IF($B50=$A35,'Mapeamento de Riscos'!F44,IF($B51=$A35,'Mapeamento de Riscos'!F45,IF($B52=$A35,'Mapeamento de Riscos'!F46,IF($B53=$A35,'Mapeamento de Riscos'!F47,IF($B54=$A35,'Mapeamento de Riscos'!F48,IF($B55=$A35,'Mapeamento de Riscos'!F49,IF($B56=$A35,'Mapeamento de Riscos'!F50,IF($B57=$A35,'Mapeamento de Riscos'!F51,IF($B58=$A35,'Mapeamento de Riscos'!F52,IF($B59=$A35,'Mapeamento de Riscos'!F53,IF($B60=$A35,'Mapeamento de Riscos'!F54,IF($B61=$A35,'Mapeamento de Riscos'!F55,IF($B62=$A35,'Mapeamento de Riscos'!F56,IF($B63=$A35,'Mapeamento de Riscos'!F57,IF($B64=$A35,'Mapeamento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G35" s="266" t="str">
        <f>IF($B35=$A35,'Mapeamento de Riscos'!H29,IF($B36=$A35,'Mapeamento de Riscos'!H30,IF($B37=$A35,'Mapeamento de Riscos'!H31,IF($B38=$A35,'Mapeamento de Riscos'!H32,IF($B39=$A35,'Mapeamento de Riscos'!H33,IF($B40=$A35,'Mapeamento de Riscos'!H34,IF($B41=$A35,'Mapeamento de Riscos'!H35,IF($B42=$A35,'Mapeamento de Riscos'!H36,IF($B43=$A35,'Mapeamento de Riscos'!H37,IF($B44=$A35,'Mapeamento de Riscos'!H38,IF($B45=$A35,'Mapeamento de Riscos'!H39,IF($B46=$A35,'Mapeamento de Riscos'!H40,IF($B47=$A35,'Mapeamento de Riscos'!H41,IF($B48=$A35,'Mapeamento de Riscos'!H42,IF($B49=$A35,'Mapeamento de Riscos'!H43,IF($B50=$A35,'Mapeamento de Riscos'!H44,IF($B51=$A35,'Mapeamento de Riscos'!H45,IF($B52=$A35,'Mapeamento de Riscos'!H46,IF($B53=$A35,'Mapeamento de Riscos'!H47,IF($B54=$A35,'Mapeamento de Riscos'!H48,IF($B55=$A35,'Mapeamento de Riscos'!H49,IF($B56=$A35,'Mapeamento de Riscos'!H50,IF($B57=$A35,'Mapeamento de Riscos'!H51,IF($B58=$A35,'Mapeamento de Riscos'!H52,IF($B59=$A35,'Mapeamento de Riscos'!H53,IF($B60=$A35,'Mapeamento de Riscos'!H54,IF($B61=$A35,'Mapeamento de Riscos'!H55,IF($B62=$A35,'Mapeamento de Riscos'!H56,IF($B63=$A35,'Mapeamento de Riscos'!H57,IF($B64=$A35,'Mapeamento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H35" s="100" t="str">
        <f>IF($B35=$A35,'Mapeamento de Riscos'!I29,IF($B36=$A35,'Mapeamento de Riscos'!I30,IF($B37=$A35,'Mapeamento de Riscos'!I31,IF($B38=$A35,'Mapeamento de Riscos'!I32,IF($B39=$A35,'Mapeamento de Riscos'!I33,IF($B40=$A35,'Mapeamento de Riscos'!I34,IF($B41=$A35,'Mapeamento de Riscos'!I35,IF($B42=$A35,'Mapeamento de Riscos'!I36,IF($B43=$A35,'Mapeamento de Riscos'!I37,IF($B44=$A35,'Mapeamento de Riscos'!I38,IF($B45=$A35,'Mapeamento de Riscos'!I39,IF($B46=$A35,'Mapeamento de Riscos'!I40,IF($B47=$A35,'Mapeamento de Riscos'!I41,IF($B48=$A35,'Mapeamento de Riscos'!I42,IF($B49=$A35,'Mapeamento de Riscos'!I43,IF($B50=$A35,'Mapeamento de Riscos'!I44,IF($B51=$A35,'Mapeamento de Riscos'!I45,IF($B52=$A35,'Mapeamento de Riscos'!I46,IF($B53=$A35,'Mapeamento de Riscos'!I47,IF($B54=$A35,'Mapeamento de Riscos'!I48,IF($B55=$A35,'Mapeamento de Riscos'!I49,IF($B56=$A35,'Mapeamento de Riscos'!I50,IF($B57=$A35,'Mapeamento de Riscos'!I51,IF($B58=$A35,'Mapeamento de Riscos'!I52,IF($B59=$A35,'Mapeamento de Riscos'!I53,IF($B60=$A35,'Mapeamento de Riscos'!I54,IF($B61=$A35,'Mapeamento de Riscos'!I55,IF($B62=$A35,'Mapeamento de Riscos'!I56,IF($B63=$A35,'Mapeamento de Riscos'!I57,IF($B64=$A35,'Mapeamento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I35" s="100" t="str">
        <f>IF($B35=$A35,'Mapeamento de Riscos'!J29,IF($B36=$A35,'Mapeamento de Riscos'!J30,IF($B37=$A35,'Mapeamento de Riscos'!J31,IF($B38=$A35,'Mapeamento de Riscos'!J32,IF($B39=$A35,'Mapeamento de Riscos'!J33,IF($B40=$A35,'Mapeamento de Riscos'!J34,IF($B41=$A35,'Mapeamento de Riscos'!J35,IF($B42=$A35,'Mapeamento de Riscos'!J36,IF($B43=$A35,'Mapeamento de Riscos'!J37,IF($B44=$A35,'Mapeamento de Riscos'!J38,IF($B45=$A35,'Mapeamento de Riscos'!J39,IF($B46=$A35,'Mapeamento de Riscos'!J40,IF($B47=$A35,'Mapeamento de Riscos'!J41,IF($B48=$A35,'Mapeamento de Riscos'!J42,IF($B49=$A35,'Mapeamento de Riscos'!J43,IF($B50=$A35,'Mapeamento de Riscos'!J44,IF($B51=$A35,'Mapeamento de Riscos'!J45,IF($B52=$A35,'Mapeamento de Riscos'!J46,IF($B53=$A35,'Mapeamento de Riscos'!J47,IF($B54=$A35,'Mapeamento de Riscos'!J48,IF($B55=$A35,'Mapeamento de Riscos'!J49,IF($B56=$A35,'Mapeamento de Riscos'!J50,IF($B57=$A35,'Mapeamento de Riscos'!J51,IF($B58=$A35,'Mapeamento de Riscos'!J52,IF($B59=$A35,'Mapeamento de Riscos'!J53,IF($B60=$A35,'Mapeamento de Riscos'!J54,IF($B61=$A35,'Mapeamento de Riscos'!J55,IF($B62=$A35,'Mapeamento de Riscos'!J56,IF($B63=$A35,'Mapeamento de Riscos'!J57,IF($B64=$A35,'Mapeamento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J35" s="100" t="str">
        <f>IF($B35=$A35,'Mapeamento de Riscos'!V29,IF($B36=$A35,'Mapeamento de Riscos'!V30,IF($B37=$A35,'Mapeamento de Riscos'!V31,IF($B38=$A35,'Mapeamento de Riscos'!V32,IF($B39=$A35,'Mapeamento de Riscos'!V33,IF($B40=$A35,'Mapeamento de Riscos'!V34,IF($B41=$A35,'Mapeamento de Riscos'!V35,IF($B42=$A35,'Mapeamento de Riscos'!V36,IF($B43=$A35,'Mapeamento de Riscos'!V37,IF($B44=$A35,'Mapeamento de Riscos'!V38,IF($B45=$A35,'Mapeamento de Riscos'!V39,IF($B46=$A35,'Mapeamento de Riscos'!V40,IF($B47=$A35,'Mapeamento de Riscos'!V41,IF($B48=$A35,'Mapeamento de Riscos'!V42,IF($B49=$A35,'Mapeamento de Riscos'!V43,IF($B50=$A35,'Mapeamento de Riscos'!V44,IF($B51=$A35,'Mapeamento de Riscos'!V45,IF($B52=$A35,'Mapeamento de Riscos'!V46,IF($B53=$A35,'Mapeamento de Riscos'!V47,IF($B54=$A35,'Mapeamento de Riscos'!V48,IF($B55=$A35,'Mapeamento de Riscos'!V49,IF($B56=$A35,'Mapeamento de Riscos'!V50,IF($B57=$A35,'Mapeamento de Riscos'!V51,IF($B58=$A35,'Mapeamento de Riscos'!V52,IF($B59=$A35,'Mapeamento de Riscos'!V53,IF($B60=$A35,'Mapeamento de Riscos'!V54,IF($B61=$A35,'Mapeamento de Riscos'!V55,IF($B62=$A35,'Mapeamento de Riscos'!V56,IF($B63=$A35,'Mapeamento de Riscos'!V57,IF($B64=$A35,'Mapeamento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K35" s="100" t="str">
        <f>IF($B35=$A35,'Mapeamento de Riscos'!AG29,IF($B36=$A35,'Mapeamento de Riscos'!AG30,IF($B37=$A35,'Mapeamento de Riscos'!AG31,IF($B38=$A35,'Mapeamento de Riscos'!AG32,IF($B39=$A35,'Mapeamento de Riscos'!AG33,IF($B40=$A35,'Mapeamento de Riscos'!AG34,IF($B41=$A35,'Mapeamento de Riscos'!AG35,IF($B42=$A35,'Mapeamento de Riscos'!AG36,IF($B43=$A35,'Mapeamento de Riscos'!AG37,IF($B44=$A35,'Mapeamento de Riscos'!AG38,IF($B45=$A35,'Mapeamento de Riscos'!AG39,IF($B46=$A35,'Mapeamento de Riscos'!AG40,IF($B47=$A35,'Mapeamento de Riscos'!AG41,IF($B48=$A35,'Mapeamento de Riscos'!AG42,IF($B49=$A35,'Mapeamento de Riscos'!AG43,IF($B50=$A35,'Mapeamento de Riscos'!AG44,IF($B51=$A35,'Mapeamento de Riscos'!AG45,IF($B52=$A35,'Mapeamento de Riscos'!AG46,IF($B53=$A35,'Mapeamento de Riscos'!AG47,IF($B54=$A35,'Mapeamento de Riscos'!AG48,IF($B55=$A35,'Mapeamento de Riscos'!AG49,IF($B56=$A35,'Mapeamento de Riscos'!AG50,IF($B57=$A35,'Mapeamento de Riscos'!AG51,IF($B58=$A35,'Mapeamento de Riscos'!AG52,IF($B59=$A35,'Mapeamento de Riscos'!AG53,IF($B60=$A35,'Mapeamento de Riscos'!AG54,IF($B61=$A35,'Mapeamento de Riscos'!AG55,IF($B62=$A35,'Mapeamento de Riscos'!AG56,IF($B63=$A35,'Mapeamento de Riscos'!AG57,IF($B64=$A35,'Mapeamento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L35" s="100" t="str">
        <f>IF($B35=$A35,'Mapeamento de Riscos'!AH29,IF($B36=$A35,'Mapeamento de Riscos'!AH30,IF($B37=$A35,'Mapeamento de Riscos'!AH31,IF($B38=$A35,'Mapeamento de Riscos'!AH32,IF($B39=$A35,'Mapeamento de Riscos'!AH33,IF($B40=$A35,'Mapeamento de Riscos'!AH34,IF($B41=$A35,'Mapeamento de Riscos'!AH35,IF($B42=$A35,'Mapeamento de Riscos'!AH36,IF($B43=$A35,'Mapeamento de Riscos'!AH37,IF($B44=$A35,'Mapeamento de Riscos'!AH38,IF($B45=$A35,'Mapeamento de Riscos'!AH39,IF($B46=$A35,'Mapeamento de Riscos'!AH40,IF($B47=$A35,'Mapeamento de Riscos'!AH41,IF($B48=$A35,'Mapeamento de Riscos'!AH42,IF($B49=$A35,'Mapeamento de Riscos'!AH43,IF($B50=$A35,'Mapeamento de Riscos'!AH44,IF($B51=$A35,'Mapeamento de Riscos'!AH45,IF($B52=$A35,'Mapeamento de Riscos'!AH46,IF($B53=$A35,'Mapeamento de Riscos'!AH47,IF($B54=$A35,'Mapeamento de Riscos'!AH48,IF($B55=$A35,'Mapeamento de Riscos'!AH49,IF($B56=$A35,'Mapeamento de Riscos'!AH50,IF($B57=$A35,'Mapeamento de Riscos'!AH51,IF($B58=$A35,'Mapeamento de Riscos'!AH52,IF($B59=$A35,'Mapeamento de Riscos'!AH53,IF($B60=$A35,'Mapeamento de Riscos'!AH54,IF($B61=$A35,'Mapeamento de Riscos'!AH55,IF($B62=$A35,'Mapeamento de Riscos'!AH56,IF($B63=$A35,'Mapeamento de Riscos'!AH57,IF($B64=$A35,'Mapeamento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M35" s="265" t="str">
        <f>IF('Mapeamento de Riscos'!AI29&gt;0,(Q76&amp;" PREVENTIVO:  "&amp;'Mapeamento de Riscos'!AI29&amp;"
 ATENUANTE: "&amp;'Mapeamento de Riscos'!AK29&amp;""""),"")</f>
        <v/>
      </c>
      <c r="N35" s="265" t="str">
        <f>IF(C35='Mapeamento de Riscos'!A29,M35,IF(C35='Mapeamento de Riscos'!A30,'Matriz de Risco'!M36,IF(C35='Mapeamento de Riscos'!A31,'Matriz de Risco'!M37,IF(C35='Mapeamento de Riscos'!A32,'Matriz de Risco'!M38,IF(C35='Mapeamento de Riscos'!A33,'Matriz de Risco'!M39,IF(C35='Mapeamento de Riscos'!A34,'Matriz de Risco'!M40,IF(C35='Mapeamento de Riscos'!A35,'Matriz de Risco'!M41,IF(C35='Mapeamento de Riscos'!A36,'Matriz de Risco'!M42,IF(C35='Mapeamento de Riscos'!A37,'Matriz de Risco'!M43,IF(C35='Mapeamento de Riscos'!A38,'Matriz de Risco'!M44,IF(C35='Mapeamento de Riscos'!A39,'Matriz de Risco'!M45,IF(C35='Mapeamento de Riscos'!A40,'Matriz de Risco'!M46,IF(C35='Mapeamento de Riscos'!A41,'Matriz de Risco'!M47,IF(C35='Mapeamento de Riscos'!A42,'Matriz de Risco'!M48,IF(C35='Mapeamento de Riscos'!A43,'Matriz de Risco'!M49,IF(C35='Mapeamento de Riscos'!A44,'Matriz de Risco'!M50,IF(C35='Mapeamento de Riscos'!A45,'Matriz de Risco'!M51,IF(C35='Mapeamento de Riscos'!A46,'Matriz de Risco'!M52,IF(C35='Mapeamento de Riscos'!A47,'Matriz de Risco'!M53,IF(C35='Mapeamento de Riscos'!A48,'Matriz de Risco'!M54,IF(C35='Mapeamento de Riscos'!A49,'Matriz de Risco'!M55,IF(C35='Mapeamento de Riscos'!A50,'Matriz de Risco'!M56,IF(C35='Mapeamento de Riscos'!A51,'Matriz de Risco'!M57,IF(C35='Mapeamento de Riscos'!A52,'Matriz de Risco'!M58,IF(C35='Mapeamento de Riscos'!A53,'Matriz de Risco'!M59,IF(C35='Mapeamento de Riscos'!A54,'Matriz de Risco'!M60,IF(C35='Mapeamento de Riscos'!A55,'Matriz de Risco'!M61,IF(C35='Mapeamento de Riscos'!A56,'Matriz de Risco'!M62,IF(C35='Mapeamento de Riscos'!A57,'Matriz de Risco'!M63,"")))))))))))))))))))))))))))))</f>
        <v/>
      </c>
    </row>
    <row r="36" spans="1:14" ht="81.75" customHeight="1" x14ac:dyDescent="0.25">
      <c r="A36" s="98">
        <v>23</v>
      </c>
      <c r="B36" t="str">
        <f>IF('Mapeamento de Riscos'!B30="Gestão contratual",(COUNT($B$14:B35))+1,"")</f>
        <v/>
      </c>
      <c r="C36" s="100" t="str">
        <f>IF($B36=$A36,'Mapeamento de Riscos'!A30,IF($B37=$A36,'Mapeamento de Riscos'!A31,IF($B38=$A36,'Mapeamento de Riscos'!A32,IF($B39=$A36,'Mapeamento de Riscos'!A33,IF($B40=$A36,'Mapeamento de Riscos'!A34,IF($B41=$A36,'Mapeamento de Riscos'!A35,IF($B42=$A36,'Mapeamento de Riscos'!A36,IF($B43=$A36,'Mapeamento de Riscos'!A37,IF($B44=$A36,'Mapeamento de Riscos'!A38,IF($B45=$A36,'Mapeamento de Riscos'!A39,IF($B46=$A36,'Mapeamento de Riscos'!A40,IF($B47=$A36,'Mapeamento de Riscos'!A41,IF($B48=$A36,'Mapeamento de Riscos'!A42,IF($B49=$A36,'Mapeamento de Riscos'!A43,IF($B50=$A36,'Mapeamento de Riscos'!A44,IF($B51=$A36,'Mapeamento de Riscos'!A45,IF($B52=$A36,'Mapeamento de Riscos'!A46,IF($B53=$A36,'Mapeamento de Riscos'!A47,IF($B54=$A36,'Mapeamento de Riscos'!A48,IF($B55=$A36,'Mapeamento de Riscos'!A49,IF($B56=$A36,'Mapeamento de Riscos'!A50,IF($B57=$A36,'Mapeamento de Riscos'!A51,IF($B58=$A36,'Mapeamento de Riscos'!A52,IF($B59=$A36,'Mapeamento de Riscos'!A53,IF($B60=$A36,'Mapeamento de Riscos'!A54,IF($B61=$A36,'Mapeamento de Riscos'!A55,IF($B62=$A36,'Mapeamento de Riscos'!A56,IF($B63=$A36,'Mapeamento de Riscos'!A57,IF($B64=$A36,'Mapeamento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D36" s="100" t="str">
        <f>IF($B36=$A36,'Mapeamento de Riscos'!B30,IF($B37=$A36,'Mapeamento de Riscos'!B31,IF($B38=$A36,'Mapeamento de Riscos'!B32,IF($B39=$A36,'Mapeamento de Riscos'!B33,IF($B40=$A36,'Mapeamento de Riscos'!B34,IF($B41=$A36,'Mapeamento de Riscos'!B35,IF($B42=$A36,'Mapeamento de Riscos'!B36,IF($B43=$A36,'Mapeamento de Riscos'!B37,IF($B44=$A36,'Mapeamento de Riscos'!B38,IF($B45=$A36,'Mapeamento de Riscos'!B39,IF($B46=$A36,'Mapeamento de Riscos'!B40,IF($B47=$A36,'Mapeamento de Riscos'!B41,IF($B48=$A36,'Mapeamento de Riscos'!B42,IF($B49=$A36,'Mapeamento de Riscos'!B43,IF($B50=$A36,'Mapeamento de Riscos'!B44,IF($B51=$A36,'Mapeamento de Riscos'!B45,IF($B52=$A36,'Mapeamento de Riscos'!B46,IF($B53=$A36,'Mapeamento de Riscos'!B47,IF($B54=$A36,'Mapeamento de Riscos'!B48,IF($B55=$A36,'Mapeamento de Riscos'!B49,IF($B56=$A36,'Mapeamento de Riscos'!B50,IF($B57=$A36,'Mapeamento de Riscos'!B51,IF($B58=$A36,'Mapeamento de Riscos'!B52,IF($B59=$A36,'Mapeamento de Riscos'!B53,IF($B60=$A36,'Mapeamento de Riscos'!B54,IF($B61=$A36,'Mapeamento de Riscos'!B55,IF($B62=$A36,'Mapeamento de Riscos'!B56,IF($B63=$A36,'Mapeamento de Riscos'!B57,IF($B64=$A36,'Mapeamento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E36" s="266" t="str">
        <f>IF($B36=$A36,'Mapeamento de Riscos'!E30,IF($B37=$A36,'Mapeamento de Riscos'!E31,IF($B38=$A36,'Mapeamento de Riscos'!E32,IF($B39=$A36,'Mapeamento de Riscos'!E33,IF($B40=$A36,'Mapeamento de Riscos'!E34,IF($B41=$A36,'Mapeamento de Riscos'!E35,IF($B42=$A36,'Mapeamento de Riscos'!E36,IF($B43=$A36,'Mapeamento de Riscos'!E37,IF($B44=$A36,'Mapeamento de Riscos'!E38,IF($B45=$A36,'Mapeamento de Riscos'!E39,IF($B46=$A36,'Mapeamento de Riscos'!E40,IF($B47=$A36,'Mapeamento de Riscos'!E41,IF($B48=$A36,'Mapeamento de Riscos'!E42,IF($B49=$A36,'Mapeamento de Riscos'!E43,IF($B50=$A36,'Mapeamento de Riscos'!E44,IF($B51=$A36,'Mapeamento de Riscos'!E45,IF($B52=$A36,'Mapeamento de Riscos'!E46,IF($B53=$A36,'Mapeamento de Riscos'!E47,IF($B54=$A36,'Mapeamento de Riscos'!E48,IF($B55=$A36,'Mapeamento de Riscos'!E49,IF($B56=$A36,'Mapeamento de Riscos'!E50,IF($B57=$A36,'Mapeamento de Riscos'!E51,IF($B58=$A36,'Mapeamento de Riscos'!E52,IF($B59=$A36,'Mapeamento de Riscos'!E53,IF($B60=$A36,'Mapeamento de Riscos'!E54,IF($B61=$A36,'Mapeamento de Riscos'!E55,IF($B62=$A36,'Mapeamento de Riscos'!E56,IF($B63=$A36,'Mapeamento de Riscos'!E57,IF($B64=$A36,'Mapeamento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F36" s="266" t="str">
        <f>IF($B36=$A36,'Mapeamento de Riscos'!F30,IF($B37=$A36,'Mapeamento de Riscos'!F31,IF($B38=$A36,'Mapeamento de Riscos'!F32,IF($B39=$A36,'Mapeamento de Riscos'!F33,IF($B40=$A36,'Mapeamento de Riscos'!F34,IF($B41=$A36,'Mapeamento de Riscos'!F35,IF($B42=$A36,'Mapeamento de Riscos'!F36,IF($B43=$A36,'Mapeamento de Riscos'!F37,IF($B44=$A36,'Mapeamento de Riscos'!F38,IF($B45=$A36,'Mapeamento de Riscos'!F39,IF($B46=$A36,'Mapeamento de Riscos'!F40,IF($B47=$A36,'Mapeamento de Riscos'!F41,IF($B48=$A36,'Mapeamento de Riscos'!F42,IF($B49=$A36,'Mapeamento de Riscos'!F43,IF($B50=$A36,'Mapeamento de Riscos'!F44,IF($B51=$A36,'Mapeamento de Riscos'!F45,IF($B52=$A36,'Mapeamento de Riscos'!F46,IF($B53=$A36,'Mapeamento de Riscos'!F47,IF($B54=$A36,'Mapeamento de Riscos'!F48,IF($B55=$A36,'Mapeamento de Riscos'!F49,IF($B56=$A36,'Mapeamento de Riscos'!F50,IF($B57=$A36,'Mapeamento de Riscos'!F51,IF($B58=$A36,'Mapeamento de Riscos'!F52,IF($B59=$A36,'Mapeamento de Riscos'!F53,IF($B60=$A36,'Mapeamento de Riscos'!F54,IF($B61=$A36,'Mapeamento de Riscos'!F55,IF($B62=$A36,'Mapeamento de Riscos'!F56,IF($B63=$A36,'Mapeamento de Riscos'!F57,IF($B64=$A36,'Mapeamento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G36" s="266" t="str">
        <f>IF($B36=$A36,'Mapeamento de Riscos'!H30,IF($B37=$A36,'Mapeamento de Riscos'!H31,IF($B38=$A36,'Mapeamento de Riscos'!H32,IF($B39=$A36,'Mapeamento de Riscos'!H33,IF($B40=$A36,'Mapeamento de Riscos'!H34,IF($B41=$A36,'Mapeamento de Riscos'!H35,IF($B42=$A36,'Mapeamento de Riscos'!H36,IF($B43=$A36,'Mapeamento de Riscos'!H37,IF($B44=$A36,'Mapeamento de Riscos'!H38,IF($B45=$A36,'Mapeamento de Riscos'!H39,IF($B46=$A36,'Mapeamento de Riscos'!H40,IF($B47=$A36,'Mapeamento de Riscos'!H41,IF($B48=$A36,'Mapeamento de Riscos'!H42,IF($B49=$A36,'Mapeamento de Riscos'!H43,IF($B50=$A36,'Mapeamento de Riscos'!H44,IF($B51=$A36,'Mapeamento de Riscos'!H45,IF($B52=$A36,'Mapeamento de Riscos'!H46,IF($B53=$A36,'Mapeamento de Riscos'!H47,IF($B54=$A36,'Mapeamento de Riscos'!H48,IF($B55=$A36,'Mapeamento de Riscos'!H49,IF($B56=$A36,'Mapeamento de Riscos'!H50,IF($B57=$A36,'Mapeamento de Riscos'!H51,IF($B58=$A36,'Mapeamento de Riscos'!H52,IF($B59=$A36,'Mapeamento de Riscos'!H53,IF($B60=$A36,'Mapeamento de Riscos'!H54,IF($B61=$A36,'Mapeamento de Riscos'!H55,IF($B62=$A36,'Mapeamento de Riscos'!H56,IF($B63=$A36,'Mapeamento de Riscos'!H57,IF($B64=$A36,'Mapeamento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H36" s="100" t="str">
        <f>IF($B36=$A36,'Mapeamento de Riscos'!I30,IF($B37=$A36,'Mapeamento de Riscos'!I31,IF($B38=$A36,'Mapeamento de Riscos'!I32,IF($B39=$A36,'Mapeamento de Riscos'!I33,IF($B40=$A36,'Mapeamento de Riscos'!I34,IF($B41=$A36,'Mapeamento de Riscos'!I35,IF($B42=$A36,'Mapeamento de Riscos'!I36,IF($B43=$A36,'Mapeamento de Riscos'!I37,IF($B44=$A36,'Mapeamento de Riscos'!I38,IF($B45=$A36,'Mapeamento de Riscos'!I39,IF($B46=$A36,'Mapeamento de Riscos'!I40,IF($B47=$A36,'Mapeamento de Riscos'!I41,IF($B48=$A36,'Mapeamento de Riscos'!I42,IF($B49=$A36,'Mapeamento de Riscos'!I43,IF($B50=$A36,'Mapeamento de Riscos'!I44,IF($B51=$A36,'Mapeamento de Riscos'!I45,IF($B52=$A36,'Mapeamento de Riscos'!I46,IF($B53=$A36,'Mapeamento de Riscos'!I47,IF($B54=$A36,'Mapeamento de Riscos'!I48,IF($B55=$A36,'Mapeamento de Riscos'!I49,IF($B56=$A36,'Mapeamento de Riscos'!I50,IF($B57=$A36,'Mapeamento de Riscos'!I51,IF($B58=$A36,'Mapeamento de Riscos'!I52,IF($B59=$A36,'Mapeamento de Riscos'!I53,IF($B60=$A36,'Mapeamento de Riscos'!I54,IF($B61=$A36,'Mapeamento de Riscos'!I55,IF($B62=$A36,'Mapeamento de Riscos'!I56,IF($B63=$A36,'Mapeamento de Riscos'!I57,IF($B64=$A36,'Mapeamento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I36" s="100" t="str">
        <f>IF($B36=$A36,'Mapeamento de Riscos'!J30,IF($B37=$A36,'Mapeamento de Riscos'!J31,IF($B38=$A36,'Mapeamento de Riscos'!J32,IF($B39=$A36,'Mapeamento de Riscos'!J33,IF($B40=$A36,'Mapeamento de Riscos'!J34,IF($B41=$A36,'Mapeamento de Riscos'!J35,IF($B42=$A36,'Mapeamento de Riscos'!J36,IF($B43=$A36,'Mapeamento de Riscos'!J37,IF($B44=$A36,'Mapeamento de Riscos'!J38,IF($B45=$A36,'Mapeamento de Riscos'!J39,IF($B46=$A36,'Mapeamento de Riscos'!J40,IF($B47=$A36,'Mapeamento de Riscos'!J41,IF($B48=$A36,'Mapeamento de Riscos'!J42,IF($B49=$A36,'Mapeamento de Riscos'!J43,IF($B50=$A36,'Mapeamento de Riscos'!J44,IF($B51=$A36,'Mapeamento de Riscos'!J45,IF($B52=$A36,'Mapeamento de Riscos'!J46,IF($B53=$A36,'Mapeamento de Riscos'!J47,IF($B54=$A36,'Mapeamento de Riscos'!J48,IF($B55=$A36,'Mapeamento de Riscos'!J49,IF($B56=$A36,'Mapeamento de Riscos'!J50,IF($B57=$A36,'Mapeamento de Riscos'!J51,IF($B58=$A36,'Mapeamento de Riscos'!J52,IF($B59=$A36,'Mapeamento de Riscos'!J53,IF($B60=$A36,'Mapeamento de Riscos'!J54,IF($B61=$A36,'Mapeamento de Riscos'!J55,IF($B62=$A36,'Mapeamento de Riscos'!J56,IF($B63=$A36,'Mapeamento de Riscos'!J57,IF($B64=$A36,'Mapeamento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J36" s="100" t="str">
        <f>IF($B36=$A36,'Mapeamento de Riscos'!V30,IF($B37=$A36,'Mapeamento de Riscos'!V31,IF($B38=$A36,'Mapeamento de Riscos'!V32,IF($B39=$A36,'Mapeamento de Riscos'!V33,IF($B40=$A36,'Mapeamento de Riscos'!V34,IF($B41=$A36,'Mapeamento de Riscos'!V35,IF($B42=$A36,'Mapeamento de Riscos'!V36,IF($B43=$A36,'Mapeamento de Riscos'!V37,IF($B44=$A36,'Mapeamento de Riscos'!V38,IF($B45=$A36,'Mapeamento de Riscos'!V39,IF($B46=$A36,'Mapeamento de Riscos'!V40,IF($B47=$A36,'Mapeamento de Riscos'!V41,IF($B48=$A36,'Mapeamento de Riscos'!V42,IF($B49=$A36,'Mapeamento de Riscos'!V43,IF($B50=$A36,'Mapeamento de Riscos'!V44,IF($B51=$A36,'Mapeamento de Riscos'!V45,IF($B52=$A36,'Mapeamento de Riscos'!V46,IF($B53=$A36,'Mapeamento de Riscos'!V47,IF($B54=$A36,'Mapeamento de Riscos'!V48,IF($B55=$A36,'Mapeamento de Riscos'!V49,IF($B56=$A36,'Mapeamento de Riscos'!V50,IF($B57=$A36,'Mapeamento de Riscos'!V51,IF($B58=$A36,'Mapeamento de Riscos'!V52,IF($B59=$A36,'Mapeamento de Riscos'!V53,IF($B60=$A36,'Mapeamento de Riscos'!V54,IF($B61=$A36,'Mapeamento de Riscos'!V55,IF($B62=$A36,'Mapeamento de Riscos'!V56,IF($B63=$A36,'Mapeamento de Riscos'!V57,IF($B64=$A36,'Mapeamento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K36" s="100" t="str">
        <f>IF($B36=$A36,'Mapeamento de Riscos'!AG30,IF($B37=$A36,'Mapeamento de Riscos'!AG31,IF($B38=$A36,'Mapeamento de Riscos'!AG32,IF($B39=$A36,'Mapeamento de Riscos'!AG33,IF($B40=$A36,'Mapeamento de Riscos'!AG34,IF($B41=$A36,'Mapeamento de Riscos'!AG35,IF($B42=$A36,'Mapeamento de Riscos'!AG36,IF($B43=$A36,'Mapeamento de Riscos'!AG37,IF($B44=$A36,'Mapeamento de Riscos'!AG38,IF($B45=$A36,'Mapeamento de Riscos'!AG39,IF($B46=$A36,'Mapeamento de Riscos'!AG40,IF($B47=$A36,'Mapeamento de Riscos'!AG41,IF($B48=$A36,'Mapeamento de Riscos'!AG42,IF($B49=$A36,'Mapeamento de Riscos'!AG43,IF($B50=$A36,'Mapeamento de Riscos'!AG44,IF($B51=$A36,'Mapeamento de Riscos'!AG45,IF($B52=$A36,'Mapeamento de Riscos'!AG46,IF($B53=$A36,'Mapeamento de Riscos'!AG47,IF($B54=$A36,'Mapeamento de Riscos'!AG48,IF($B55=$A36,'Mapeamento de Riscos'!AG49,IF($B56=$A36,'Mapeamento de Riscos'!AG50,IF($B57=$A36,'Mapeamento de Riscos'!AG51,IF($B58=$A36,'Mapeamento de Riscos'!AG52,IF($B59=$A36,'Mapeamento de Riscos'!AG53,IF($B60=$A36,'Mapeamento de Riscos'!AG54,IF($B61=$A36,'Mapeamento de Riscos'!AG55,IF($B62=$A36,'Mapeamento de Riscos'!AG56,IF($B63=$A36,'Mapeamento de Riscos'!AG57,IF($B64=$A36,'Mapeamento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L36" s="100" t="str">
        <f>IF($B36=$A36,'Mapeamento de Riscos'!AH30,IF($B37=$A36,'Mapeamento de Riscos'!AH31,IF($B38=$A36,'Mapeamento de Riscos'!AH32,IF($B39=$A36,'Mapeamento de Riscos'!AH33,IF($B40=$A36,'Mapeamento de Riscos'!AH34,IF($B41=$A36,'Mapeamento de Riscos'!AH35,IF($B42=$A36,'Mapeamento de Riscos'!AH36,IF($B43=$A36,'Mapeamento de Riscos'!AH37,IF($B44=$A36,'Mapeamento de Riscos'!AH38,IF($B45=$A36,'Mapeamento de Riscos'!AH39,IF($B46=$A36,'Mapeamento de Riscos'!AH40,IF($B47=$A36,'Mapeamento de Riscos'!AH41,IF($B48=$A36,'Mapeamento de Riscos'!AH42,IF($B49=$A36,'Mapeamento de Riscos'!AH43,IF($B50=$A36,'Mapeamento de Riscos'!AH44,IF($B51=$A36,'Mapeamento de Riscos'!AH45,IF($B52=$A36,'Mapeamento de Riscos'!AH46,IF($B53=$A36,'Mapeamento de Riscos'!AH47,IF($B54=$A36,'Mapeamento de Riscos'!AH48,IF($B55=$A36,'Mapeamento de Riscos'!AH49,IF($B56=$A36,'Mapeamento de Riscos'!AH50,IF($B57=$A36,'Mapeamento de Riscos'!AH51,IF($B58=$A36,'Mapeamento de Riscos'!AH52,IF($B59=$A36,'Mapeamento de Riscos'!AH53,IF($B60=$A36,'Mapeamento de Riscos'!AH54,IF($B61=$A36,'Mapeamento de Riscos'!AH55,IF($B62=$A36,'Mapeamento de Riscos'!AH56,IF($B63=$A36,'Mapeamento de Riscos'!AH57,IF($B64=$A36,'Mapeamento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M36" s="265" t="str">
        <f>IF('Mapeamento de Riscos'!AI30&gt;0,(Q77&amp;" PREVENTIVO:  "&amp;'Mapeamento de Riscos'!AI30&amp;"
 ATENUANTE: "&amp;'Mapeamento de Riscos'!AK30&amp;""""),"")</f>
        <v/>
      </c>
      <c r="N36" s="265" t="str">
        <f>IF(C36='Mapeamento de Riscos'!A30,M36,IF(C36='Mapeamento de Riscos'!A31,'Matriz de Risco'!M37,IF(C36='Mapeamento de Riscos'!A32,'Matriz de Risco'!M38,IF(C36='Mapeamento de Riscos'!A33,'Matriz de Risco'!M39,IF(C36='Mapeamento de Riscos'!A34,'Matriz de Risco'!M40,IF(C36='Mapeamento de Riscos'!A35,'Matriz de Risco'!M41,IF(C36='Mapeamento de Riscos'!A36,'Matriz de Risco'!M42,IF(C36='Mapeamento de Riscos'!A37,'Matriz de Risco'!M43,IF(C36='Mapeamento de Riscos'!A38,'Matriz de Risco'!M44,IF(C36='Mapeamento de Riscos'!A39,'Matriz de Risco'!M45,IF(C36='Mapeamento de Riscos'!A40,'Matriz de Risco'!M46,IF(C36='Mapeamento de Riscos'!A41,'Matriz de Risco'!M47,IF(C36='Mapeamento de Riscos'!A42,'Matriz de Risco'!M48,IF(C36='Mapeamento de Riscos'!A43,'Matriz de Risco'!M49,IF(C36='Mapeamento de Riscos'!A44,'Matriz de Risco'!M50,IF(C36='Mapeamento de Riscos'!A45,'Matriz de Risco'!M51,IF(C36='Mapeamento de Riscos'!A46,'Matriz de Risco'!M52,IF(C36='Mapeamento de Riscos'!A47,'Matriz de Risco'!M53,IF(C36='Mapeamento de Riscos'!A48,'Matriz de Risco'!M54,IF(C36='Mapeamento de Riscos'!A49,'Matriz de Risco'!M55,IF(C36='Mapeamento de Riscos'!A50,'Matriz de Risco'!M56,IF(C36='Mapeamento de Riscos'!A51,'Matriz de Risco'!M57,IF(C36='Mapeamento de Riscos'!A52,'Matriz de Risco'!M58,IF(C36='Mapeamento de Riscos'!A53,'Matriz de Risco'!M59,IF(C36='Mapeamento de Riscos'!A54,'Matriz de Risco'!M60,IF(C36='Mapeamento de Riscos'!A55,'Matriz de Risco'!M61,IF(C36='Mapeamento de Riscos'!A56,'Matriz de Risco'!M62,IF(C36='Mapeamento de Riscos'!A57,'Matriz de Risco'!M63,""))))))))))))))))))))))))))))</f>
        <v/>
      </c>
    </row>
    <row r="37" spans="1:14" ht="105.75" customHeight="1" x14ac:dyDescent="0.25">
      <c r="A37" s="98">
        <v>24</v>
      </c>
      <c r="B37" t="str">
        <f>IF('Mapeamento de Riscos'!B31="Gestão contratual",(COUNT($B$14:B36))+1,"")</f>
        <v/>
      </c>
      <c r="C37" s="100" t="str">
        <f>IF($B37=$A37,'Mapeamento de Riscos'!A31,IF($B38=$A37,'Mapeamento de Riscos'!A32,IF($B39=$A37,'Mapeamento de Riscos'!A33,IF($B40=$A37,'Mapeamento de Riscos'!A34,IF($B41=$A37,'Mapeamento de Riscos'!A35,IF($B42=$A37,'Mapeamento de Riscos'!A36,IF($B43=$A37,'Mapeamento de Riscos'!A37,IF($B44=$A37,'Mapeamento de Riscos'!A38,IF($B45=$A37,'Mapeamento de Riscos'!A39,IF($B46=$A37,'Mapeamento de Riscos'!A40,IF($B47=$A37,'Mapeamento de Riscos'!A41,IF($B48=$A37,'Mapeamento de Riscos'!A42,IF($B49=$A37,'Mapeamento de Riscos'!A43,IF($B50=$A37,'Mapeamento de Riscos'!A44,IF($B51=$A37,'Mapeamento de Riscos'!A45,IF($B52=$A37,'Mapeamento de Riscos'!A46,IF($B53=$A37,'Mapeamento de Riscos'!A47,IF($B54=$A37,'Mapeamento de Riscos'!A48,IF($B55=$A37,'Mapeamento de Riscos'!A49,IF($B56=$A37,'Mapeamento de Riscos'!A50,IF($B57=$A37,'Mapeamento de Riscos'!A51,IF($B58=$A37,'Mapeamento de Riscos'!A52,IF($B59=$A37,'Mapeamento de Riscos'!A53,IF($B60=$A37,'Mapeamento de Riscos'!A54,IF($B61=$A37,'Mapeamento de Riscos'!A55,IF($B62=$A37,'Mapeamento de Riscos'!A56,IF($B63=$A37,'Mapeamento de Riscos'!A57,IF($B64=$A37,'Mapeamento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D37" s="100" t="str">
        <f>IF($B37=$A37,'Mapeamento de Riscos'!B31,IF($B38=$A37,'Mapeamento de Riscos'!B32,IF($B39=$A37,'Mapeamento de Riscos'!B33,IF($B40=$A37,'Mapeamento de Riscos'!B34,IF($B41=$A37,'Mapeamento de Riscos'!B35,IF($B42=$A37,'Mapeamento de Riscos'!B36,IF($B43=$A37,'Mapeamento de Riscos'!B37,IF($B44=$A37,'Mapeamento de Riscos'!B38,IF($B45=$A37,'Mapeamento de Riscos'!B39,IF($B46=$A37,'Mapeamento de Riscos'!B40,IF($B47=$A37,'Mapeamento de Riscos'!B41,IF($B48=$A37,'Mapeamento de Riscos'!B42,IF($B49=$A37,'Mapeamento de Riscos'!B43,IF($B50=$A37,'Mapeamento de Riscos'!B44,IF($B51=$A37,'Mapeamento de Riscos'!B45,IF($B52=$A37,'Mapeamento de Riscos'!B46,IF($B53=$A37,'Mapeamento de Riscos'!B47,IF($B54=$A37,'Mapeamento de Riscos'!B48,IF($B55=$A37,'Mapeamento de Riscos'!B49,IF($B56=$A37,'Mapeamento de Riscos'!B50,IF($B57=$A37,'Mapeamento de Riscos'!B51,IF($B58=$A37,'Mapeamento de Riscos'!B52,IF($B59=$A37,'Mapeamento de Riscos'!B53,IF($B60=$A37,'Mapeamento de Riscos'!B54,IF($B61=$A37,'Mapeamento de Riscos'!B55,IF($B62=$A37,'Mapeamento de Riscos'!B56,IF($B63=$A37,'Mapeamento de Riscos'!B57,IF($B64=$A37,'Mapeamento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E37" s="266" t="str">
        <f>IF($B37=$A37,'Mapeamento de Riscos'!E31,IF($B38=$A37,'Mapeamento de Riscos'!E32,IF($B39=$A37,'Mapeamento de Riscos'!E33,IF($B40=$A37,'Mapeamento de Riscos'!E34,IF($B41=$A37,'Mapeamento de Riscos'!E35,IF($B42=$A37,'Mapeamento de Riscos'!E36,IF($B43=$A37,'Mapeamento de Riscos'!E37,IF($B44=$A37,'Mapeamento de Riscos'!E38,IF($B45=$A37,'Mapeamento de Riscos'!E39,IF($B46=$A37,'Mapeamento de Riscos'!E40,IF($B47=$A37,'Mapeamento de Riscos'!E41,IF($B48=$A37,'Mapeamento de Riscos'!E42,IF($B49=$A37,'Mapeamento de Riscos'!E43,IF($B50=$A37,'Mapeamento de Riscos'!E44,IF($B51=$A37,'Mapeamento de Riscos'!E45,IF($B52=$A37,'Mapeamento de Riscos'!E46,IF($B53=$A37,'Mapeamento de Riscos'!E47,IF($B54=$A37,'Mapeamento de Riscos'!E48,IF($B55=$A37,'Mapeamento de Riscos'!E49,IF($B56=$A37,'Mapeamento de Riscos'!E50,IF($B57=$A37,'Mapeamento de Riscos'!E51,IF($B58=$A37,'Mapeamento de Riscos'!E52,IF($B59=$A37,'Mapeamento de Riscos'!E53,IF($B60=$A37,'Mapeamento de Riscos'!E54,IF($B61=$A37,'Mapeamento de Riscos'!E55,IF($B62=$A37,'Mapeamento de Riscos'!E56,IF($B63=$A37,'Mapeamento de Riscos'!E57,IF($B64=$A37,'Mapeamento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F37" s="266" t="str">
        <f>IF($B37=$A37,'Mapeamento de Riscos'!F31,IF($B38=$A37,'Mapeamento de Riscos'!F32,IF($B39=$A37,'Mapeamento de Riscos'!F33,IF($B40=$A37,'Mapeamento de Riscos'!F34,IF($B41=$A37,'Mapeamento de Riscos'!F35,IF($B42=$A37,'Mapeamento de Riscos'!F36,IF($B43=$A37,'Mapeamento de Riscos'!F37,IF($B44=$A37,'Mapeamento de Riscos'!F38,IF($B45=$A37,'Mapeamento de Riscos'!F39,IF($B46=$A37,'Mapeamento de Riscos'!F40,IF($B47=$A37,'Mapeamento de Riscos'!F41,IF($B48=$A37,'Mapeamento de Riscos'!F42,IF($B49=$A37,'Mapeamento de Riscos'!F43,IF($B50=$A37,'Mapeamento de Riscos'!F44,IF($B51=$A37,'Mapeamento de Riscos'!F45,IF($B52=$A37,'Mapeamento de Riscos'!F46,IF($B53=$A37,'Mapeamento de Riscos'!F47,IF($B54=$A37,'Mapeamento de Riscos'!F48,IF($B55=$A37,'Mapeamento de Riscos'!F49,IF($B56=$A37,'Mapeamento de Riscos'!F50,IF($B57=$A37,'Mapeamento de Riscos'!F51,IF($B58=$A37,'Mapeamento de Riscos'!F52,IF($B59=$A37,'Mapeamento de Riscos'!F53,IF($B60=$A37,'Mapeamento de Riscos'!F54,IF($B61=$A37,'Mapeamento de Riscos'!F55,IF($B62=$A37,'Mapeamento de Riscos'!F56,IF($B63=$A37,'Mapeamento de Riscos'!F57,IF($B64=$A37,'Mapeamento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G37" s="266" t="str">
        <f>IF($B37=$A37,'Mapeamento de Riscos'!H31,IF($B38=$A37,'Mapeamento de Riscos'!H32,IF($B39=$A37,'Mapeamento de Riscos'!H33,IF($B40=$A37,'Mapeamento de Riscos'!H34,IF($B41=$A37,'Mapeamento de Riscos'!H35,IF($B42=$A37,'Mapeamento de Riscos'!H36,IF($B43=$A37,'Mapeamento de Riscos'!H37,IF($B44=$A37,'Mapeamento de Riscos'!H38,IF($B45=$A37,'Mapeamento de Riscos'!H39,IF($B46=$A37,'Mapeamento de Riscos'!H40,IF($B47=$A37,'Mapeamento de Riscos'!H41,IF($B48=$A37,'Mapeamento de Riscos'!H42,IF($B49=$A37,'Mapeamento de Riscos'!H43,IF($B50=$A37,'Mapeamento de Riscos'!H44,IF($B51=$A37,'Mapeamento de Riscos'!H45,IF($B52=$A37,'Mapeamento de Riscos'!H46,IF($B53=$A37,'Mapeamento de Riscos'!H47,IF($B54=$A37,'Mapeamento de Riscos'!H48,IF($B55=$A37,'Mapeamento de Riscos'!H49,IF($B56=$A37,'Mapeamento de Riscos'!H50,IF($B57=$A37,'Mapeamento de Riscos'!H51,IF($B58=$A37,'Mapeamento de Riscos'!H52,IF($B59=$A37,'Mapeamento de Riscos'!H53,IF($B60=$A37,'Mapeamento de Riscos'!H54,IF($B61=$A37,'Mapeamento de Riscos'!H55,IF($B62=$A37,'Mapeamento de Riscos'!H56,IF($B63=$A37,'Mapeamento de Riscos'!H57,IF($B64=$A37,'Mapeamento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H37" s="100" t="str">
        <f>IF($B37=$A37,'Mapeamento de Riscos'!I31,IF($B38=$A37,'Mapeamento de Riscos'!I32,IF($B39=$A37,'Mapeamento de Riscos'!I33,IF($B40=$A37,'Mapeamento de Riscos'!I34,IF($B41=$A37,'Mapeamento de Riscos'!I35,IF($B42=$A37,'Mapeamento de Riscos'!I36,IF($B43=$A37,'Mapeamento de Riscos'!I37,IF($B44=$A37,'Mapeamento de Riscos'!I38,IF($B45=$A37,'Mapeamento de Riscos'!I39,IF($B46=$A37,'Mapeamento de Riscos'!I40,IF($B47=$A37,'Mapeamento de Riscos'!I41,IF($B48=$A37,'Mapeamento de Riscos'!I42,IF($B49=$A37,'Mapeamento de Riscos'!I43,IF($B50=$A37,'Mapeamento de Riscos'!I44,IF($B51=$A37,'Mapeamento de Riscos'!I45,IF($B52=$A37,'Mapeamento de Riscos'!I46,IF($B53=$A37,'Mapeamento de Riscos'!I47,IF($B54=$A37,'Mapeamento de Riscos'!I48,IF($B55=$A37,'Mapeamento de Riscos'!I49,IF($B56=$A37,'Mapeamento de Riscos'!I50,IF($B57=$A37,'Mapeamento de Riscos'!I51,IF($B58=$A37,'Mapeamento de Riscos'!I52,IF($B59=$A37,'Mapeamento de Riscos'!I53,IF($B60=$A37,'Mapeamento de Riscos'!I54,IF($B61=$A37,'Mapeamento de Riscos'!I55,IF($B62=$A37,'Mapeamento de Riscos'!I56,IF($B63=$A37,'Mapeamento de Riscos'!I57,IF($B64=$A37,'Mapeamento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I37" s="100" t="str">
        <f>IF($B37=$A37,'Mapeamento de Riscos'!J31,IF($B38=$A37,'Mapeamento de Riscos'!J32,IF($B39=$A37,'Mapeamento de Riscos'!J33,IF($B40=$A37,'Mapeamento de Riscos'!J34,IF($B41=$A37,'Mapeamento de Riscos'!J35,IF($B42=$A37,'Mapeamento de Riscos'!J36,IF($B43=$A37,'Mapeamento de Riscos'!J37,IF($B44=$A37,'Mapeamento de Riscos'!J38,IF($B45=$A37,'Mapeamento de Riscos'!J39,IF($B46=$A37,'Mapeamento de Riscos'!J40,IF($B47=$A37,'Mapeamento de Riscos'!J41,IF($B48=$A37,'Mapeamento de Riscos'!J42,IF($B49=$A37,'Mapeamento de Riscos'!J43,IF($B50=$A37,'Mapeamento de Riscos'!J44,IF($B51=$A37,'Mapeamento de Riscos'!J45,IF($B52=$A37,'Mapeamento de Riscos'!J46,IF($B53=$A37,'Mapeamento de Riscos'!J47,IF($B54=$A37,'Mapeamento de Riscos'!J48,IF($B55=$A37,'Mapeamento de Riscos'!J49,IF($B56=$A37,'Mapeamento de Riscos'!J50,IF($B57=$A37,'Mapeamento de Riscos'!J51,IF($B58=$A37,'Mapeamento de Riscos'!J52,IF($B59=$A37,'Mapeamento de Riscos'!J53,IF($B60=$A37,'Mapeamento de Riscos'!J54,IF($B61=$A37,'Mapeamento de Riscos'!J55,IF($B62=$A37,'Mapeamento de Riscos'!J56,IF($B63=$A37,'Mapeamento de Riscos'!J57,IF($B64=$A37,'Mapeamento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J37" s="100" t="str">
        <f>IF($B37=$A37,'Mapeamento de Riscos'!V31,IF($B38=$A37,'Mapeamento de Riscos'!V32,IF($B39=$A37,'Mapeamento de Riscos'!V33,IF($B40=$A37,'Mapeamento de Riscos'!V34,IF($B41=$A37,'Mapeamento de Riscos'!V35,IF($B42=$A37,'Mapeamento de Riscos'!V36,IF($B43=$A37,'Mapeamento de Riscos'!V37,IF($B44=$A37,'Mapeamento de Riscos'!V38,IF($B45=$A37,'Mapeamento de Riscos'!V39,IF($B46=$A37,'Mapeamento de Riscos'!V40,IF($B47=$A37,'Mapeamento de Riscos'!V41,IF($B48=$A37,'Mapeamento de Riscos'!V42,IF($B49=$A37,'Mapeamento de Riscos'!V43,IF($B50=$A37,'Mapeamento de Riscos'!V44,IF($B51=$A37,'Mapeamento de Riscos'!V45,IF($B52=$A37,'Mapeamento de Riscos'!V46,IF($B53=$A37,'Mapeamento de Riscos'!V47,IF($B54=$A37,'Mapeamento de Riscos'!V48,IF($B55=$A37,'Mapeamento de Riscos'!V49,IF($B56=$A37,'Mapeamento de Riscos'!V50,IF($B57=$A37,'Mapeamento de Riscos'!V51,IF($B58=$A37,'Mapeamento de Riscos'!V52,IF($B59=$A37,'Mapeamento de Riscos'!V53,IF($B60=$A37,'Mapeamento de Riscos'!V54,IF($B61=$A37,'Mapeamento de Riscos'!V55,IF($B62=$A37,'Mapeamento de Riscos'!V56,IF($B63=$A37,'Mapeamento de Riscos'!V57,IF($B64=$A37,'Mapeamento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K37" s="100" t="str">
        <f>IF($B37=$A37,'Mapeamento de Riscos'!AG31,IF($B38=$A37,'Mapeamento de Riscos'!AG32,IF($B39=$A37,'Mapeamento de Riscos'!AG33,IF($B40=$A37,'Mapeamento de Riscos'!AG34,IF($B41=$A37,'Mapeamento de Riscos'!AG35,IF($B42=$A37,'Mapeamento de Riscos'!AG36,IF($B43=$A37,'Mapeamento de Riscos'!AG37,IF($B44=$A37,'Mapeamento de Riscos'!AG38,IF($B45=$A37,'Mapeamento de Riscos'!AG39,IF($B46=$A37,'Mapeamento de Riscos'!AG40,IF($B47=$A37,'Mapeamento de Riscos'!AG41,IF($B48=$A37,'Mapeamento de Riscos'!AG42,IF($B49=$A37,'Mapeamento de Riscos'!AG43,IF($B50=$A37,'Mapeamento de Riscos'!AG44,IF($B51=$A37,'Mapeamento de Riscos'!AG45,IF($B52=$A37,'Mapeamento de Riscos'!AG46,IF($B53=$A37,'Mapeamento de Riscos'!AG47,IF($B54=$A37,'Mapeamento de Riscos'!AG48,IF($B55=$A37,'Mapeamento de Riscos'!AG49,IF($B56=$A37,'Mapeamento de Riscos'!AG50,IF($B57=$A37,'Mapeamento de Riscos'!AG51,IF($B58=$A37,'Mapeamento de Riscos'!AG52,IF($B59=$A37,'Mapeamento de Riscos'!AG53,IF($B60=$A37,'Mapeamento de Riscos'!AG54,IF($B61=$A37,'Mapeamento de Riscos'!AG55,IF($B62=$A37,'Mapeamento de Riscos'!AG56,IF($B63=$A37,'Mapeamento de Riscos'!AG57,IF($B64=$A37,'Mapeamento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L37" s="100" t="str">
        <f>IF($B37=$A37,'Mapeamento de Riscos'!AH31,IF($B38=$A37,'Mapeamento de Riscos'!AH32,IF($B39=$A37,'Mapeamento de Riscos'!AH33,IF($B40=$A37,'Mapeamento de Riscos'!AH34,IF($B41=$A37,'Mapeamento de Riscos'!AH35,IF($B42=$A37,'Mapeamento de Riscos'!AH36,IF($B43=$A37,'Mapeamento de Riscos'!AH37,IF($B44=$A37,'Mapeamento de Riscos'!AH38,IF($B45=$A37,'Mapeamento de Riscos'!AH39,IF($B46=$A37,'Mapeamento de Riscos'!AH40,IF($B47=$A37,'Mapeamento de Riscos'!AH41,IF($B48=$A37,'Mapeamento de Riscos'!AH42,IF($B49=$A37,'Mapeamento de Riscos'!AH43,IF($B50=$A37,'Mapeamento de Riscos'!AH44,IF($B51=$A37,'Mapeamento de Riscos'!AH45,IF($B52=$A37,'Mapeamento de Riscos'!AH46,IF($B53=$A37,'Mapeamento de Riscos'!AH47,IF($B54=$A37,'Mapeamento de Riscos'!AH48,IF($B55=$A37,'Mapeamento de Riscos'!AH49,IF($B56=$A37,'Mapeamento de Riscos'!AH50,IF($B57=$A37,'Mapeamento de Riscos'!AH51,IF($B58=$A37,'Mapeamento de Riscos'!AH52,IF($B59=$A37,'Mapeamento de Riscos'!AH53,IF($B60=$A37,'Mapeamento de Riscos'!AH54,IF($B61=$A37,'Mapeamento de Riscos'!AH55,IF($B62=$A37,'Mapeamento de Riscos'!AH56,IF($B63=$A37,'Mapeamento de Riscos'!AH57,IF($B64=$A37,'Mapeamento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M37" s="265" t="str">
        <f>IF('Mapeamento de Riscos'!AI31&gt;0,(Q78&amp;" PREVENTIVO:  "&amp;'Mapeamento de Riscos'!AI31&amp;"
 ATENUANTE: "&amp;'Mapeamento de Riscos'!AK31&amp;""""),"")</f>
        <v/>
      </c>
      <c r="N37" s="265" t="str">
        <f>IF(C37='Mapeamento de Riscos'!A31,M37,IF(C37='Mapeamento de Riscos'!A32,'Matriz de Risco'!M38,IF(C37='Mapeamento de Riscos'!A33,'Matriz de Risco'!M39,IF(C37='Mapeamento de Riscos'!A34,'Matriz de Risco'!M40,IF(C37='Mapeamento de Riscos'!A35,'Matriz de Risco'!M41,IF(C37='Mapeamento de Riscos'!A36,'Matriz de Risco'!M42,IF(C37='Mapeamento de Riscos'!A37,'Matriz de Risco'!M43,IF(C37='Mapeamento de Riscos'!A38,'Matriz de Risco'!M44,IF(C37='Mapeamento de Riscos'!A39,'Matriz de Risco'!M45,IF(C37='Mapeamento de Riscos'!A40,'Matriz de Risco'!M46,IF(C37='Mapeamento de Riscos'!A41,'Matriz de Risco'!M47,IF(C37='Mapeamento de Riscos'!A42,'Matriz de Risco'!M48,IF(C37='Mapeamento de Riscos'!A43,'Matriz de Risco'!M49,IF(C37='Mapeamento de Riscos'!A44,'Matriz de Risco'!M50,IF(C37='Mapeamento de Riscos'!A45,'Matriz de Risco'!M51,IF(C37='Mapeamento de Riscos'!A46,'Matriz de Risco'!M52,IF(C37='Mapeamento de Riscos'!A47,'Matriz de Risco'!M53,IF(C37='Mapeamento de Riscos'!A48,'Matriz de Risco'!M54,IF(C37='Mapeamento de Riscos'!A49,'Matriz de Risco'!M55,IF(C37='Mapeamento de Riscos'!A50,'Matriz de Risco'!M56,IF(C37='Mapeamento de Riscos'!A51,'Matriz de Risco'!M57,IF(C37='Mapeamento de Riscos'!A52,'Matriz de Risco'!M58,IF(C37='Mapeamento de Riscos'!A53,'Matriz de Risco'!M59,IF(C37='Mapeamento de Riscos'!A54,'Matriz de Risco'!M60,IF(C37='Mapeamento de Riscos'!A55,'Matriz de Risco'!M61,IF(C37='Mapeamento de Riscos'!A56,'Matriz de Risco'!M62,IF(C37='Mapeamento de Riscos'!A57,'Matriz de Risco'!M63,"")))))))))))))))))))))))))))</f>
        <v/>
      </c>
    </row>
    <row r="38" spans="1:14" ht="88.5" customHeight="1" x14ac:dyDescent="0.25">
      <c r="A38" s="98">
        <v>25</v>
      </c>
      <c r="B38" t="str">
        <f>IF('Mapeamento de Riscos'!B32="Gestão contratual",(COUNT($B$14:B37))+1,"")</f>
        <v/>
      </c>
      <c r="C38" s="100" t="str">
        <f>IF($B38=$A38,'Mapeamento de Riscos'!A32,IF($B39=$A38,'Mapeamento de Riscos'!A33,IF($B40=$A38,'Mapeamento de Riscos'!A34,IF($B41=$A38,'Mapeamento de Riscos'!A35,IF($B42=$A38,'Mapeamento de Riscos'!A36,IF($B43=$A38,'Mapeamento de Riscos'!A37,IF($B44=$A38,'Mapeamento de Riscos'!A38,IF($B45=$A38,'Mapeamento de Riscos'!A39,IF($B46=$A38,'Mapeamento de Riscos'!A40,IF($B47=$A38,'Mapeamento de Riscos'!A41,IF($B48=$A38,'Mapeamento de Riscos'!A42,IF($B49=$A38,'Mapeamento de Riscos'!A43,IF($B50=$A38,'Mapeamento de Riscos'!A44,IF($B51=$A38,'Mapeamento de Riscos'!A45,IF($B52=$A38,'Mapeamento de Riscos'!A46,IF($B53=$A38,'Mapeamento de Riscos'!A47,IF($B54=$A38,'Mapeamento de Riscos'!A48,IF($B55=$A38,'Mapeamento de Riscos'!A49,IF($B56=$A38,'Mapeamento de Riscos'!A50,IF($B57=$A38,'Mapeamento de Riscos'!A51,IF($B58=$A38,'Mapeamento de Riscos'!A52,IF($B59=$A38,'Mapeamento de Riscos'!A53,IF($B60=$A38,'Mapeamento de Riscos'!A54,IF($B61=$A38,'Mapeamento de Riscos'!A55,IF($B62=$A38,'Mapeamento de Riscos'!A56,IF($B63=$A38,'Mapeamento de Riscos'!A57,IF($B64=$A38,'Mapeamento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D38" s="100" t="str">
        <f>IF($B38=$A38,'Mapeamento de Riscos'!B32,IF($B39=$A38,'Mapeamento de Riscos'!B33,IF($B40=$A38,'Mapeamento de Riscos'!B34,IF($B41=$A38,'Mapeamento de Riscos'!B35,IF($B42=$A38,'Mapeamento de Riscos'!B36,IF($B43=$A38,'Mapeamento de Riscos'!B37,IF($B44=$A38,'Mapeamento de Riscos'!B38,IF($B45=$A38,'Mapeamento de Riscos'!B39,IF($B46=$A38,'Mapeamento de Riscos'!B40,IF($B47=$A38,'Mapeamento de Riscos'!B41,IF($B48=$A38,'Mapeamento de Riscos'!B42,IF($B49=$A38,'Mapeamento de Riscos'!B43,IF($B50=$A38,'Mapeamento de Riscos'!B44,IF($B51=$A38,'Mapeamento de Riscos'!B45,IF($B52=$A38,'Mapeamento de Riscos'!B46,IF($B53=$A38,'Mapeamento de Riscos'!B47,IF($B54=$A38,'Mapeamento de Riscos'!B48,IF($B55=$A38,'Mapeamento de Riscos'!B49,IF($B56=$A38,'Mapeamento de Riscos'!B50,IF($B57=$A38,'Mapeamento de Riscos'!B51,IF($B58=$A38,'Mapeamento de Riscos'!B52,IF($B59=$A38,'Mapeamento de Riscos'!B53,IF($B60=$A38,'Mapeamento de Riscos'!B54,IF($B61=$A38,'Mapeamento de Riscos'!B55,IF($B62=$A38,'Mapeamento de Riscos'!B56,IF($B63=$A38,'Mapeamento de Riscos'!B57,IF($B64=$A38,'Mapeamento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E38" s="266" t="str">
        <f>IF($B38=$A38,'Mapeamento de Riscos'!E32,IF($B39=$A38,'Mapeamento de Riscos'!E33,IF($B40=$A38,'Mapeamento de Riscos'!E34,IF($B41=$A38,'Mapeamento de Riscos'!E35,IF($B42=$A38,'Mapeamento de Riscos'!E36,IF($B43=$A38,'Mapeamento de Riscos'!E37,IF($B44=$A38,'Mapeamento de Riscos'!E38,IF($B45=$A38,'Mapeamento de Riscos'!E39,IF($B46=$A38,'Mapeamento de Riscos'!E40,IF($B47=$A38,'Mapeamento de Riscos'!E41,IF($B48=$A38,'Mapeamento de Riscos'!E42,IF($B49=$A38,'Mapeamento de Riscos'!E43,IF($B50=$A38,'Mapeamento de Riscos'!E44,IF($B51=$A38,'Mapeamento de Riscos'!E45,IF($B52=$A38,'Mapeamento de Riscos'!E46,IF($B53=$A38,'Mapeamento de Riscos'!E47,IF($B54=$A38,'Mapeamento de Riscos'!E48,IF($B55=$A38,'Mapeamento de Riscos'!E49,IF($B56=$A38,'Mapeamento de Riscos'!E50,IF($B57=$A38,'Mapeamento de Riscos'!E51,IF($B58=$A38,'Mapeamento de Riscos'!E52,IF($B59=$A38,'Mapeamento de Riscos'!E53,IF($B60=$A38,'Mapeamento de Riscos'!E54,IF($B61=$A38,'Mapeamento de Riscos'!E55,IF($B62=$A38,'Mapeamento de Riscos'!E56,IF($B63=$A38,'Mapeamento de Riscos'!E57,IF($B64=$A38,'Mapeamento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F38" s="266" t="str">
        <f>IF($B38=$A38,'Mapeamento de Riscos'!F32,IF($B39=$A38,'Mapeamento de Riscos'!F33,IF($B40=$A38,'Mapeamento de Riscos'!F34,IF($B41=$A38,'Mapeamento de Riscos'!F35,IF($B42=$A38,'Mapeamento de Riscos'!F36,IF($B43=$A38,'Mapeamento de Riscos'!F37,IF($B44=$A38,'Mapeamento de Riscos'!F38,IF($B45=$A38,'Mapeamento de Riscos'!F39,IF($B46=$A38,'Mapeamento de Riscos'!F40,IF($B47=$A38,'Mapeamento de Riscos'!F41,IF($B48=$A38,'Mapeamento de Riscos'!F42,IF($B49=$A38,'Mapeamento de Riscos'!F43,IF($B50=$A38,'Mapeamento de Riscos'!F44,IF($B51=$A38,'Mapeamento de Riscos'!F45,IF($B52=$A38,'Mapeamento de Riscos'!F46,IF($B53=$A38,'Mapeamento de Riscos'!F47,IF($B54=$A38,'Mapeamento de Riscos'!F48,IF($B55=$A38,'Mapeamento de Riscos'!F49,IF($B56=$A38,'Mapeamento de Riscos'!F50,IF($B57=$A38,'Mapeamento de Riscos'!F51,IF($B58=$A38,'Mapeamento de Riscos'!F52,IF($B59=$A38,'Mapeamento de Riscos'!F53,IF($B60=$A38,'Mapeamento de Riscos'!F54,IF($B61=$A38,'Mapeamento de Riscos'!F55,IF($B62=$A38,'Mapeamento de Riscos'!F56,IF($B63=$A38,'Mapeamento de Riscos'!F57,IF($B64=$A38,'Mapeamento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G38" s="266" t="str">
        <f>IF($B38=$A38,'Mapeamento de Riscos'!H32,IF($B39=$A38,'Mapeamento de Riscos'!H33,IF($B40=$A38,'Mapeamento de Riscos'!H34,IF($B41=$A38,'Mapeamento de Riscos'!H35,IF($B42=$A38,'Mapeamento de Riscos'!H36,IF($B43=$A38,'Mapeamento de Riscos'!H37,IF($B44=$A38,'Mapeamento de Riscos'!H38,IF($B45=$A38,'Mapeamento de Riscos'!H39,IF($B46=$A38,'Mapeamento de Riscos'!H40,IF($B47=$A38,'Mapeamento de Riscos'!H41,IF($B48=$A38,'Mapeamento de Riscos'!H42,IF($B49=$A38,'Mapeamento de Riscos'!H43,IF($B50=$A38,'Mapeamento de Riscos'!H44,IF($B51=$A38,'Mapeamento de Riscos'!H45,IF($B52=$A38,'Mapeamento de Riscos'!H46,IF($B53=$A38,'Mapeamento de Riscos'!H47,IF($B54=$A38,'Mapeamento de Riscos'!H48,IF($B55=$A38,'Mapeamento de Riscos'!H49,IF($B56=$A38,'Mapeamento de Riscos'!H50,IF($B57=$A38,'Mapeamento de Riscos'!H51,IF($B58=$A38,'Mapeamento de Riscos'!H52,IF($B59=$A38,'Mapeamento de Riscos'!H53,IF($B60=$A38,'Mapeamento de Riscos'!H54,IF($B61=$A38,'Mapeamento de Riscos'!H55,IF($B62=$A38,'Mapeamento de Riscos'!H56,IF($B63=$A38,'Mapeamento de Riscos'!H57,IF($B64=$A38,'Mapeamento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H38" s="100" t="str">
        <f>IF($B38=$A38,'Mapeamento de Riscos'!I32,IF($B39=$A38,'Mapeamento de Riscos'!I33,IF($B40=$A38,'Mapeamento de Riscos'!I34,IF($B41=$A38,'Mapeamento de Riscos'!I35,IF($B42=$A38,'Mapeamento de Riscos'!I36,IF($B43=$A38,'Mapeamento de Riscos'!I37,IF($B44=$A38,'Mapeamento de Riscos'!I38,IF($B45=$A38,'Mapeamento de Riscos'!I39,IF($B46=$A38,'Mapeamento de Riscos'!I40,IF($B47=$A38,'Mapeamento de Riscos'!I41,IF($B48=$A38,'Mapeamento de Riscos'!I42,IF($B49=$A38,'Mapeamento de Riscos'!I43,IF($B50=$A38,'Mapeamento de Riscos'!I44,IF($B51=$A38,'Mapeamento de Riscos'!I45,IF($B52=$A38,'Mapeamento de Riscos'!I46,IF($B53=$A38,'Mapeamento de Riscos'!I47,IF($B54=$A38,'Mapeamento de Riscos'!I48,IF($B55=$A38,'Mapeamento de Riscos'!I49,IF($B56=$A38,'Mapeamento de Riscos'!I50,IF($B57=$A38,'Mapeamento de Riscos'!I51,IF($B58=$A38,'Mapeamento de Riscos'!I52,IF($B59=$A38,'Mapeamento de Riscos'!I53,IF($B60=$A38,'Mapeamento de Riscos'!I54,IF($B61=$A38,'Mapeamento de Riscos'!I55,IF($B62=$A38,'Mapeamento de Riscos'!I56,IF($B63=$A38,'Mapeamento de Riscos'!I57,IF($B64=$A38,'Mapeamento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I38" s="100" t="str">
        <f>IF($B38=$A38,'Mapeamento de Riscos'!J32,IF($B39=$A38,'Mapeamento de Riscos'!J33,IF($B40=$A38,'Mapeamento de Riscos'!J34,IF($B41=$A38,'Mapeamento de Riscos'!J35,IF($B42=$A38,'Mapeamento de Riscos'!J36,IF($B43=$A38,'Mapeamento de Riscos'!J37,IF($B44=$A38,'Mapeamento de Riscos'!J38,IF($B45=$A38,'Mapeamento de Riscos'!J39,IF($B46=$A38,'Mapeamento de Riscos'!J40,IF($B47=$A38,'Mapeamento de Riscos'!J41,IF($B48=$A38,'Mapeamento de Riscos'!J42,IF($B49=$A38,'Mapeamento de Riscos'!J43,IF($B50=$A38,'Mapeamento de Riscos'!J44,IF($B51=$A38,'Mapeamento de Riscos'!J45,IF($B52=$A38,'Mapeamento de Riscos'!J46,IF($B53=$A38,'Mapeamento de Riscos'!J47,IF($B54=$A38,'Mapeamento de Riscos'!J48,IF($B55=$A38,'Mapeamento de Riscos'!J49,IF($B56=$A38,'Mapeamento de Riscos'!J50,IF($B57=$A38,'Mapeamento de Riscos'!J51,IF($B58=$A38,'Mapeamento de Riscos'!J52,IF($B59=$A38,'Mapeamento de Riscos'!J53,IF($B60=$A38,'Mapeamento de Riscos'!J54,IF($B61=$A38,'Mapeamento de Riscos'!J55,IF($B62=$A38,'Mapeamento de Riscos'!J56,IF($B63=$A38,'Mapeamento de Riscos'!J57,IF($B64=$A38,'Mapeamento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J38" s="100" t="str">
        <f>IF($B38=$A38,'Mapeamento de Riscos'!V32,IF($B39=$A38,'Mapeamento de Riscos'!V33,IF($B40=$A38,'Mapeamento de Riscos'!V34,IF($B41=$A38,'Mapeamento de Riscos'!V35,IF($B42=$A38,'Mapeamento de Riscos'!V36,IF($B43=$A38,'Mapeamento de Riscos'!V37,IF($B44=$A38,'Mapeamento de Riscos'!V38,IF($B45=$A38,'Mapeamento de Riscos'!V39,IF($B46=$A38,'Mapeamento de Riscos'!V40,IF($B47=$A38,'Mapeamento de Riscos'!V41,IF($B48=$A38,'Mapeamento de Riscos'!V42,IF($B49=$A38,'Mapeamento de Riscos'!V43,IF($B50=$A38,'Mapeamento de Riscos'!V44,IF($B51=$A38,'Mapeamento de Riscos'!V45,IF($B52=$A38,'Mapeamento de Riscos'!V46,IF($B53=$A38,'Mapeamento de Riscos'!V47,IF($B54=$A38,'Mapeamento de Riscos'!V48,IF($B55=$A38,'Mapeamento de Riscos'!V49,IF($B56=$A38,'Mapeamento de Riscos'!V50,IF($B57=$A38,'Mapeamento de Riscos'!V51,IF($B58=$A38,'Mapeamento de Riscos'!V52,IF($B59=$A38,'Mapeamento de Riscos'!V53,IF($B60=$A38,'Mapeamento de Riscos'!V54,IF($B61=$A38,'Mapeamento de Riscos'!V55,IF($B62=$A38,'Mapeamento de Riscos'!V56,IF($B63=$A38,'Mapeamento de Riscos'!V57,IF($B64=$A38,'Mapeamento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K38" s="100" t="str">
        <f>IF($B38=$A38,'Mapeamento de Riscos'!AG32,IF($B39=$A38,'Mapeamento de Riscos'!AG33,IF($B40=$A38,'Mapeamento de Riscos'!AG34,IF($B41=$A38,'Mapeamento de Riscos'!AG35,IF($B42=$A38,'Mapeamento de Riscos'!AG36,IF($B43=$A38,'Mapeamento de Riscos'!AG37,IF($B44=$A38,'Mapeamento de Riscos'!AG38,IF($B45=$A38,'Mapeamento de Riscos'!AG39,IF($B46=$A38,'Mapeamento de Riscos'!AG40,IF($B47=$A38,'Mapeamento de Riscos'!AG41,IF($B48=$A38,'Mapeamento de Riscos'!AG42,IF($B49=$A38,'Mapeamento de Riscos'!AG43,IF($B50=$A38,'Mapeamento de Riscos'!AG44,IF($B51=$A38,'Mapeamento de Riscos'!AG45,IF($B52=$A38,'Mapeamento de Riscos'!AG46,IF($B53=$A38,'Mapeamento de Riscos'!AG47,IF($B54=$A38,'Mapeamento de Riscos'!AG48,IF($B55=$A38,'Mapeamento de Riscos'!AG49,IF($B56=$A38,'Mapeamento de Riscos'!AG50,IF($B57=$A38,'Mapeamento de Riscos'!AG51,IF($B58=$A38,'Mapeamento de Riscos'!AG52,IF($B59=$A38,'Mapeamento de Riscos'!AG53,IF($B60=$A38,'Mapeamento de Riscos'!AG54,IF($B61=$A38,'Mapeamento de Riscos'!AG55,IF($B62=$A38,'Mapeamento de Riscos'!AG56,IF($B63=$A38,'Mapeamento de Riscos'!AG57,IF($B64=$A38,'Mapeamento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L38" s="100" t="str">
        <f>IF($B38=$A38,'Mapeamento de Riscos'!AH32,IF($B39=$A38,'Mapeamento de Riscos'!AH33,IF($B40=$A38,'Mapeamento de Riscos'!AH34,IF($B41=$A38,'Mapeamento de Riscos'!AH35,IF($B42=$A38,'Mapeamento de Riscos'!AH36,IF($B43=$A38,'Mapeamento de Riscos'!AH37,IF($B44=$A38,'Mapeamento de Riscos'!AH38,IF($B45=$A38,'Mapeamento de Riscos'!AH39,IF($B46=$A38,'Mapeamento de Riscos'!AH40,IF($B47=$A38,'Mapeamento de Riscos'!AH41,IF($B48=$A38,'Mapeamento de Riscos'!AH42,IF($B49=$A38,'Mapeamento de Riscos'!AH43,IF($B50=$A38,'Mapeamento de Riscos'!AH44,IF($B51=$A38,'Mapeamento de Riscos'!AH45,IF($B52=$A38,'Mapeamento de Riscos'!AH46,IF($B53=$A38,'Mapeamento de Riscos'!AH47,IF($B54=$A38,'Mapeamento de Riscos'!AH48,IF($B55=$A38,'Mapeamento de Riscos'!AH49,IF($B56=$A38,'Mapeamento de Riscos'!AH50,IF($B57=$A38,'Mapeamento de Riscos'!AH51,IF($B58=$A38,'Mapeamento de Riscos'!AH52,IF($B59=$A38,'Mapeamento de Riscos'!AH53,IF($B60=$A38,'Mapeamento de Riscos'!AH54,IF($B61=$A38,'Mapeamento de Riscos'!AH55,IF($B62=$A38,'Mapeamento de Riscos'!AH56,IF($B63=$A38,'Mapeamento de Riscos'!AH57,IF($B64=$A38,'Mapeamento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M38" s="265" t="str">
        <f>IF('Mapeamento de Riscos'!AI32&gt;0,(Q79&amp;" PREVENTIVO:  "&amp;'Mapeamento de Riscos'!AI32&amp;"
 ATENUANTE: "&amp;'Mapeamento de Riscos'!AK32&amp;""""),"")</f>
        <v/>
      </c>
      <c r="N38" s="265" t="str">
        <f>IF(C38='Mapeamento de Riscos'!A32,M38,IF(C38='Mapeamento de Riscos'!A33,'Matriz de Risco'!M39,IF(C38='Mapeamento de Riscos'!A34,'Matriz de Risco'!M40,IF(C38='Mapeamento de Riscos'!A35,'Matriz de Risco'!M41,IF(C38='Mapeamento de Riscos'!A36,'Matriz de Risco'!M42,IF(C38='Mapeamento de Riscos'!A37,'Matriz de Risco'!M43,IF(C38='Mapeamento de Riscos'!A38,'Matriz de Risco'!M44,IF(C38='Mapeamento de Riscos'!A39,'Matriz de Risco'!M45,IF(C38='Mapeamento de Riscos'!A40,'Matriz de Risco'!M46,IF(C38='Mapeamento de Riscos'!A41,'Matriz de Risco'!M47,IF(C38='Mapeamento de Riscos'!A42,'Matriz de Risco'!M48,IF(C38='Mapeamento de Riscos'!A43,'Matriz de Risco'!M49,IF(C38='Mapeamento de Riscos'!A44,'Matriz de Risco'!M50,IF(C38='Mapeamento de Riscos'!A45,'Matriz de Risco'!M51,IF(C38='Mapeamento de Riscos'!A46,'Matriz de Risco'!M52,IF(C38='Mapeamento de Riscos'!A47,'Matriz de Risco'!M53,IF(C38='Mapeamento de Riscos'!A48,'Matriz de Risco'!M54,IF(C38='Mapeamento de Riscos'!A49,'Matriz de Risco'!M55,IF(C38='Mapeamento de Riscos'!A50,'Matriz de Risco'!M56,IF(C38='Mapeamento de Riscos'!A51,'Matriz de Risco'!M57,IF(C38='Mapeamento de Riscos'!A52,'Matriz de Risco'!M58,IF(C38='Mapeamento de Riscos'!A53,'Matriz de Risco'!M59,IF(C38='Mapeamento de Riscos'!A54,'Matriz de Risco'!M60,IF(C38='Mapeamento de Riscos'!A55,'Matriz de Risco'!M61,IF(C38='Mapeamento de Riscos'!A56,'Matriz de Risco'!M62,IF(C38='Mapeamento de Riscos'!A57,'Matriz de Risco'!M63,""))))))))))))))))))))))))))</f>
        <v/>
      </c>
    </row>
    <row r="39" spans="1:14" ht="96.75" customHeight="1" x14ac:dyDescent="0.25">
      <c r="A39" s="98">
        <v>26</v>
      </c>
      <c r="B39" t="str">
        <f>IF('Mapeamento de Riscos'!B33="Gestão contratual",(COUNT($B$14:B38))+1,"")</f>
        <v/>
      </c>
      <c r="C39" s="100" t="str">
        <f>IF($B39=$A39,'Mapeamento de Riscos'!A33,IF($B40=$A39,'Mapeamento de Riscos'!A34,IF($B41=$A39,'Mapeamento de Riscos'!A35,IF($B42=$A39,'Mapeamento de Riscos'!A36,IF($B43=$A39,'Mapeamento de Riscos'!A37,IF($B44=$A39,'Mapeamento de Riscos'!A38,IF($B45=$A39,'Mapeamento de Riscos'!A39,IF($B46=$A39,'Mapeamento de Riscos'!A40,IF($B47=$A39,'Mapeamento de Riscos'!A41,IF($B48=$A39,'Mapeamento de Riscos'!A42,IF($B49=$A39,'Mapeamento de Riscos'!A43,IF($B50=$A39,'Mapeamento de Riscos'!A44,IF($B51=$A39,'Mapeamento de Riscos'!A45,IF($B52=$A39,'Mapeamento de Riscos'!A46,IF($B53=$A39,'Mapeamento de Riscos'!A47,IF($B54=$A39,'Mapeamento de Riscos'!A48,IF($B55=$A39,'Mapeamento de Riscos'!A49,IF($B56=$A39,'Mapeamento de Riscos'!A50,IF($B57=$A39,'Mapeamento de Riscos'!A51,IF($B58=$A39,'Mapeamento de Riscos'!A52,IF($B59=$A39,'Mapeamento de Riscos'!A53,IF($B60=$A39,'Mapeamento de Riscos'!A54,IF($B61=$A39,'Mapeamento de Riscos'!A55,IF($B62=$A39,'Mapeamento de Riscos'!A56,IF($B63=$A39,'Mapeamento de Riscos'!A57,IF($B64=$A39,'Mapeamento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D39" s="100" t="str">
        <f>IF($B39=$A39,'Mapeamento de Riscos'!B33,IF($B40=$A39,'Mapeamento de Riscos'!B34,IF($B41=$A39,'Mapeamento de Riscos'!B35,IF($B42=$A39,'Mapeamento de Riscos'!B36,IF($B43=$A39,'Mapeamento de Riscos'!B37,IF($B44=$A39,'Mapeamento de Riscos'!B38,IF($B45=$A39,'Mapeamento de Riscos'!B39,IF($B46=$A39,'Mapeamento de Riscos'!B40,IF($B47=$A39,'Mapeamento de Riscos'!B41,IF($B48=$A39,'Mapeamento de Riscos'!B42,IF($B49=$A39,'Mapeamento de Riscos'!B43,IF($B50=$A39,'Mapeamento de Riscos'!B44,IF($B51=$A39,'Mapeamento de Riscos'!B45,IF($B52=$A39,'Mapeamento de Riscos'!B46,IF($B53=$A39,'Mapeamento de Riscos'!B47,IF($B54=$A39,'Mapeamento de Riscos'!B48,IF($B55=$A39,'Mapeamento de Riscos'!B49,IF($B56=$A39,'Mapeamento de Riscos'!B50,IF($B57=$A39,'Mapeamento de Riscos'!B51,IF($B58=$A39,'Mapeamento de Riscos'!B52,IF($B59=$A39,'Mapeamento de Riscos'!B53,IF($B60=$A39,'Mapeamento de Riscos'!B54,IF($B61=$A39,'Mapeamento de Riscos'!B55,IF($B62=$A39,'Mapeamento de Riscos'!B56,IF($B63=$A39,'Mapeamento de Riscos'!B57,IF($B64=$A39,'Mapeamento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E39" s="266" t="str">
        <f>IF($B39=$A39,'Mapeamento de Riscos'!E33,IF($B40=$A39,'Mapeamento de Riscos'!E34,IF($B41=$A39,'Mapeamento de Riscos'!E35,IF($B42=$A39,'Mapeamento de Riscos'!E36,IF($B43=$A39,'Mapeamento de Riscos'!E37,IF($B44=$A39,'Mapeamento de Riscos'!E38,IF($B45=$A39,'Mapeamento de Riscos'!E39,IF($B46=$A39,'Mapeamento de Riscos'!E40,IF($B47=$A39,'Mapeamento de Riscos'!E41,IF($B48=$A39,'Mapeamento de Riscos'!E42,IF($B49=$A39,'Mapeamento de Riscos'!E43,IF($B50=$A39,'Mapeamento de Riscos'!E44,IF($B51=$A39,'Mapeamento de Riscos'!E45,IF($B52=$A39,'Mapeamento de Riscos'!E46,IF($B53=$A39,'Mapeamento de Riscos'!E47,IF($B54=$A39,'Mapeamento de Riscos'!E48,IF($B55=$A39,'Mapeamento de Riscos'!E49,IF($B56=$A39,'Mapeamento de Riscos'!E50,IF($B57=$A39,'Mapeamento de Riscos'!E51,IF($B58=$A39,'Mapeamento de Riscos'!E52,IF($B59=$A39,'Mapeamento de Riscos'!E53,IF($B60=$A39,'Mapeamento de Riscos'!E54,IF($B61=$A39,'Mapeamento de Riscos'!E55,IF($B62=$A39,'Mapeamento de Riscos'!E56,IF($B63=$A39,'Mapeamento de Riscos'!E57,IF($B64=$A39,'Mapeamento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F39" s="266" t="str">
        <f>IF($B39=$A39,'Mapeamento de Riscos'!F33,IF($B40=$A39,'Mapeamento de Riscos'!F34,IF($B41=$A39,'Mapeamento de Riscos'!F35,IF($B42=$A39,'Mapeamento de Riscos'!F36,IF($B43=$A39,'Mapeamento de Riscos'!F37,IF($B44=$A39,'Mapeamento de Riscos'!F38,IF($B45=$A39,'Mapeamento de Riscos'!F39,IF($B46=$A39,'Mapeamento de Riscos'!F40,IF($B47=$A39,'Mapeamento de Riscos'!F41,IF($B48=$A39,'Mapeamento de Riscos'!F42,IF($B49=$A39,'Mapeamento de Riscos'!F43,IF($B50=$A39,'Mapeamento de Riscos'!F44,IF($B51=$A39,'Mapeamento de Riscos'!F45,IF($B52=$A39,'Mapeamento de Riscos'!F46,IF($B53=$A39,'Mapeamento de Riscos'!F47,IF($B54=$A39,'Mapeamento de Riscos'!F48,IF($B55=$A39,'Mapeamento de Riscos'!F49,IF($B56=$A39,'Mapeamento de Riscos'!F50,IF($B57=$A39,'Mapeamento de Riscos'!F51,IF($B58=$A39,'Mapeamento de Riscos'!F52,IF($B59=$A39,'Mapeamento de Riscos'!F53,IF($B60=$A39,'Mapeamento de Riscos'!F54,IF($B61=$A39,'Mapeamento de Riscos'!F55,IF($B62=$A39,'Mapeamento de Riscos'!F56,IF($B63=$A39,'Mapeamento de Riscos'!F57,IF($B64=$A39,'Mapeamento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G39" s="266" t="str">
        <f>IF($B39=$A39,'Mapeamento de Riscos'!H33,IF($B40=$A39,'Mapeamento de Riscos'!H34,IF($B41=$A39,'Mapeamento de Riscos'!H35,IF($B42=$A39,'Mapeamento de Riscos'!H36,IF($B43=$A39,'Mapeamento de Riscos'!H37,IF($B44=$A39,'Mapeamento de Riscos'!H38,IF($B45=$A39,'Mapeamento de Riscos'!H39,IF($B46=$A39,'Mapeamento de Riscos'!H40,IF($B47=$A39,'Mapeamento de Riscos'!H41,IF($B48=$A39,'Mapeamento de Riscos'!H42,IF($B49=$A39,'Mapeamento de Riscos'!H43,IF($B50=$A39,'Mapeamento de Riscos'!H44,IF($B51=$A39,'Mapeamento de Riscos'!H45,IF($B52=$A39,'Mapeamento de Riscos'!H46,IF($B53=$A39,'Mapeamento de Riscos'!H47,IF($B54=$A39,'Mapeamento de Riscos'!H48,IF($B55=$A39,'Mapeamento de Riscos'!H49,IF($B56=$A39,'Mapeamento de Riscos'!H50,IF($B57=$A39,'Mapeamento de Riscos'!H51,IF($B58=$A39,'Mapeamento de Riscos'!H52,IF($B59=$A39,'Mapeamento de Riscos'!H53,IF($B60=$A39,'Mapeamento de Riscos'!H54,IF($B61=$A39,'Mapeamento de Riscos'!H55,IF($B62=$A39,'Mapeamento de Riscos'!H56,IF($B63=$A39,'Mapeamento de Riscos'!H57,IF($B64=$A39,'Mapeamento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H39" s="100" t="str">
        <f>IF($B39=$A39,'Mapeamento de Riscos'!I33,IF($B40=$A39,'Mapeamento de Riscos'!I34,IF($B41=$A39,'Mapeamento de Riscos'!I35,IF($B42=$A39,'Mapeamento de Riscos'!I36,IF($B43=$A39,'Mapeamento de Riscos'!I37,IF($B44=$A39,'Mapeamento de Riscos'!I38,IF($B45=$A39,'Mapeamento de Riscos'!I39,IF($B46=$A39,'Mapeamento de Riscos'!I40,IF($B47=$A39,'Mapeamento de Riscos'!I41,IF($B48=$A39,'Mapeamento de Riscos'!I42,IF($B49=$A39,'Mapeamento de Riscos'!I43,IF($B50=$A39,'Mapeamento de Riscos'!I44,IF($B51=$A39,'Mapeamento de Riscos'!I45,IF($B52=$A39,'Mapeamento de Riscos'!I46,IF($B53=$A39,'Mapeamento de Riscos'!I47,IF($B54=$A39,'Mapeamento de Riscos'!I48,IF($B55=$A39,'Mapeamento de Riscos'!I49,IF($B56=$A39,'Mapeamento de Riscos'!I50,IF($B57=$A39,'Mapeamento de Riscos'!I51,IF($B58=$A39,'Mapeamento de Riscos'!I52,IF($B59=$A39,'Mapeamento de Riscos'!I53,IF($B60=$A39,'Mapeamento de Riscos'!I54,IF($B61=$A39,'Mapeamento de Riscos'!I55,IF($B62=$A39,'Mapeamento de Riscos'!I56,IF($B63=$A39,'Mapeamento de Riscos'!I57,IF($B64=$A39,'Mapeamento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I39" s="100" t="str">
        <f>IF($B39=$A39,'Mapeamento de Riscos'!J33,IF($B40=$A39,'Mapeamento de Riscos'!J34,IF($B41=$A39,'Mapeamento de Riscos'!J35,IF($B42=$A39,'Mapeamento de Riscos'!J36,IF($B43=$A39,'Mapeamento de Riscos'!J37,IF($B44=$A39,'Mapeamento de Riscos'!J38,IF($B45=$A39,'Mapeamento de Riscos'!J39,IF($B46=$A39,'Mapeamento de Riscos'!J40,IF($B47=$A39,'Mapeamento de Riscos'!J41,IF($B48=$A39,'Mapeamento de Riscos'!J42,IF($B49=$A39,'Mapeamento de Riscos'!J43,IF($B50=$A39,'Mapeamento de Riscos'!J44,IF($B51=$A39,'Mapeamento de Riscos'!J45,IF($B52=$A39,'Mapeamento de Riscos'!J46,IF($B53=$A39,'Mapeamento de Riscos'!J47,IF($B54=$A39,'Mapeamento de Riscos'!J48,IF($B55=$A39,'Mapeamento de Riscos'!J49,IF($B56=$A39,'Mapeamento de Riscos'!J50,IF($B57=$A39,'Mapeamento de Riscos'!J51,IF($B58=$A39,'Mapeamento de Riscos'!J52,IF($B59=$A39,'Mapeamento de Riscos'!J53,IF($B60=$A39,'Mapeamento de Riscos'!J54,IF($B61=$A39,'Mapeamento de Riscos'!J55,IF($B62=$A39,'Mapeamento de Riscos'!J56,IF($B63=$A39,'Mapeamento de Riscos'!J57,IF($B64=$A39,'Mapeamento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J39" s="100" t="str">
        <f>IF($B39=$A39,'Mapeamento de Riscos'!V33,IF($B40=$A39,'Mapeamento de Riscos'!V34,IF($B41=$A39,'Mapeamento de Riscos'!V35,IF($B42=$A39,'Mapeamento de Riscos'!V36,IF($B43=$A39,'Mapeamento de Riscos'!V37,IF($B44=$A39,'Mapeamento de Riscos'!V38,IF($B45=$A39,'Mapeamento de Riscos'!V39,IF($B46=$A39,'Mapeamento de Riscos'!V40,IF($B47=$A39,'Mapeamento de Riscos'!V41,IF($B48=$A39,'Mapeamento de Riscos'!V42,IF($B49=$A39,'Mapeamento de Riscos'!V43,IF($B50=$A39,'Mapeamento de Riscos'!V44,IF($B51=$A39,'Mapeamento de Riscos'!V45,IF($B52=$A39,'Mapeamento de Riscos'!V46,IF($B53=$A39,'Mapeamento de Riscos'!V47,IF($B54=$A39,'Mapeamento de Riscos'!V48,IF($B55=$A39,'Mapeamento de Riscos'!V49,IF($B56=$A39,'Mapeamento de Riscos'!V50,IF($B57=$A39,'Mapeamento de Riscos'!V51,IF($B58=$A39,'Mapeamento de Riscos'!V52,IF($B59=$A39,'Mapeamento de Riscos'!V53,IF($B60=$A39,'Mapeamento de Riscos'!V54,IF($B61=$A39,'Mapeamento de Riscos'!V55,IF($B62=$A39,'Mapeamento de Riscos'!V56,IF($B63=$A39,'Mapeamento de Riscos'!V57,IF($B64=$A39,'Mapeamento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K39" s="100" t="str">
        <f>IF($B39=$A39,'Mapeamento de Riscos'!AG33,IF($B40=$A39,'Mapeamento de Riscos'!AG34,IF($B41=$A39,'Mapeamento de Riscos'!AG35,IF($B42=$A39,'Mapeamento de Riscos'!AG36,IF($B43=$A39,'Mapeamento de Riscos'!AG37,IF($B44=$A39,'Mapeamento de Riscos'!AG38,IF($B45=$A39,'Mapeamento de Riscos'!AG39,IF($B46=$A39,'Mapeamento de Riscos'!AG40,IF($B47=$A39,'Mapeamento de Riscos'!AG41,IF($B48=$A39,'Mapeamento de Riscos'!AG42,IF($B49=$A39,'Mapeamento de Riscos'!AG43,IF($B50=$A39,'Mapeamento de Riscos'!AG44,IF($B51=$A39,'Mapeamento de Riscos'!AG45,IF($B52=$A39,'Mapeamento de Riscos'!AG46,IF($B53=$A39,'Mapeamento de Riscos'!AG47,IF($B54=$A39,'Mapeamento de Riscos'!AG48,IF($B55=$A39,'Mapeamento de Riscos'!AG49,IF($B56=$A39,'Mapeamento de Riscos'!AG50,IF($B57=$A39,'Mapeamento de Riscos'!AG51,IF($B58=$A39,'Mapeamento de Riscos'!AG52,IF($B59=$A39,'Mapeamento de Riscos'!AG53,IF($B60=$A39,'Mapeamento de Riscos'!AG54,IF($B61=$A39,'Mapeamento de Riscos'!AG55,IF($B62=$A39,'Mapeamento de Riscos'!AG56,IF($B63=$A39,'Mapeamento de Riscos'!AG57,IF($B64=$A39,'Mapeamento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L39" s="100" t="str">
        <f>IF($B39=$A39,'Mapeamento de Riscos'!AH33,IF($B40=$A39,'Mapeamento de Riscos'!AH34,IF($B41=$A39,'Mapeamento de Riscos'!AH35,IF($B42=$A39,'Mapeamento de Riscos'!AH36,IF($B43=$A39,'Mapeamento de Riscos'!AH37,IF($B44=$A39,'Mapeamento de Riscos'!AH38,IF($B45=$A39,'Mapeamento de Riscos'!AH39,IF($B46=$A39,'Mapeamento de Riscos'!AH40,IF($B47=$A39,'Mapeamento de Riscos'!AH41,IF($B48=$A39,'Mapeamento de Riscos'!AH42,IF($B49=$A39,'Mapeamento de Riscos'!AH43,IF($B50=$A39,'Mapeamento de Riscos'!AH44,IF($B51=$A39,'Mapeamento de Riscos'!AH45,IF($B52=$A39,'Mapeamento de Riscos'!AH46,IF($B53=$A39,'Mapeamento de Riscos'!AH47,IF($B54=$A39,'Mapeamento de Riscos'!AH48,IF($B55=$A39,'Mapeamento de Riscos'!AH49,IF($B56=$A39,'Mapeamento de Riscos'!AH50,IF($B57=$A39,'Mapeamento de Riscos'!AH51,IF($B58=$A39,'Mapeamento de Riscos'!AH52,IF($B59=$A39,'Mapeamento de Riscos'!AH53,IF($B60=$A39,'Mapeamento de Riscos'!AH54,IF($B61=$A39,'Mapeamento de Riscos'!AH55,IF($B62=$A39,'Mapeamento de Riscos'!AH56,IF($B63=$A39,'Mapeamento de Riscos'!AH57,IF($B64=$A39,'Mapeamento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M39" s="265" t="str">
        <f>IF('Mapeamento de Riscos'!AI33&gt;0,(Q80&amp;" PREVENTIVO:  "&amp;'Mapeamento de Riscos'!AI33&amp;"
 ATENUANTE: "&amp;'Mapeamento de Riscos'!AK33&amp;""""),"")</f>
        <v/>
      </c>
      <c r="N39" s="265" t="str">
        <f>IF(C39='Mapeamento de Riscos'!A33,M39,IF(C39='Mapeamento de Riscos'!A34,'Matriz de Risco'!M40,IF(C39='Mapeamento de Riscos'!A35,'Matriz de Risco'!M41,IF(C39='Mapeamento de Riscos'!A36,'Matriz de Risco'!M42,IF(C39='Mapeamento de Riscos'!A37,'Matriz de Risco'!M43,IF(C39='Mapeamento de Riscos'!A38,'Matriz de Risco'!M44,IF(C39='Mapeamento de Riscos'!A39,'Matriz de Risco'!M45,IF(C39='Mapeamento de Riscos'!A40,'Matriz de Risco'!M46,IF(C39='Mapeamento de Riscos'!A41,'Matriz de Risco'!M47,IF(C39='Mapeamento de Riscos'!A42,'Matriz de Risco'!M48,IF(C39='Mapeamento de Riscos'!A43,'Matriz de Risco'!M49,IF(C39='Mapeamento de Riscos'!A44,'Matriz de Risco'!M50,IF(C39='Mapeamento de Riscos'!A45,'Matriz de Risco'!M51,IF(C39='Mapeamento de Riscos'!A46,'Matriz de Risco'!M52,IF(C39='Mapeamento de Riscos'!A47,'Matriz de Risco'!M53,IF(C39='Mapeamento de Riscos'!A48,'Matriz de Risco'!M54,IF(C39='Mapeamento de Riscos'!A49,'Matriz de Risco'!M55,IF(C39='Mapeamento de Riscos'!A50,'Matriz de Risco'!M56,IF(C39='Mapeamento de Riscos'!A51,'Matriz de Risco'!M57,IF(C39='Mapeamento de Riscos'!A52,'Matriz de Risco'!M58,IF(C39='Mapeamento de Riscos'!A53,'Matriz de Risco'!M59,IF(C39='Mapeamento de Riscos'!A54,'Matriz de Risco'!M60,IF(C39='Mapeamento de Riscos'!A55,'Matriz de Risco'!M61,IF(C39='Mapeamento de Riscos'!A56,'Matriz de Risco'!M62,IF(C39='Mapeamento de Riscos'!A57,'Matriz de Risco'!M63,"")))))))))))))))))))))))))</f>
        <v/>
      </c>
    </row>
    <row r="40" spans="1:14" ht="49.9" customHeight="1" x14ac:dyDescent="0.25">
      <c r="A40" s="98">
        <v>27</v>
      </c>
      <c r="B40" t="str">
        <f>IF('Mapeamento de Riscos'!B34="Gestão contratual",(COUNT($B$14:B39))+1,"")</f>
        <v/>
      </c>
      <c r="C40" s="100" t="str">
        <f>IF($B40=$A40,'Mapeamento de Riscos'!A34,IF($B41=$A40,'Mapeamento de Riscos'!A35,IF($B42=$A40,'Mapeamento de Riscos'!A36,IF($B43=$A40,'Mapeamento de Riscos'!A37,IF($B44=$A40,'Mapeamento de Riscos'!A38,IF($B45=$A40,'Mapeamento de Riscos'!A39,IF($B46=$A40,'Mapeamento de Riscos'!A40,IF($B47=$A40,'Mapeamento de Riscos'!A41,IF($B48=$A40,'Mapeamento de Riscos'!A42,IF($B49=$A40,'Mapeamento de Riscos'!A43,IF($B50=$A40,'Mapeamento de Riscos'!A44,IF($B51=$A40,'Mapeamento de Riscos'!A45,IF($B52=$A40,'Mapeamento de Riscos'!A46,IF($B53=$A40,'Mapeamento de Riscos'!A47,IF($B54=$A40,'Mapeamento de Riscos'!A48,IF($B55=$A40,'Mapeamento de Riscos'!A49,IF($B56=$A40,'Mapeamento de Riscos'!A50,IF($B57=$A40,'Mapeamento de Riscos'!A51,IF($B58=$A40,'Mapeamento de Riscos'!A52,IF($B59=$A40,'Mapeamento de Riscos'!A53,IF($B60=$A40,'Mapeamento de Riscos'!A54,IF($B61=$A40,'Mapeamento de Riscos'!A55,IF($B62=$A40,'Mapeamento de Riscos'!A56,IF($B63=$A40,'Mapeamento de Riscos'!A57,IF($B64=$A40,'Mapeamento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D40" s="100" t="str">
        <f>IF($B40=$A40,'Mapeamento de Riscos'!B34,IF($B41=$A40,'Mapeamento de Riscos'!B35,IF($B42=$A40,'Mapeamento de Riscos'!B36,IF($B43=$A40,'Mapeamento de Riscos'!B37,IF($B44=$A40,'Mapeamento de Riscos'!B38,IF($B45=$A40,'Mapeamento de Riscos'!B39,IF($B46=$A40,'Mapeamento de Riscos'!B40,IF($B47=$A40,'Mapeamento de Riscos'!B41,IF($B48=$A40,'Mapeamento de Riscos'!B42,IF($B49=$A40,'Mapeamento de Riscos'!B43,IF($B50=$A40,'Mapeamento de Riscos'!B44,IF($B51=$A40,'Mapeamento de Riscos'!B45,IF($B52=$A40,'Mapeamento de Riscos'!B46,IF($B53=$A40,'Mapeamento de Riscos'!B47,IF($B54=$A40,'Mapeamento de Riscos'!B48,IF($B55=$A40,'Mapeamento de Riscos'!B49,IF($B56=$A40,'Mapeamento de Riscos'!B50,IF($B57=$A40,'Mapeamento de Riscos'!B51,IF($B58=$A40,'Mapeamento de Riscos'!B52,IF($B59=$A40,'Mapeamento de Riscos'!B53,IF($B60=$A40,'Mapeamento de Riscos'!B54,IF($B61=$A40,'Mapeamento de Riscos'!B55,IF($B62=$A40,'Mapeamento de Riscos'!B56,IF($B63=$A40,'Mapeamento de Riscos'!B57,IF($B64=$A40,'Mapeamento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E40" s="266" t="str">
        <f>IF($B40=$A40,'Mapeamento de Riscos'!E34,IF($B41=$A40,'Mapeamento de Riscos'!E35,IF($B42=$A40,'Mapeamento de Riscos'!E36,IF($B43=$A40,'Mapeamento de Riscos'!E37,IF($B44=$A40,'Mapeamento de Riscos'!E38,IF($B45=$A40,'Mapeamento de Riscos'!E39,IF($B46=$A40,'Mapeamento de Riscos'!E40,IF($B47=$A40,'Mapeamento de Riscos'!E41,IF($B48=$A40,'Mapeamento de Riscos'!E42,IF($B49=$A40,'Mapeamento de Riscos'!E43,IF($B50=$A40,'Mapeamento de Riscos'!E44,IF($B51=$A40,'Mapeamento de Riscos'!E45,IF($B52=$A40,'Mapeamento de Riscos'!E46,IF($B53=$A40,'Mapeamento de Riscos'!E47,IF($B54=$A40,'Mapeamento de Riscos'!E48,IF($B55=$A40,'Mapeamento de Riscos'!E49,IF($B56=$A40,'Mapeamento de Riscos'!E50,IF($B57=$A40,'Mapeamento de Riscos'!E51,IF($B58=$A40,'Mapeamento de Riscos'!E52,IF($B59=$A40,'Mapeamento de Riscos'!E53,IF($B60=$A40,'Mapeamento de Riscos'!E54,IF($B61=$A40,'Mapeamento de Riscos'!E55,IF($B62=$A40,'Mapeamento de Riscos'!E56,IF($B63=$A40,'Mapeamento de Riscos'!E57,IF($B64=$A40,'Mapeamento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F40" s="266" t="str">
        <f>IF($B40=$A40,'Mapeamento de Riscos'!F34,IF($B41=$A40,'Mapeamento de Riscos'!F35,IF($B42=$A40,'Mapeamento de Riscos'!F36,IF($B43=$A40,'Mapeamento de Riscos'!F37,IF($B44=$A40,'Mapeamento de Riscos'!F38,IF($B45=$A40,'Mapeamento de Riscos'!F39,IF($B46=$A40,'Mapeamento de Riscos'!F40,IF($B47=$A40,'Mapeamento de Riscos'!F41,IF($B48=$A40,'Mapeamento de Riscos'!F42,IF($B49=$A40,'Mapeamento de Riscos'!F43,IF($B50=$A40,'Mapeamento de Riscos'!F44,IF($B51=$A40,'Mapeamento de Riscos'!F45,IF($B52=$A40,'Mapeamento de Riscos'!F46,IF($B53=$A40,'Mapeamento de Riscos'!F47,IF($B54=$A40,'Mapeamento de Riscos'!F48,IF($B55=$A40,'Mapeamento de Riscos'!F49,IF($B56=$A40,'Mapeamento de Riscos'!F50,IF($B57=$A40,'Mapeamento de Riscos'!F51,IF($B58=$A40,'Mapeamento de Riscos'!F52,IF($B59=$A40,'Mapeamento de Riscos'!F53,IF($B60=$A40,'Mapeamento de Riscos'!F54,IF($B61=$A40,'Mapeamento de Riscos'!F55,IF($B62=$A40,'Mapeamento de Riscos'!F56,IF($B63=$A40,'Mapeamento de Riscos'!F57,IF($B64=$A40,'Mapeamento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G40" s="266" t="str">
        <f>IF($B40=$A40,'Mapeamento de Riscos'!H34,IF($B41=$A40,'Mapeamento de Riscos'!H35,IF($B42=$A40,'Mapeamento de Riscos'!H36,IF($B43=$A40,'Mapeamento de Riscos'!H37,IF($B44=$A40,'Mapeamento de Riscos'!H38,IF($B45=$A40,'Mapeamento de Riscos'!H39,IF($B46=$A40,'Mapeamento de Riscos'!H40,IF($B47=$A40,'Mapeamento de Riscos'!H41,IF($B48=$A40,'Mapeamento de Riscos'!H42,IF($B49=$A40,'Mapeamento de Riscos'!H43,IF($B50=$A40,'Mapeamento de Riscos'!H44,IF($B51=$A40,'Mapeamento de Riscos'!H45,IF($B52=$A40,'Mapeamento de Riscos'!H46,IF($B53=$A40,'Mapeamento de Riscos'!H47,IF($B54=$A40,'Mapeamento de Riscos'!H48,IF($B55=$A40,'Mapeamento de Riscos'!H49,IF($B56=$A40,'Mapeamento de Riscos'!H50,IF($B57=$A40,'Mapeamento de Riscos'!H51,IF($B58=$A40,'Mapeamento de Riscos'!H52,IF($B59=$A40,'Mapeamento de Riscos'!H53,IF($B60=$A40,'Mapeamento de Riscos'!H54,IF($B61=$A40,'Mapeamento de Riscos'!H55,IF($B62=$A40,'Mapeamento de Riscos'!H56,IF($B63=$A40,'Mapeamento de Riscos'!H57,IF($B64=$A40,'Mapeamento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H40" s="100" t="str">
        <f>IF($B40=$A40,'Mapeamento de Riscos'!I34,IF($B41=$A40,'Mapeamento de Riscos'!I35,IF($B42=$A40,'Mapeamento de Riscos'!I36,IF($B43=$A40,'Mapeamento de Riscos'!I37,IF($B44=$A40,'Mapeamento de Riscos'!I38,IF($B45=$A40,'Mapeamento de Riscos'!I39,IF($B46=$A40,'Mapeamento de Riscos'!I40,IF($B47=$A40,'Mapeamento de Riscos'!I41,IF($B48=$A40,'Mapeamento de Riscos'!I42,IF($B49=$A40,'Mapeamento de Riscos'!I43,IF($B50=$A40,'Mapeamento de Riscos'!I44,IF($B51=$A40,'Mapeamento de Riscos'!I45,IF($B52=$A40,'Mapeamento de Riscos'!I46,IF($B53=$A40,'Mapeamento de Riscos'!I47,IF($B54=$A40,'Mapeamento de Riscos'!I48,IF($B55=$A40,'Mapeamento de Riscos'!I49,IF($B56=$A40,'Mapeamento de Riscos'!I50,IF($B57=$A40,'Mapeamento de Riscos'!I51,IF($B58=$A40,'Mapeamento de Riscos'!I52,IF($B59=$A40,'Mapeamento de Riscos'!I53,IF($B60=$A40,'Mapeamento de Riscos'!I54,IF($B61=$A40,'Mapeamento de Riscos'!I55,IF($B62=$A40,'Mapeamento de Riscos'!I56,IF($B63=$A40,'Mapeamento de Riscos'!I57,IF($B64=$A40,'Mapeamento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I40" s="100" t="str">
        <f>IF($B40=$A40,'Mapeamento de Riscos'!J34,IF($B41=$A40,'Mapeamento de Riscos'!J35,IF($B42=$A40,'Mapeamento de Riscos'!J36,IF($B43=$A40,'Mapeamento de Riscos'!J37,IF($B44=$A40,'Mapeamento de Riscos'!J38,IF($B45=$A40,'Mapeamento de Riscos'!J39,IF($B46=$A40,'Mapeamento de Riscos'!J40,IF($B47=$A40,'Mapeamento de Riscos'!J41,IF($B48=$A40,'Mapeamento de Riscos'!J42,IF($B49=$A40,'Mapeamento de Riscos'!J43,IF($B50=$A40,'Mapeamento de Riscos'!J44,IF($B51=$A40,'Mapeamento de Riscos'!J45,IF($B52=$A40,'Mapeamento de Riscos'!J46,IF($B53=$A40,'Mapeamento de Riscos'!J47,IF($B54=$A40,'Mapeamento de Riscos'!J48,IF($B55=$A40,'Mapeamento de Riscos'!J49,IF($B56=$A40,'Mapeamento de Riscos'!J50,IF($B57=$A40,'Mapeamento de Riscos'!J51,IF($B58=$A40,'Mapeamento de Riscos'!J52,IF($B59=$A40,'Mapeamento de Riscos'!J53,IF($B60=$A40,'Mapeamento de Riscos'!J54,IF($B61=$A40,'Mapeamento de Riscos'!J55,IF($B62=$A40,'Mapeamento de Riscos'!J56,IF($B63=$A40,'Mapeamento de Riscos'!J57,IF($B64=$A40,'Mapeamento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J40" s="100" t="str">
        <f>IF($B40=$A40,'Mapeamento de Riscos'!V34,IF($B41=$A40,'Mapeamento de Riscos'!V35,IF($B42=$A40,'Mapeamento de Riscos'!V36,IF($B43=$A40,'Mapeamento de Riscos'!V37,IF($B44=$A40,'Mapeamento de Riscos'!V38,IF($B45=$A40,'Mapeamento de Riscos'!V39,IF($B46=$A40,'Mapeamento de Riscos'!V40,IF($B47=$A40,'Mapeamento de Riscos'!V41,IF($B48=$A40,'Mapeamento de Riscos'!V42,IF($B49=$A40,'Mapeamento de Riscos'!V43,IF($B50=$A40,'Mapeamento de Riscos'!V44,IF($B51=$A40,'Mapeamento de Riscos'!V45,IF($B52=$A40,'Mapeamento de Riscos'!V46,IF($B53=$A40,'Mapeamento de Riscos'!V47,IF($B54=$A40,'Mapeamento de Riscos'!V48,IF($B55=$A40,'Mapeamento de Riscos'!V49,IF($B56=$A40,'Mapeamento de Riscos'!V50,IF($B57=$A40,'Mapeamento de Riscos'!V51,IF($B58=$A40,'Mapeamento de Riscos'!V52,IF($B59=$A40,'Mapeamento de Riscos'!V53,IF($B60=$A40,'Mapeamento de Riscos'!V54,IF($B61=$A40,'Mapeamento de Riscos'!V55,IF($B62=$A40,'Mapeamento de Riscos'!V56,IF($B63=$A40,'Mapeamento de Riscos'!V57,IF($B64=$A40,'Mapeamento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K40" s="100" t="str">
        <f>IF($B40=$A40,'Mapeamento de Riscos'!AG34,IF($B41=$A40,'Mapeamento de Riscos'!AG35,IF($B42=$A40,'Mapeamento de Riscos'!AG36,IF($B43=$A40,'Mapeamento de Riscos'!AG37,IF($B44=$A40,'Mapeamento de Riscos'!AG38,IF($B45=$A40,'Mapeamento de Riscos'!AG39,IF($B46=$A40,'Mapeamento de Riscos'!AG40,IF($B47=$A40,'Mapeamento de Riscos'!AG41,IF($B48=$A40,'Mapeamento de Riscos'!AG42,IF($B49=$A40,'Mapeamento de Riscos'!AG43,IF($B50=$A40,'Mapeamento de Riscos'!AG44,IF($B51=$A40,'Mapeamento de Riscos'!AG45,IF($B52=$A40,'Mapeamento de Riscos'!AG46,IF($B53=$A40,'Mapeamento de Riscos'!AG47,IF($B54=$A40,'Mapeamento de Riscos'!AG48,IF($B55=$A40,'Mapeamento de Riscos'!AG49,IF($B56=$A40,'Mapeamento de Riscos'!AG50,IF($B57=$A40,'Mapeamento de Riscos'!AG51,IF($B58=$A40,'Mapeamento de Riscos'!AG52,IF($B59=$A40,'Mapeamento de Riscos'!AG53,IF($B60=$A40,'Mapeamento de Riscos'!AG54,IF($B61=$A40,'Mapeamento de Riscos'!AG55,IF($B62=$A40,'Mapeamento de Riscos'!AG56,IF($B63=$A40,'Mapeamento de Riscos'!AG57,IF($B64=$A40,'Mapeamento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L40" s="100" t="str">
        <f>IF($B40=$A40,'Mapeamento de Riscos'!AH34,IF($B41=$A40,'Mapeamento de Riscos'!AH35,IF($B42=$A40,'Mapeamento de Riscos'!AH36,IF($B43=$A40,'Mapeamento de Riscos'!AH37,IF($B44=$A40,'Mapeamento de Riscos'!AH38,IF($B45=$A40,'Mapeamento de Riscos'!AH39,IF($B46=$A40,'Mapeamento de Riscos'!AH40,IF($B47=$A40,'Mapeamento de Riscos'!AH41,IF($B48=$A40,'Mapeamento de Riscos'!AH42,IF($B49=$A40,'Mapeamento de Riscos'!AH43,IF($B50=$A40,'Mapeamento de Riscos'!AH44,IF($B51=$A40,'Mapeamento de Riscos'!AH45,IF($B52=$A40,'Mapeamento de Riscos'!AH46,IF($B53=$A40,'Mapeamento de Riscos'!AH47,IF($B54=$A40,'Mapeamento de Riscos'!AH48,IF($B55=$A40,'Mapeamento de Riscos'!AH49,IF($B56=$A40,'Mapeamento de Riscos'!AH50,IF($B57=$A40,'Mapeamento de Riscos'!AH51,IF($B58=$A40,'Mapeamento de Riscos'!AH52,IF($B59=$A40,'Mapeamento de Riscos'!AH53,IF($B60=$A40,'Mapeamento de Riscos'!AH54,IF($B61=$A40,'Mapeamento de Riscos'!AH55,IF($B62=$A40,'Mapeamento de Riscos'!AH56,IF($B63=$A40,'Mapeamento de Riscos'!AH57,IF($B64=$A40,'Mapeamento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M40" s="265" t="str">
        <f>IF('Mapeamento de Riscos'!AI34&gt;0,(Q81&amp;" PREVENTIVO:  "&amp;'Mapeamento de Riscos'!AI34&amp;"
 ATENUANTE: "&amp;'Mapeamento de Riscos'!AK34&amp;""""),"")</f>
        <v/>
      </c>
      <c r="N40" s="265" t="str">
        <f>IF(C40='Mapeamento de Riscos'!A34,M40,IF(C40='Mapeamento de Riscos'!A35,'Matriz de Risco'!M41,IF(C40='Mapeamento de Riscos'!A36,'Matriz de Risco'!M42,IF(C40='Mapeamento de Riscos'!A37,'Matriz de Risco'!M43,IF(C40='Mapeamento de Riscos'!A38,'Matriz de Risco'!M44,IF(C40='Mapeamento de Riscos'!A39,'Matriz de Risco'!M45,IF(C40='Mapeamento de Riscos'!A40,'Matriz de Risco'!M46,IF(C40='Mapeamento de Riscos'!A41,'Matriz de Risco'!M47,IF(C40='Mapeamento de Riscos'!A42,'Matriz de Risco'!M48,IF(C40='Mapeamento de Riscos'!A43,'Matriz de Risco'!M49,IF(C40='Mapeamento de Riscos'!A44,'Matriz de Risco'!M50,IF(C40='Mapeamento de Riscos'!A45,'Matriz de Risco'!M51,IF(C40='Mapeamento de Riscos'!A46,'Matriz de Risco'!M52,IF(C40='Mapeamento de Riscos'!A47,'Matriz de Risco'!M53,IF(C40='Mapeamento de Riscos'!A48,'Matriz de Risco'!M54,IF(C40='Mapeamento de Riscos'!A49,'Matriz de Risco'!M55,IF(C40='Mapeamento de Riscos'!A50,'Matriz de Risco'!M56,IF(C40='Mapeamento de Riscos'!A51,'Matriz de Risco'!M57,IF(C40='Mapeamento de Riscos'!A52,'Matriz de Risco'!M58,IF(C40='Mapeamento de Riscos'!A53,'Matriz de Risco'!M59,IF(C40='Mapeamento de Riscos'!A54,'Matriz de Risco'!M60,IF(C40='Mapeamento de Riscos'!A55,'Matriz de Risco'!M61,IF(C40='Mapeamento de Riscos'!A56,'Matriz de Risco'!M62,IF(C40='Mapeamento de Riscos'!A57,'Matriz de Risco'!M63,""))))))))))))))))))))))))</f>
        <v/>
      </c>
    </row>
    <row r="41" spans="1:14" ht="114" customHeight="1" x14ac:dyDescent="0.25">
      <c r="A41" s="98">
        <v>28</v>
      </c>
      <c r="B41" t="str">
        <f>IF('Mapeamento de Riscos'!B35="Gestão contratual",(COUNT($B$14:B40))+1,"")</f>
        <v/>
      </c>
      <c r="C41" s="100" t="str">
        <f>IF($B41=$A41,'Mapeamento de Riscos'!A35,IF($B42=$A41,'Mapeamento de Riscos'!A36,IF($B43=$A41,'Mapeamento de Riscos'!A37,IF($B44=$A41,'Mapeamento de Riscos'!A38,IF($B45=$A41,'Mapeamento de Riscos'!A39,IF($B46=$A41,'Mapeamento de Riscos'!A40,IF($B47=$A41,'Mapeamento de Riscos'!A41,IF($B48=$A41,'Mapeamento de Riscos'!A42,IF($B49=$A41,'Mapeamento de Riscos'!A43,IF($B50=$A41,'Mapeamento de Riscos'!A44,IF($B51=$A41,'Mapeamento de Riscos'!A45,IF($B52=$A41,'Mapeamento de Riscos'!A46,IF($B53=$A41,'Mapeamento de Riscos'!A47,IF($B54=$A41,'Mapeamento de Riscos'!A48,IF($B55=$A41,'Mapeamento de Riscos'!A49,IF($B56=$A41,'Mapeamento de Riscos'!A50,IF($B57=$A41,'Mapeamento de Riscos'!A51,IF($B58=$A41,'Mapeamento de Riscos'!A52,IF($B59=$A41,'Mapeamento de Riscos'!A53,IF($B60=$A41,'Mapeamento de Riscos'!A54,IF($B61=$A41,'Mapeamento de Riscos'!A55,IF($B62=$A41,'Mapeamento de Riscos'!A56,IF($B63=$A41,'Mapeamento de Riscos'!A57,IF($B64=$A41,'Mapeamento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D41" s="100" t="str">
        <f>IF($B41=$A41,'Mapeamento de Riscos'!B35,IF($B42=$A41,'Mapeamento de Riscos'!B36,IF($B43=$A41,'Mapeamento de Riscos'!B37,IF($B44=$A41,'Mapeamento de Riscos'!B38,IF($B45=$A41,'Mapeamento de Riscos'!B39,IF($B46=$A41,'Mapeamento de Riscos'!B40,IF($B47=$A41,'Mapeamento de Riscos'!B41,IF($B48=$A41,'Mapeamento de Riscos'!B42,IF($B49=$A41,'Mapeamento de Riscos'!B43,IF($B50=$A41,'Mapeamento de Riscos'!B44,IF($B51=$A41,'Mapeamento de Riscos'!B45,IF($B52=$A41,'Mapeamento de Riscos'!B46,IF($B53=$A41,'Mapeamento de Riscos'!B47,IF($B54=$A41,'Mapeamento de Riscos'!B48,IF($B55=$A41,'Mapeamento de Riscos'!B49,IF($B56=$A41,'Mapeamento de Riscos'!B50,IF($B57=$A41,'Mapeamento de Riscos'!B51,IF($B58=$A41,'Mapeamento de Riscos'!B52,IF($B59=$A41,'Mapeamento de Riscos'!B53,IF($B60=$A41,'Mapeamento de Riscos'!B54,IF($B61=$A41,'Mapeamento de Riscos'!B55,IF($B62=$A41,'Mapeamento de Riscos'!B56,IF($B63=$A41,'Mapeamento de Riscos'!B57,IF($B64=$A41,'Mapeamento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E41" s="266" t="str">
        <f>IF($B41=$A41,'Mapeamento de Riscos'!E35,IF($B42=$A41,'Mapeamento de Riscos'!E36,IF($B43=$A41,'Mapeamento de Riscos'!E37,IF($B44=$A41,'Mapeamento de Riscos'!E38,IF($B45=$A41,'Mapeamento de Riscos'!E39,IF($B46=$A41,'Mapeamento de Riscos'!E40,IF($B47=$A41,'Mapeamento de Riscos'!E41,IF($B48=$A41,'Mapeamento de Riscos'!E42,IF($B49=$A41,'Mapeamento de Riscos'!E43,IF($B50=$A41,'Mapeamento de Riscos'!E44,IF($B51=$A41,'Mapeamento de Riscos'!E45,IF($B52=$A41,'Mapeamento de Riscos'!E46,IF($B53=$A41,'Mapeamento de Riscos'!E47,IF($B54=$A41,'Mapeamento de Riscos'!E48,IF($B55=$A41,'Mapeamento de Riscos'!E49,IF($B56=$A41,'Mapeamento de Riscos'!E50,IF($B57=$A41,'Mapeamento de Riscos'!E51,IF($B58=$A41,'Mapeamento de Riscos'!E52,IF($B59=$A41,'Mapeamento de Riscos'!E53,IF($B60=$A41,'Mapeamento de Riscos'!E54,IF($B61=$A41,'Mapeamento de Riscos'!E55,IF($B62=$A41,'Mapeamento de Riscos'!E56,IF($B63=$A41,'Mapeamento de Riscos'!E57,IF($B64=$A41,'Mapeamento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F41" s="266" t="str">
        <f>IF($B41=$A41,'Mapeamento de Riscos'!F35,IF($B42=$A41,'Mapeamento de Riscos'!F36,IF($B43=$A41,'Mapeamento de Riscos'!F37,IF($B44=$A41,'Mapeamento de Riscos'!F38,IF($B45=$A41,'Mapeamento de Riscos'!F39,IF($B46=$A41,'Mapeamento de Riscos'!F40,IF($B47=$A41,'Mapeamento de Riscos'!F41,IF($B48=$A41,'Mapeamento de Riscos'!F42,IF($B49=$A41,'Mapeamento de Riscos'!F43,IF($B50=$A41,'Mapeamento de Riscos'!F44,IF($B51=$A41,'Mapeamento de Riscos'!F45,IF($B52=$A41,'Mapeamento de Riscos'!F46,IF($B53=$A41,'Mapeamento de Riscos'!F47,IF($B54=$A41,'Mapeamento de Riscos'!F48,IF($B55=$A41,'Mapeamento de Riscos'!F49,IF($B56=$A41,'Mapeamento de Riscos'!F50,IF($B57=$A41,'Mapeamento de Riscos'!F51,IF($B58=$A41,'Mapeamento de Riscos'!F52,IF($B59=$A41,'Mapeamento de Riscos'!F53,IF($B60=$A41,'Mapeamento de Riscos'!F54,IF($B61=$A41,'Mapeamento de Riscos'!F55,IF($B62=$A41,'Mapeamento de Riscos'!F56,IF($B63=$A41,'Mapeamento de Riscos'!F57,IF($B64=$A41,'Mapeamento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G41" s="266" t="str">
        <f>IF($B41=$A41,'Mapeamento de Riscos'!H35,IF($B42=$A41,'Mapeamento de Riscos'!H36,IF($B43=$A41,'Mapeamento de Riscos'!H37,IF($B44=$A41,'Mapeamento de Riscos'!H38,IF($B45=$A41,'Mapeamento de Riscos'!H39,IF($B46=$A41,'Mapeamento de Riscos'!H40,IF($B47=$A41,'Mapeamento de Riscos'!H41,IF($B48=$A41,'Mapeamento de Riscos'!H42,IF($B49=$A41,'Mapeamento de Riscos'!H43,IF($B50=$A41,'Mapeamento de Riscos'!H44,IF($B51=$A41,'Mapeamento de Riscos'!H45,IF($B52=$A41,'Mapeamento de Riscos'!H46,IF($B53=$A41,'Mapeamento de Riscos'!H47,IF($B54=$A41,'Mapeamento de Riscos'!H48,IF($B55=$A41,'Mapeamento de Riscos'!H49,IF($B56=$A41,'Mapeamento de Riscos'!H50,IF($B57=$A41,'Mapeamento de Riscos'!H51,IF($B58=$A41,'Mapeamento de Riscos'!H52,IF($B59=$A41,'Mapeamento de Riscos'!H53,IF($B60=$A41,'Mapeamento de Riscos'!H54,IF($B61=$A41,'Mapeamento de Riscos'!H55,IF($B62=$A41,'Mapeamento de Riscos'!H56,IF($B63=$A41,'Mapeamento de Riscos'!H57,IF($B64=$A41,'Mapeamento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H41" s="100" t="str">
        <f>IF($B41=$A41,'Mapeamento de Riscos'!I35,IF($B42=$A41,'Mapeamento de Riscos'!I36,IF($B43=$A41,'Mapeamento de Riscos'!I37,IF($B44=$A41,'Mapeamento de Riscos'!I38,IF($B45=$A41,'Mapeamento de Riscos'!I39,IF($B46=$A41,'Mapeamento de Riscos'!I40,IF($B47=$A41,'Mapeamento de Riscos'!I41,IF($B48=$A41,'Mapeamento de Riscos'!I42,IF($B49=$A41,'Mapeamento de Riscos'!I43,IF($B50=$A41,'Mapeamento de Riscos'!I44,IF($B51=$A41,'Mapeamento de Riscos'!I45,IF($B52=$A41,'Mapeamento de Riscos'!I46,IF($B53=$A41,'Mapeamento de Riscos'!I47,IF($B54=$A41,'Mapeamento de Riscos'!I48,IF($B55=$A41,'Mapeamento de Riscos'!I49,IF($B56=$A41,'Mapeamento de Riscos'!I50,IF($B57=$A41,'Mapeamento de Riscos'!I51,IF($B58=$A41,'Mapeamento de Riscos'!I52,IF($B59=$A41,'Mapeamento de Riscos'!I53,IF($B60=$A41,'Mapeamento de Riscos'!I54,IF($B61=$A41,'Mapeamento de Riscos'!I55,IF($B62=$A41,'Mapeamento de Riscos'!I56,IF($B63=$A41,'Mapeamento de Riscos'!I57,IF($B64=$A41,'Mapeamento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I41" s="100" t="str">
        <f>IF($B41=$A41,'Mapeamento de Riscos'!J35,IF($B42=$A41,'Mapeamento de Riscos'!J36,IF($B43=$A41,'Mapeamento de Riscos'!J37,IF($B44=$A41,'Mapeamento de Riscos'!J38,IF($B45=$A41,'Mapeamento de Riscos'!J39,IF($B46=$A41,'Mapeamento de Riscos'!J40,IF($B47=$A41,'Mapeamento de Riscos'!J41,IF($B48=$A41,'Mapeamento de Riscos'!J42,IF($B49=$A41,'Mapeamento de Riscos'!J43,IF($B50=$A41,'Mapeamento de Riscos'!J44,IF($B51=$A41,'Mapeamento de Riscos'!J45,IF($B52=$A41,'Mapeamento de Riscos'!J46,IF($B53=$A41,'Mapeamento de Riscos'!J47,IF($B54=$A41,'Mapeamento de Riscos'!J48,IF($B55=$A41,'Mapeamento de Riscos'!J49,IF($B56=$A41,'Mapeamento de Riscos'!J50,IF($B57=$A41,'Mapeamento de Riscos'!J51,IF($B58=$A41,'Mapeamento de Riscos'!J52,IF($B59=$A41,'Mapeamento de Riscos'!J53,IF($B60=$A41,'Mapeamento de Riscos'!J54,IF($B61=$A41,'Mapeamento de Riscos'!J55,IF($B62=$A41,'Mapeamento de Riscos'!J56,IF($B63=$A41,'Mapeamento de Riscos'!J57,IF($B64=$A41,'Mapeamento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J41" s="100" t="str">
        <f>IF($B41=$A41,'Mapeamento de Riscos'!V35,IF($B42=$A41,'Mapeamento de Riscos'!V36,IF($B43=$A41,'Mapeamento de Riscos'!V37,IF($B44=$A41,'Mapeamento de Riscos'!V38,IF($B45=$A41,'Mapeamento de Riscos'!V39,IF($B46=$A41,'Mapeamento de Riscos'!V40,IF($B47=$A41,'Mapeamento de Riscos'!V41,IF($B48=$A41,'Mapeamento de Riscos'!V42,IF($B49=$A41,'Mapeamento de Riscos'!V43,IF($B50=$A41,'Mapeamento de Riscos'!V44,IF($B51=$A41,'Mapeamento de Riscos'!V45,IF($B52=$A41,'Mapeamento de Riscos'!V46,IF($B53=$A41,'Mapeamento de Riscos'!V47,IF($B54=$A41,'Mapeamento de Riscos'!V48,IF($B55=$A41,'Mapeamento de Riscos'!V49,IF($B56=$A41,'Mapeamento de Riscos'!V50,IF($B57=$A41,'Mapeamento de Riscos'!V51,IF($B58=$A41,'Mapeamento de Riscos'!V52,IF($B59=$A41,'Mapeamento de Riscos'!V53,IF($B60=$A41,'Mapeamento de Riscos'!V54,IF($B61=$A41,'Mapeamento de Riscos'!V55,IF($B62=$A41,'Mapeamento de Riscos'!V56,IF($B63=$A41,'Mapeamento de Riscos'!V57,IF($B64=$A41,'Mapeamento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K41" s="100" t="str">
        <f>IF($B41=$A41,'Mapeamento de Riscos'!AG35,IF($B42=$A41,'Mapeamento de Riscos'!AG36,IF($B43=$A41,'Mapeamento de Riscos'!AG37,IF($B44=$A41,'Mapeamento de Riscos'!AG38,IF($B45=$A41,'Mapeamento de Riscos'!AG39,IF($B46=$A41,'Mapeamento de Riscos'!AG40,IF($B47=$A41,'Mapeamento de Riscos'!AG41,IF($B48=$A41,'Mapeamento de Riscos'!AG42,IF($B49=$A41,'Mapeamento de Riscos'!AG43,IF($B50=$A41,'Mapeamento de Riscos'!AG44,IF($B51=$A41,'Mapeamento de Riscos'!AG45,IF($B52=$A41,'Mapeamento de Riscos'!AG46,IF($B53=$A41,'Mapeamento de Riscos'!AG47,IF($B54=$A41,'Mapeamento de Riscos'!AG48,IF($B55=$A41,'Mapeamento de Riscos'!AG49,IF($B56=$A41,'Mapeamento de Riscos'!AG50,IF($B57=$A41,'Mapeamento de Riscos'!AG51,IF($B58=$A41,'Mapeamento de Riscos'!AG52,IF($B59=$A41,'Mapeamento de Riscos'!AG53,IF($B60=$A41,'Mapeamento de Riscos'!AG54,IF($B61=$A41,'Mapeamento de Riscos'!AG55,IF($B62=$A41,'Mapeamento de Riscos'!AG56,IF($B63=$A41,'Mapeamento de Riscos'!AG57,IF($B64=$A41,'Mapeamento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L41" s="100" t="str">
        <f>IF($B41=$A41,'Mapeamento de Riscos'!AH35,IF($B42=$A41,'Mapeamento de Riscos'!AH36,IF($B43=$A41,'Mapeamento de Riscos'!AH37,IF($B44=$A41,'Mapeamento de Riscos'!AH38,IF($B45=$A41,'Mapeamento de Riscos'!AH39,IF($B46=$A41,'Mapeamento de Riscos'!AH40,IF($B47=$A41,'Mapeamento de Riscos'!AH41,IF($B48=$A41,'Mapeamento de Riscos'!AH42,IF($B49=$A41,'Mapeamento de Riscos'!AH43,IF($B50=$A41,'Mapeamento de Riscos'!AH44,IF($B51=$A41,'Mapeamento de Riscos'!AH45,IF($B52=$A41,'Mapeamento de Riscos'!AH46,IF($B53=$A41,'Mapeamento de Riscos'!AH47,IF($B54=$A41,'Mapeamento de Riscos'!AH48,IF($B55=$A41,'Mapeamento de Riscos'!AH49,IF($B56=$A41,'Mapeamento de Riscos'!AH50,IF($B57=$A41,'Mapeamento de Riscos'!AH51,IF($B58=$A41,'Mapeamento de Riscos'!AH52,IF($B59=$A41,'Mapeamento de Riscos'!AH53,IF($B60=$A41,'Mapeamento de Riscos'!AH54,IF($B61=$A41,'Mapeamento de Riscos'!AH55,IF($B62=$A41,'Mapeamento de Riscos'!AH56,IF($B63=$A41,'Mapeamento de Riscos'!AH57,IF($B64=$A41,'Mapeamento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M41" s="265" t="str">
        <f>IF('Mapeamento de Riscos'!AI35&gt;0,(Q82&amp;" PREVENTIVO:  "&amp;'Mapeamento de Riscos'!AI35&amp;"
 ATENUANTE: "&amp;'Mapeamento de Riscos'!AK35&amp;""""),"")</f>
        <v/>
      </c>
      <c r="N41" s="265" t="str">
        <f>IF(C41='Mapeamento de Riscos'!A35,M41,IF(C41='Mapeamento de Riscos'!A36,'Matriz de Risco'!M42,IF(C41='Mapeamento de Riscos'!A37,'Matriz de Risco'!M43,IF(C41='Mapeamento de Riscos'!A38,'Matriz de Risco'!M44,IF(C41='Mapeamento de Riscos'!A39,'Matriz de Risco'!M45,IF(C41='Mapeamento de Riscos'!A40,'Matriz de Risco'!M46,IF(C41='Mapeamento de Riscos'!A41,'Matriz de Risco'!M47,IF(C41='Mapeamento de Riscos'!A42,'Matriz de Risco'!M48,IF(C41='Mapeamento de Riscos'!A43,'Matriz de Risco'!M49,IF(C41='Mapeamento de Riscos'!A44,'Matriz de Risco'!M50,IF(C41='Mapeamento de Riscos'!A45,'Matriz de Risco'!M51,IF(C41='Mapeamento de Riscos'!A46,'Matriz de Risco'!M52,IF(C41='Mapeamento de Riscos'!A47,'Matriz de Risco'!M53,IF(C41='Mapeamento de Riscos'!A48,'Matriz de Risco'!M54,IF(C41='Mapeamento de Riscos'!A49,'Matriz de Risco'!M55,IF(C41='Mapeamento de Riscos'!A50,'Matriz de Risco'!M56,IF(C41='Mapeamento de Riscos'!A51,'Matriz de Risco'!M57,IF(C41='Mapeamento de Riscos'!A52,'Matriz de Risco'!M58,IF(C41='Mapeamento de Riscos'!A53,'Matriz de Risco'!M59,IF(C41='Mapeamento de Riscos'!A54,'Matriz de Risco'!M60,IF(C41='Mapeamento de Riscos'!A55,'Matriz de Risco'!M61,IF(C41='Mapeamento de Riscos'!A56,'Matriz de Risco'!M62,IF(C41='Mapeamento de Riscos'!A57,'Matriz de Risco'!M63,"")))))))))))))))))))))))</f>
        <v/>
      </c>
    </row>
    <row r="42" spans="1:14" ht="49.9" customHeight="1" x14ac:dyDescent="0.25">
      <c r="A42" s="98">
        <v>29</v>
      </c>
      <c r="B42" t="str">
        <f>IF('Mapeamento de Riscos'!B36="Gestão contratual",(COUNT($B$14:B41))+1,"")</f>
        <v/>
      </c>
      <c r="C42" s="100" t="str">
        <f>IF($B42=$A42,'Mapeamento de Riscos'!A36,IF($B43=$A42,'Mapeamento de Riscos'!A37,IF($B44=$A42,'Mapeamento de Riscos'!A38,IF($B45=$A42,'Mapeamento de Riscos'!A39,IF($B46=$A42,'Mapeamento de Riscos'!A40,IF($B47=$A42,'Mapeamento de Riscos'!A41,IF($B48=$A42,'Mapeamento de Riscos'!A42,IF($B49=$A42,'Mapeamento de Riscos'!A43,IF($B50=$A42,'Mapeamento de Riscos'!A44,IF($B51=$A42,'Mapeamento de Riscos'!A45,IF($B52=$A42,'Mapeamento de Riscos'!A46,IF($B53=$A42,'Mapeamento de Riscos'!A47,IF($B54=$A42,'Mapeamento de Riscos'!A48,IF($B55=$A42,'Mapeamento de Riscos'!A49,IF($B56=$A42,'Mapeamento de Riscos'!A50,IF($B57=$A42,'Mapeamento de Riscos'!A51,IF($B58=$A42,'Mapeamento de Riscos'!A52,IF($B59=$A42,'Mapeamento de Riscos'!A53,IF($B60=$A42,'Mapeamento de Riscos'!A54,IF($B61=$A42,'Mapeamento de Riscos'!A55,IF($B62=$A42,'Mapeamento de Riscos'!A56,IF($B63=$A42,'Mapeamento de Riscos'!A57,IF($B64=$A42,'Mapeamento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D42" s="100" t="str">
        <f>IF($B42=$A42,'Mapeamento de Riscos'!B36,IF($B43=$A42,'Mapeamento de Riscos'!B37,IF($B44=$A42,'Mapeamento de Riscos'!B38,IF($B45=$A42,'Mapeamento de Riscos'!B39,IF($B46=$A42,'Mapeamento de Riscos'!B40,IF($B47=$A42,'Mapeamento de Riscos'!B41,IF($B48=$A42,'Mapeamento de Riscos'!B42,IF($B49=$A42,'Mapeamento de Riscos'!B43,IF($B50=$A42,'Mapeamento de Riscos'!B44,IF($B51=$A42,'Mapeamento de Riscos'!B45,IF($B52=$A42,'Mapeamento de Riscos'!B46,IF($B53=$A42,'Mapeamento de Riscos'!B47,IF($B54=$A42,'Mapeamento de Riscos'!B48,IF($B55=$A42,'Mapeamento de Riscos'!B49,IF($B56=$A42,'Mapeamento de Riscos'!B50,IF($B57=$A42,'Mapeamento de Riscos'!B51,IF($B58=$A42,'Mapeamento de Riscos'!B52,IF($B59=$A42,'Mapeamento de Riscos'!B53,IF($B60=$A42,'Mapeamento de Riscos'!B54,IF($B61=$A42,'Mapeamento de Riscos'!B55,IF($B62=$A42,'Mapeamento de Riscos'!B56,IF($B63=$A42,'Mapeamento de Riscos'!B57,IF($B64=$A42,'Mapeamento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E42" s="266" t="str">
        <f>IF($B42=$A42,'Mapeamento de Riscos'!E36,IF($B43=$A42,'Mapeamento de Riscos'!E37,IF($B44=$A42,'Mapeamento de Riscos'!E38,IF($B45=$A42,'Mapeamento de Riscos'!E39,IF($B46=$A42,'Mapeamento de Riscos'!E40,IF($B47=$A42,'Mapeamento de Riscos'!E41,IF($B48=$A42,'Mapeamento de Riscos'!E42,IF($B49=$A42,'Mapeamento de Riscos'!E43,IF($B50=$A42,'Mapeamento de Riscos'!E44,IF($B51=$A42,'Mapeamento de Riscos'!E45,IF($B52=$A42,'Mapeamento de Riscos'!E46,IF($B53=$A42,'Mapeamento de Riscos'!E47,IF($B54=$A42,'Mapeamento de Riscos'!E48,IF($B55=$A42,'Mapeamento de Riscos'!E49,IF($B56=$A42,'Mapeamento de Riscos'!E50,IF($B57=$A42,'Mapeamento de Riscos'!E51,IF($B58=$A42,'Mapeamento de Riscos'!E52,IF($B59=$A42,'Mapeamento de Riscos'!E53,IF($B60=$A42,'Mapeamento de Riscos'!E54,IF($B61=$A42,'Mapeamento de Riscos'!E55,IF($B62=$A42,'Mapeamento de Riscos'!E56,IF($B63=$A42,'Mapeamento de Riscos'!E57,IF($B64=$A42,'Mapeamento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F42" s="266" t="str">
        <f>IF($B42=$A42,'Mapeamento de Riscos'!F36,IF($B43=$A42,'Mapeamento de Riscos'!F37,IF($B44=$A42,'Mapeamento de Riscos'!F38,IF($B45=$A42,'Mapeamento de Riscos'!F39,IF($B46=$A42,'Mapeamento de Riscos'!F40,IF($B47=$A42,'Mapeamento de Riscos'!F41,IF($B48=$A42,'Mapeamento de Riscos'!F42,IF($B49=$A42,'Mapeamento de Riscos'!F43,IF($B50=$A42,'Mapeamento de Riscos'!F44,IF($B51=$A42,'Mapeamento de Riscos'!F45,IF($B52=$A42,'Mapeamento de Riscos'!F46,IF($B53=$A42,'Mapeamento de Riscos'!F47,IF($B54=$A42,'Mapeamento de Riscos'!F48,IF($B55=$A42,'Mapeamento de Riscos'!F49,IF($B56=$A42,'Mapeamento de Riscos'!F50,IF($B57=$A42,'Mapeamento de Riscos'!F51,IF($B58=$A42,'Mapeamento de Riscos'!F52,IF($B59=$A42,'Mapeamento de Riscos'!F53,IF($B60=$A42,'Mapeamento de Riscos'!F54,IF($B61=$A42,'Mapeamento de Riscos'!F55,IF($B62=$A42,'Mapeamento de Riscos'!F56,IF($B63=$A42,'Mapeamento de Riscos'!F57,IF($B64=$A42,'Mapeamento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G42" s="266" t="str">
        <f>IF($B42=$A42,'Mapeamento de Riscos'!H36,IF($B43=$A42,'Mapeamento de Riscos'!H37,IF($B44=$A42,'Mapeamento de Riscos'!H38,IF($B45=$A42,'Mapeamento de Riscos'!H39,IF($B46=$A42,'Mapeamento de Riscos'!H40,IF($B47=$A42,'Mapeamento de Riscos'!H41,IF($B48=$A42,'Mapeamento de Riscos'!H42,IF($B49=$A42,'Mapeamento de Riscos'!H43,IF($B50=$A42,'Mapeamento de Riscos'!H44,IF($B51=$A42,'Mapeamento de Riscos'!H45,IF($B52=$A42,'Mapeamento de Riscos'!H46,IF($B53=$A42,'Mapeamento de Riscos'!H47,IF($B54=$A42,'Mapeamento de Riscos'!H48,IF($B55=$A42,'Mapeamento de Riscos'!H49,IF($B56=$A42,'Mapeamento de Riscos'!H50,IF($B57=$A42,'Mapeamento de Riscos'!H51,IF($B58=$A42,'Mapeamento de Riscos'!H52,IF($B59=$A42,'Mapeamento de Riscos'!H53,IF($B60=$A42,'Mapeamento de Riscos'!H54,IF($B61=$A42,'Mapeamento de Riscos'!H55,IF($B62=$A42,'Mapeamento de Riscos'!H56,IF($B63=$A42,'Mapeamento de Riscos'!H57,IF($B64=$A42,'Mapeamento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H42" s="100" t="str">
        <f>IF($B42=$A42,'Mapeamento de Riscos'!I36,IF($B43=$A42,'Mapeamento de Riscos'!I37,IF($B44=$A42,'Mapeamento de Riscos'!I38,IF($B45=$A42,'Mapeamento de Riscos'!I39,IF($B46=$A42,'Mapeamento de Riscos'!I40,IF($B47=$A42,'Mapeamento de Riscos'!I41,IF($B48=$A42,'Mapeamento de Riscos'!I42,IF($B49=$A42,'Mapeamento de Riscos'!I43,IF($B50=$A42,'Mapeamento de Riscos'!I44,IF($B51=$A42,'Mapeamento de Riscos'!I45,IF($B52=$A42,'Mapeamento de Riscos'!I46,IF($B53=$A42,'Mapeamento de Riscos'!I47,IF($B54=$A42,'Mapeamento de Riscos'!I48,IF($B55=$A42,'Mapeamento de Riscos'!I49,IF($B56=$A42,'Mapeamento de Riscos'!I50,IF($B57=$A42,'Mapeamento de Riscos'!I51,IF($B58=$A42,'Mapeamento de Riscos'!I52,IF($B59=$A42,'Mapeamento de Riscos'!I53,IF($B60=$A42,'Mapeamento de Riscos'!I54,IF($B61=$A42,'Mapeamento de Riscos'!I55,IF($B62=$A42,'Mapeamento de Riscos'!I56,IF($B63=$A42,'Mapeamento de Riscos'!I57,IF($B64=$A42,'Mapeamento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I42" s="100" t="str">
        <f>IF($B42=$A42,'Mapeamento de Riscos'!J36,IF($B43=$A42,'Mapeamento de Riscos'!J37,IF($B44=$A42,'Mapeamento de Riscos'!J38,IF($B45=$A42,'Mapeamento de Riscos'!J39,IF($B46=$A42,'Mapeamento de Riscos'!J40,IF($B47=$A42,'Mapeamento de Riscos'!J41,IF($B48=$A42,'Mapeamento de Riscos'!J42,IF($B49=$A42,'Mapeamento de Riscos'!J43,IF($B50=$A42,'Mapeamento de Riscos'!J44,IF($B51=$A42,'Mapeamento de Riscos'!J45,IF($B52=$A42,'Mapeamento de Riscos'!J46,IF($B53=$A42,'Mapeamento de Riscos'!J47,IF($B54=$A42,'Mapeamento de Riscos'!J48,IF($B55=$A42,'Mapeamento de Riscos'!J49,IF($B56=$A42,'Mapeamento de Riscos'!J50,IF($B57=$A42,'Mapeamento de Riscos'!J51,IF($B58=$A42,'Mapeamento de Riscos'!J52,IF($B59=$A42,'Mapeamento de Riscos'!J53,IF($B60=$A42,'Mapeamento de Riscos'!J54,IF($B61=$A42,'Mapeamento de Riscos'!J55,IF($B62=$A42,'Mapeamento de Riscos'!J56,IF($B63=$A42,'Mapeamento de Riscos'!J57,IF($B64=$A42,'Mapeamento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J42" s="100" t="str">
        <f>IF($B42=$A42,'Mapeamento de Riscos'!V36,IF($B43=$A42,'Mapeamento de Riscos'!V37,IF($B44=$A42,'Mapeamento de Riscos'!V38,IF($B45=$A42,'Mapeamento de Riscos'!V39,IF($B46=$A42,'Mapeamento de Riscos'!V40,IF($B47=$A42,'Mapeamento de Riscos'!V41,IF($B48=$A42,'Mapeamento de Riscos'!V42,IF($B49=$A42,'Mapeamento de Riscos'!V43,IF($B50=$A42,'Mapeamento de Riscos'!V44,IF($B51=$A42,'Mapeamento de Riscos'!V45,IF($B52=$A42,'Mapeamento de Riscos'!V46,IF($B53=$A42,'Mapeamento de Riscos'!V47,IF($B54=$A42,'Mapeamento de Riscos'!V48,IF($B55=$A42,'Mapeamento de Riscos'!V49,IF($B56=$A42,'Mapeamento de Riscos'!V50,IF($B57=$A42,'Mapeamento de Riscos'!V51,IF($B58=$A42,'Mapeamento de Riscos'!V52,IF($B59=$A42,'Mapeamento de Riscos'!V53,IF($B60=$A42,'Mapeamento de Riscos'!V54,IF($B61=$A42,'Mapeamento de Riscos'!V55,IF($B62=$A42,'Mapeamento de Riscos'!V56,IF($B63=$A42,'Mapeamento de Riscos'!V57,IF($B64=$A42,'Mapeamento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K42" s="100" t="str">
        <f>IF($B42=$A42,'Mapeamento de Riscos'!AG36,IF($B43=$A42,'Mapeamento de Riscos'!AG37,IF($B44=$A42,'Mapeamento de Riscos'!AG38,IF($B45=$A42,'Mapeamento de Riscos'!AG39,IF($B46=$A42,'Mapeamento de Riscos'!AG40,IF($B47=$A42,'Mapeamento de Riscos'!AG41,IF($B48=$A42,'Mapeamento de Riscos'!AG42,IF($B49=$A42,'Mapeamento de Riscos'!AG43,IF($B50=$A42,'Mapeamento de Riscos'!AG44,IF($B51=$A42,'Mapeamento de Riscos'!AG45,IF($B52=$A42,'Mapeamento de Riscos'!AG46,IF($B53=$A42,'Mapeamento de Riscos'!AG47,IF($B54=$A42,'Mapeamento de Riscos'!AG48,IF($B55=$A42,'Mapeamento de Riscos'!AG49,IF($B56=$A42,'Mapeamento de Riscos'!AG50,IF($B57=$A42,'Mapeamento de Riscos'!AG51,IF($B58=$A42,'Mapeamento de Riscos'!AG52,IF($B59=$A42,'Mapeamento de Riscos'!AG53,IF($B60=$A42,'Mapeamento de Riscos'!AG54,IF($B61=$A42,'Mapeamento de Riscos'!AG55,IF($B62=$A42,'Mapeamento de Riscos'!AG56,IF($B63=$A42,'Mapeamento de Riscos'!AG57,IF($B64=$A42,'Mapeamento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L42" s="100" t="str">
        <f>IF($B42=$A42,'Mapeamento de Riscos'!AH36,IF($B43=$A42,'Mapeamento de Riscos'!AH37,IF($B44=$A42,'Mapeamento de Riscos'!AH38,IF($B45=$A42,'Mapeamento de Riscos'!AH39,IF($B46=$A42,'Mapeamento de Riscos'!AH40,IF($B47=$A42,'Mapeamento de Riscos'!AH41,IF($B48=$A42,'Mapeamento de Riscos'!AH42,IF($B49=$A42,'Mapeamento de Riscos'!AH43,IF($B50=$A42,'Mapeamento de Riscos'!AH44,IF($B51=$A42,'Mapeamento de Riscos'!AH45,IF($B52=$A42,'Mapeamento de Riscos'!AH46,IF($B53=$A42,'Mapeamento de Riscos'!AH47,IF($B54=$A42,'Mapeamento de Riscos'!AH48,IF($B55=$A42,'Mapeamento de Riscos'!AH49,IF($B56=$A42,'Mapeamento de Riscos'!AH50,IF($B57=$A42,'Mapeamento de Riscos'!AH51,IF($B58=$A42,'Mapeamento de Riscos'!AH52,IF($B59=$A42,'Mapeamento de Riscos'!AH53,IF($B60=$A42,'Mapeamento de Riscos'!AH54,IF($B61=$A42,'Mapeamento de Riscos'!AH55,IF($B62=$A42,'Mapeamento de Riscos'!AH56,IF($B63=$A42,'Mapeamento de Riscos'!AH57,IF($B64=$A42,'Mapeamento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M42" s="265" t="str">
        <f>IF('Mapeamento de Riscos'!AI36&gt;0,(Q83&amp;" PREVENTIVO:  "&amp;'Mapeamento de Riscos'!AI36&amp;"
 ATENUANTE: "&amp;'Mapeamento de Riscos'!AK36&amp;""""),"")</f>
        <v/>
      </c>
      <c r="N42" s="265" t="str">
        <f>IF(C42='Mapeamento de Riscos'!A36,M42,IF(C42='Mapeamento de Riscos'!A37,'Matriz de Risco'!M43,IF(C42='Mapeamento de Riscos'!A38,'Matriz de Risco'!M44,IF(C42='Mapeamento de Riscos'!A39,'Matriz de Risco'!M45,IF(C42='Mapeamento de Riscos'!A40,'Matriz de Risco'!M46,IF(C42='Mapeamento de Riscos'!A41,'Matriz de Risco'!M47,IF(C42='Mapeamento de Riscos'!A42,'Matriz de Risco'!M48,IF(C42='Mapeamento de Riscos'!A43,'Matriz de Risco'!M49,IF(C42='Mapeamento de Riscos'!A44,'Matriz de Risco'!M50,IF(C42='Mapeamento de Riscos'!A45,'Matriz de Risco'!M51,IF(C42='Mapeamento de Riscos'!A46,'Matriz de Risco'!M52,IF(C42='Mapeamento de Riscos'!A47,'Matriz de Risco'!M53,IF(C42='Mapeamento de Riscos'!A48,'Matriz de Risco'!M54,IF(C42='Mapeamento de Riscos'!A49,'Matriz de Risco'!M55,IF(C42='Mapeamento de Riscos'!A50,'Matriz de Risco'!M56,IF(C42='Mapeamento de Riscos'!A51,'Matriz de Risco'!M57,IF(C42='Mapeamento de Riscos'!A52,'Matriz de Risco'!M58,IF(C42='Mapeamento de Riscos'!A53,'Matriz de Risco'!M59,IF(C42='Mapeamento de Riscos'!A54,'Matriz de Risco'!M60,IF(C42='Mapeamento de Riscos'!A55,'Matriz de Risco'!M61,IF(C42='Mapeamento de Riscos'!A56,'Matriz de Risco'!M62,IF(C42='Mapeamento de Riscos'!A57,'Matriz de Risco'!M63,""))))))))))))))))))))))</f>
        <v/>
      </c>
    </row>
    <row r="43" spans="1:14" ht="49.9" customHeight="1" x14ac:dyDescent="0.25">
      <c r="A43" s="98">
        <v>30</v>
      </c>
      <c r="B43" t="str">
        <f>IF('Mapeamento de Riscos'!B37="Gestão contratual",(COUNT($B$14:B42))+1,"")</f>
        <v/>
      </c>
      <c r="C43" s="100" t="str">
        <f>IF($B43=$A43,'Mapeamento de Riscos'!A37,IF($B44=$A43,'Mapeamento de Riscos'!A38,IF($B45=$A43,'Mapeamento de Riscos'!A39,IF($B46=$A43,'Mapeamento de Riscos'!A40,IF($B47=$A43,'Mapeamento de Riscos'!A41,IF($B48=$A43,'Mapeamento de Riscos'!A42,IF($B49=$A43,'Mapeamento de Riscos'!A43,IF($B50=$A43,'Mapeamento de Riscos'!A44,IF($B51=$A43,'Mapeamento de Riscos'!A45,IF($B52=$A43,'Mapeamento de Riscos'!A46,IF($B53=$A43,'Mapeamento de Riscos'!A47,IF($B54=$A43,'Mapeamento de Riscos'!A48,IF($B55=$A43,'Mapeamento de Riscos'!A49,IF($B56=$A43,'Mapeamento de Riscos'!A50,IF($B57=$A43,'Mapeamento de Riscos'!A51,IF($B58=$A43,'Mapeamento de Riscos'!A52,IF($B59=$A43,'Mapeamento de Riscos'!A53,IF($B60=$A43,'Mapeamento de Riscos'!A54,IF($B61=$A43,'Mapeamento de Riscos'!A55,IF($B62=$A43,'Mapeamento de Riscos'!A56,IF($B63=$A43,'Mapeamento de Riscos'!A57,IF($B64=$A43,'Mapeamento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D43" s="100" t="str">
        <f>IF($B43=$A43,'Mapeamento de Riscos'!B37,IF($B44=$A43,'Mapeamento de Riscos'!B38,IF($B45=$A43,'Mapeamento de Riscos'!B39,IF($B46=$A43,'Mapeamento de Riscos'!B40,IF($B47=$A43,'Mapeamento de Riscos'!B41,IF($B48=$A43,'Mapeamento de Riscos'!B42,IF($B49=$A43,'Mapeamento de Riscos'!B43,IF($B50=$A43,'Mapeamento de Riscos'!B44,IF($B51=$A43,'Mapeamento de Riscos'!B45,IF($B52=$A43,'Mapeamento de Riscos'!B46,IF($B53=$A43,'Mapeamento de Riscos'!B47,IF($B54=$A43,'Mapeamento de Riscos'!B48,IF($B55=$A43,'Mapeamento de Riscos'!B49,IF($B56=$A43,'Mapeamento de Riscos'!B50,IF($B57=$A43,'Mapeamento de Riscos'!B51,IF($B58=$A43,'Mapeamento de Riscos'!B52,IF($B59=$A43,'Mapeamento de Riscos'!B53,IF($B60=$A43,'Mapeamento de Riscos'!B54,IF($B61=$A43,'Mapeamento de Riscos'!B55,IF($B62=$A43,'Mapeamento de Riscos'!B56,IF($B63=$A43,'Mapeamento de Riscos'!B57,IF($B64=$A43,'Mapeamento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E43" s="266" t="str">
        <f>IF($B43=$A43,'Mapeamento de Riscos'!E37,IF($B44=$A43,'Mapeamento de Riscos'!E38,IF($B45=$A43,'Mapeamento de Riscos'!E39,IF($B46=$A43,'Mapeamento de Riscos'!E40,IF($B47=$A43,'Mapeamento de Riscos'!E41,IF($B48=$A43,'Mapeamento de Riscos'!E42,IF($B49=$A43,'Mapeamento de Riscos'!E43,IF($B50=$A43,'Mapeamento de Riscos'!E44,IF($B51=$A43,'Mapeamento de Riscos'!E45,IF($B52=$A43,'Mapeamento de Riscos'!E46,IF($B53=$A43,'Mapeamento de Riscos'!E47,IF($B54=$A43,'Mapeamento de Riscos'!E48,IF($B55=$A43,'Mapeamento de Riscos'!E49,IF($B56=$A43,'Mapeamento de Riscos'!E50,IF($B57=$A43,'Mapeamento de Riscos'!E51,IF($B58=$A43,'Mapeamento de Riscos'!E52,IF($B59=$A43,'Mapeamento de Riscos'!E53,IF($B60=$A43,'Mapeamento de Riscos'!E54,IF($B61=$A43,'Mapeamento de Riscos'!E55,IF($B62=$A43,'Mapeamento de Riscos'!E56,IF($B63=$A43,'Mapeamento de Riscos'!E57,IF($B64=$A43,'Mapeamento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F43" s="266" t="str">
        <f>IF($B43=$A43,'Mapeamento de Riscos'!F37,IF($B44=$A43,'Mapeamento de Riscos'!F38,IF($B45=$A43,'Mapeamento de Riscos'!F39,IF($B46=$A43,'Mapeamento de Riscos'!F40,IF($B47=$A43,'Mapeamento de Riscos'!F41,IF($B48=$A43,'Mapeamento de Riscos'!F42,IF($B49=$A43,'Mapeamento de Riscos'!F43,IF($B50=$A43,'Mapeamento de Riscos'!F44,IF($B51=$A43,'Mapeamento de Riscos'!F45,IF($B52=$A43,'Mapeamento de Riscos'!F46,IF($B53=$A43,'Mapeamento de Riscos'!F47,IF($B54=$A43,'Mapeamento de Riscos'!F48,IF($B55=$A43,'Mapeamento de Riscos'!F49,IF($B56=$A43,'Mapeamento de Riscos'!F50,IF($B57=$A43,'Mapeamento de Riscos'!F51,IF($B58=$A43,'Mapeamento de Riscos'!F52,IF($B59=$A43,'Mapeamento de Riscos'!F53,IF($B60=$A43,'Mapeamento de Riscos'!F54,IF($B61=$A43,'Mapeamento de Riscos'!F55,IF($B62=$A43,'Mapeamento de Riscos'!F56,IF($B63=$A43,'Mapeamento de Riscos'!F57,IF($B64=$A43,'Mapeamento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G43" s="266" t="str">
        <f>IF($B43=$A43,'Mapeamento de Riscos'!H37,IF($B44=$A43,'Mapeamento de Riscos'!H38,IF($B45=$A43,'Mapeamento de Riscos'!H39,IF($B46=$A43,'Mapeamento de Riscos'!H40,IF($B47=$A43,'Mapeamento de Riscos'!H41,IF($B48=$A43,'Mapeamento de Riscos'!H42,IF($B49=$A43,'Mapeamento de Riscos'!H43,IF($B50=$A43,'Mapeamento de Riscos'!H44,IF($B51=$A43,'Mapeamento de Riscos'!H45,IF($B52=$A43,'Mapeamento de Riscos'!H46,IF($B53=$A43,'Mapeamento de Riscos'!H47,IF($B54=$A43,'Mapeamento de Riscos'!H48,IF($B55=$A43,'Mapeamento de Riscos'!H49,IF($B56=$A43,'Mapeamento de Riscos'!H50,IF($B57=$A43,'Mapeamento de Riscos'!H51,IF($B58=$A43,'Mapeamento de Riscos'!H52,IF($B59=$A43,'Mapeamento de Riscos'!H53,IF($B60=$A43,'Mapeamento de Riscos'!H54,IF($B61=$A43,'Mapeamento de Riscos'!H55,IF($B62=$A43,'Mapeamento de Riscos'!H56,IF($B63=$A43,'Mapeamento de Riscos'!H57,IF($B64=$A43,'Mapeamento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H43" s="100" t="str">
        <f>IF($B43=$A43,'Mapeamento de Riscos'!I37,IF($B44=$A43,'Mapeamento de Riscos'!I38,IF($B45=$A43,'Mapeamento de Riscos'!I39,IF($B46=$A43,'Mapeamento de Riscos'!I40,IF($B47=$A43,'Mapeamento de Riscos'!I41,IF($B48=$A43,'Mapeamento de Riscos'!I42,IF($B49=$A43,'Mapeamento de Riscos'!I43,IF($B50=$A43,'Mapeamento de Riscos'!I44,IF($B51=$A43,'Mapeamento de Riscos'!I45,IF($B52=$A43,'Mapeamento de Riscos'!I46,IF($B53=$A43,'Mapeamento de Riscos'!I47,IF($B54=$A43,'Mapeamento de Riscos'!I48,IF($B55=$A43,'Mapeamento de Riscos'!I49,IF($B56=$A43,'Mapeamento de Riscos'!I50,IF($B57=$A43,'Mapeamento de Riscos'!I51,IF($B58=$A43,'Mapeamento de Riscos'!I52,IF($B59=$A43,'Mapeamento de Riscos'!I53,IF($B60=$A43,'Mapeamento de Riscos'!I54,IF($B61=$A43,'Mapeamento de Riscos'!I55,IF($B62=$A43,'Mapeamento de Riscos'!I56,IF($B63=$A43,'Mapeamento de Riscos'!I57,IF($B64=$A43,'Mapeamento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I43" s="100" t="str">
        <f>IF($B43=$A43,'Mapeamento de Riscos'!J37,IF($B44=$A43,'Mapeamento de Riscos'!J38,IF($B45=$A43,'Mapeamento de Riscos'!J39,IF($B46=$A43,'Mapeamento de Riscos'!J40,IF($B47=$A43,'Mapeamento de Riscos'!J41,IF($B48=$A43,'Mapeamento de Riscos'!J42,IF($B49=$A43,'Mapeamento de Riscos'!J43,IF($B50=$A43,'Mapeamento de Riscos'!J44,IF($B51=$A43,'Mapeamento de Riscos'!J45,IF($B52=$A43,'Mapeamento de Riscos'!J46,IF($B53=$A43,'Mapeamento de Riscos'!J47,IF($B54=$A43,'Mapeamento de Riscos'!J48,IF($B55=$A43,'Mapeamento de Riscos'!J49,IF($B56=$A43,'Mapeamento de Riscos'!J50,IF($B57=$A43,'Mapeamento de Riscos'!J51,IF($B58=$A43,'Mapeamento de Riscos'!J52,IF($B59=$A43,'Mapeamento de Riscos'!J53,IF($B60=$A43,'Mapeamento de Riscos'!J54,IF($B61=$A43,'Mapeamento de Riscos'!J55,IF($B62=$A43,'Mapeamento de Riscos'!J56,IF($B63=$A43,'Mapeamento de Riscos'!J57,IF($B64=$A43,'Mapeamento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J43" s="100" t="str">
        <f>IF($B43=$A43,'Mapeamento de Riscos'!V37,IF($B44=$A43,'Mapeamento de Riscos'!V38,IF($B45=$A43,'Mapeamento de Riscos'!V39,IF($B46=$A43,'Mapeamento de Riscos'!V40,IF($B47=$A43,'Mapeamento de Riscos'!V41,IF($B48=$A43,'Mapeamento de Riscos'!V42,IF($B49=$A43,'Mapeamento de Riscos'!V43,IF($B50=$A43,'Mapeamento de Riscos'!V44,IF($B51=$A43,'Mapeamento de Riscos'!V45,IF($B52=$A43,'Mapeamento de Riscos'!V46,IF($B53=$A43,'Mapeamento de Riscos'!V47,IF($B54=$A43,'Mapeamento de Riscos'!V48,IF($B55=$A43,'Mapeamento de Riscos'!V49,IF($B56=$A43,'Mapeamento de Riscos'!V50,IF($B57=$A43,'Mapeamento de Riscos'!V51,IF($B58=$A43,'Mapeamento de Riscos'!V52,IF($B59=$A43,'Mapeamento de Riscos'!V53,IF($B60=$A43,'Mapeamento de Riscos'!V54,IF($B61=$A43,'Mapeamento de Riscos'!V55,IF($B62=$A43,'Mapeamento de Riscos'!V56,IF($B63=$A43,'Mapeamento de Riscos'!V57,IF($B64=$A43,'Mapeamento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K43" s="100" t="str">
        <f>IF($B43=$A43,'Mapeamento de Riscos'!AG37,IF($B44=$A43,'Mapeamento de Riscos'!AG38,IF($B45=$A43,'Mapeamento de Riscos'!AG39,IF($B46=$A43,'Mapeamento de Riscos'!AG40,IF($B47=$A43,'Mapeamento de Riscos'!AG41,IF($B48=$A43,'Mapeamento de Riscos'!AG42,IF($B49=$A43,'Mapeamento de Riscos'!AG43,IF($B50=$A43,'Mapeamento de Riscos'!AG44,IF($B51=$A43,'Mapeamento de Riscos'!AG45,IF($B52=$A43,'Mapeamento de Riscos'!AG46,IF($B53=$A43,'Mapeamento de Riscos'!AG47,IF($B54=$A43,'Mapeamento de Riscos'!AG48,IF($B55=$A43,'Mapeamento de Riscos'!AG49,IF($B56=$A43,'Mapeamento de Riscos'!AG50,IF($B57=$A43,'Mapeamento de Riscos'!AG51,IF($B58=$A43,'Mapeamento de Riscos'!AG52,IF($B59=$A43,'Mapeamento de Riscos'!AG53,IF($B60=$A43,'Mapeamento de Riscos'!AG54,IF($B61=$A43,'Mapeamento de Riscos'!AG55,IF($B62=$A43,'Mapeamento de Riscos'!AG56,IF($B63=$A43,'Mapeamento de Riscos'!AG57,IF($B64=$A43,'Mapeamento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L43" s="100" t="str">
        <f>IF($B43=$A43,'Mapeamento de Riscos'!AH37,IF($B44=$A43,'Mapeamento de Riscos'!AH38,IF($B45=$A43,'Mapeamento de Riscos'!AH39,IF($B46=$A43,'Mapeamento de Riscos'!AH40,IF($B47=$A43,'Mapeamento de Riscos'!AH41,IF($B48=$A43,'Mapeamento de Riscos'!AH42,IF($B49=$A43,'Mapeamento de Riscos'!AH43,IF($B50=$A43,'Mapeamento de Riscos'!AH44,IF($B51=$A43,'Mapeamento de Riscos'!AH45,IF($B52=$A43,'Mapeamento de Riscos'!AH46,IF($B53=$A43,'Mapeamento de Riscos'!AH47,IF($B54=$A43,'Mapeamento de Riscos'!AH48,IF($B55=$A43,'Mapeamento de Riscos'!AH49,IF($B56=$A43,'Mapeamento de Riscos'!AH50,IF($B57=$A43,'Mapeamento de Riscos'!AH51,IF($B58=$A43,'Mapeamento de Riscos'!AH52,IF($B59=$A43,'Mapeamento de Riscos'!AH53,IF($B60=$A43,'Mapeamento de Riscos'!AH54,IF($B61=$A43,'Mapeamento de Riscos'!AH55,IF($B62=$A43,'Mapeamento de Riscos'!AH56,IF($B63=$A43,'Mapeamento de Riscos'!AH57,IF($B64=$A43,'Mapeamento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M43" s="265" t="str">
        <f>IF('Mapeamento de Riscos'!AI37&gt;0,(Q84&amp;" PREVENTIVO:  "&amp;'Mapeamento de Riscos'!AI37&amp;"
 ATENUANTE: "&amp;'Mapeamento de Riscos'!AK37&amp;""""),"")</f>
        <v/>
      </c>
      <c r="N43" s="265" t="str">
        <f>IF(C43='Mapeamento de Riscos'!A37,M43,IF(C43='Mapeamento de Riscos'!A38,'Matriz de Risco'!M44,IF(C43='Mapeamento de Riscos'!A39,'Matriz de Risco'!M45,IF(C43='Mapeamento de Riscos'!A40,'Matriz de Risco'!M46,IF(C43='Mapeamento de Riscos'!A41,'Matriz de Risco'!M47,IF(C43='Mapeamento de Riscos'!A42,'Matriz de Risco'!M48,IF(C43='Mapeamento de Riscos'!A43,'Matriz de Risco'!M49,IF(C43='Mapeamento de Riscos'!A44,'Matriz de Risco'!M50,IF(C43='Mapeamento de Riscos'!A45,'Matriz de Risco'!M51,IF(C43='Mapeamento de Riscos'!A46,'Matriz de Risco'!M52,IF(C43='Mapeamento de Riscos'!A47,'Matriz de Risco'!M53,IF(C43='Mapeamento de Riscos'!A48,'Matriz de Risco'!M54,IF(C43='Mapeamento de Riscos'!A49,'Matriz de Risco'!M55,IF(C43='Mapeamento de Riscos'!A50,'Matriz de Risco'!M56,IF(C43='Mapeamento de Riscos'!A51,'Matriz de Risco'!M57,IF(C43='Mapeamento de Riscos'!A52,'Matriz de Risco'!M58,IF(C43='Mapeamento de Riscos'!A53,'Matriz de Risco'!M59,IF(C43='Mapeamento de Riscos'!A54,'Matriz de Risco'!M60,IF(C43='Mapeamento de Riscos'!A55,'Matriz de Risco'!M61,IF(C43='Mapeamento de Riscos'!A56,'Matriz de Risco'!M62,IF(C43='Mapeamento de Riscos'!A57,'Matriz de Risco'!M63,"")))))))))))))))))))))</f>
        <v/>
      </c>
    </row>
    <row r="44" spans="1:14" ht="49.9" customHeight="1" x14ac:dyDescent="0.25">
      <c r="A44" s="98">
        <v>31</v>
      </c>
      <c r="B44" t="str">
        <f>IF('Mapeamento de Riscos'!B38="Gestão contratual",(COUNT($B$14:B43))+1,"")</f>
        <v/>
      </c>
      <c r="C44" s="100" t="str">
        <f>IF($B44=$A44,'Mapeamento de Riscos'!A38,IF($B45=$A44,'Mapeamento de Riscos'!A39,IF($B46=$A44,'Mapeamento de Riscos'!A40,IF($B47=$A44,'Mapeamento de Riscos'!A41,IF($B48=$A44,'Mapeamento de Riscos'!A42,IF($B49=$A44,'Mapeamento de Riscos'!A43,IF($B50=$A44,'Mapeamento de Riscos'!A44,IF($B51=$A44,'Mapeamento de Riscos'!A45,IF($B52=$A44,'Mapeamento de Riscos'!A46,IF($B53=$A44,'Mapeamento de Riscos'!A47,IF($B54=$A44,'Mapeamento de Riscos'!A48,IF($B55=$A44,'Mapeamento de Riscos'!A49,IF($B56=$A44,'Mapeamento de Riscos'!A50,IF($B57=$A44,'Mapeamento de Riscos'!A51,IF($B58=$A44,'Mapeamento de Riscos'!A52,IF($B59=$A44,'Mapeamento de Riscos'!A53,IF($B60=$A44,'Mapeamento de Riscos'!A54,IF($B61=$A44,'Mapeamento de Riscos'!A55,IF($B62=$A44,'Mapeamento de Riscos'!A56,IF($B63=$A44,'Mapeamento de Riscos'!A57,IF($B64=$A44,'Mapeamento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D44" s="100" t="str">
        <f>IF($B44=$A44,'Mapeamento de Riscos'!B38,IF($B45=$A44,'Mapeamento de Riscos'!B39,IF($B46=$A44,'Mapeamento de Riscos'!B40,IF($B47=$A44,'Mapeamento de Riscos'!B41,IF($B48=$A44,'Mapeamento de Riscos'!B42,IF($B49=$A44,'Mapeamento de Riscos'!B43,IF($B50=$A44,'Mapeamento de Riscos'!B44,IF($B51=$A44,'Mapeamento de Riscos'!B45,IF($B52=$A44,'Mapeamento de Riscos'!B46,IF($B53=$A44,'Mapeamento de Riscos'!B47,IF($B54=$A44,'Mapeamento de Riscos'!B48,IF($B55=$A44,'Mapeamento de Riscos'!B49,IF($B56=$A44,'Mapeamento de Riscos'!B50,IF($B57=$A44,'Mapeamento de Riscos'!B51,IF($B58=$A44,'Mapeamento de Riscos'!B52,IF($B59=$A44,'Mapeamento de Riscos'!B53,IF($B60=$A44,'Mapeamento de Riscos'!B54,IF($B61=$A44,'Mapeamento de Riscos'!B55,IF($B62=$A44,'Mapeamento de Riscos'!B56,IF($B63=$A44,'Mapeamento de Riscos'!B57,IF($B64=$A44,'Mapeamento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E44" s="266" t="str">
        <f>IF($B44=$A44,'Mapeamento de Riscos'!E38,IF($B45=$A44,'Mapeamento de Riscos'!E39,IF($B46=$A44,'Mapeamento de Riscos'!E40,IF($B47=$A44,'Mapeamento de Riscos'!E41,IF($B48=$A44,'Mapeamento de Riscos'!E42,IF($B49=$A44,'Mapeamento de Riscos'!E43,IF($B50=$A44,'Mapeamento de Riscos'!E44,IF($B51=$A44,'Mapeamento de Riscos'!E45,IF($B52=$A44,'Mapeamento de Riscos'!E46,IF($B53=$A44,'Mapeamento de Riscos'!E47,IF($B54=$A44,'Mapeamento de Riscos'!E48,IF($B55=$A44,'Mapeamento de Riscos'!E49,IF($B56=$A44,'Mapeamento de Riscos'!E50,IF($B57=$A44,'Mapeamento de Riscos'!E51,IF($B58=$A44,'Mapeamento de Riscos'!E52,IF($B59=$A44,'Mapeamento de Riscos'!E53,IF($B60=$A44,'Mapeamento de Riscos'!E54,IF($B61=$A44,'Mapeamento de Riscos'!E55,IF($B62=$A44,'Mapeamento de Riscos'!E56,IF($B63=$A44,'Mapeamento de Riscos'!E57,IF($B64=$A44,'Mapeamento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F44" s="266" t="str">
        <f>IF($B44=$A44,'Mapeamento de Riscos'!F38,IF($B45=$A44,'Mapeamento de Riscos'!F39,IF($B46=$A44,'Mapeamento de Riscos'!F40,IF($B47=$A44,'Mapeamento de Riscos'!F41,IF($B48=$A44,'Mapeamento de Riscos'!F42,IF($B49=$A44,'Mapeamento de Riscos'!F43,IF($B50=$A44,'Mapeamento de Riscos'!F44,IF($B51=$A44,'Mapeamento de Riscos'!F45,IF($B52=$A44,'Mapeamento de Riscos'!F46,IF($B53=$A44,'Mapeamento de Riscos'!F47,IF($B54=$A44,'Mapeamento de Riscos'!F48,IF($B55=$A44,'Mapeamento de Riscos'!F49,IF($B56=$A44,'Mapeamento de Riscos'!F50,IF($B57=$A44,'Mapeamento de Riscos'!F51,IF($B58=$A44,'Mapeamento de Riscos'!F52,IF($B59=$A44,'Mapeamento de Riscos'!F53,IF($B60=$A44,'Mapeamento de Riscos'!F54,IF($B61=$A44,'Mapeamento de Riscos'!F55,IF($B62=$A44,'Mapeamento de Riscos'!F56,IF($B63=$A44,'Mapeamento de Riscos'!F57,IF($B64=$A44,'Mapeamento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G44" s="266" t="str">
        <f>IF($B44=$A44,'Mapeamento de Riscos'!H38,IF($B45=$A44,'Mapeamento de Riscos'!H39,IF($B46=$A44,'Mapeamento de Riscos'!H40,IF($B47=$A44,'Mapeamento de Riscos'!H41,IF($B48=$A44,'Mapeamento de Riscos'!H42,IF($B49=$A44,'Mapeamento de Riscos'!H43,IF($B50=$A44,'Mapeamento de Riscos'!H44,IF($B51=$A44,'Mapeamento de Riscos'!H45,IF($B52=$A44,'Mapeamento de Riscos'!H46,IF($B53=$A44,'Mapeamento de Riscos'!H47,IF($B54=$A44,'Mapeamento de Riscos'!H48,IF($B55=$A44,'Mapeamento de Riscos'!H49,IF($B56=$A44,'Mapeamento de Riscos'!H50,IF($B57=$A44,'Mapeamento de Riscos'!H51,IF($B58=$A44,'Mapeamento de Riscos'!H52,IF($B59=$A44,'Mapeamento de Riscos'!H53,IF($B60=$A44,'Mapeamento de Riscos'!H54,IF($B61=$A44,'Mapeamento de Riscos'!H55,IF($B62=$A44,'Mapeamento de Riscos'!H56,IF($B63=$A44,'Mapeamento de Riscos'!H57,IF($B64=$A44,'Mapeamento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H44" s="100" t="str">
        <f>IF($B44=$A44,'Mapeamento de Riscos'!I38,IF($B45=$A44,'Mapeamento de Riscos'!I39,IF($B46=$A44,'Mapeamento de Riscos'!I40,IF($B47=$A44,'Mapeamento de Riscos'!I41,IF($B48=$A44,'Mapeamento de Riscos'!I42,IF($B49=$A44,'Mapeamento de Riscos'!I43,IF($B50=$A44,'Mapeamento de Riscos'!I44,IF($B51=$A44,'Mapeamento de Riscos'!I45,IF($B52=$A44,'Mapeamento de Riscos'!I46,IF($B53=$A44,'Mapeamento de Riscos'!I47,IF($B54=$A44,'Mapeamento de Riscos'!I48,IF($B55=$A44,'Mapeamento de Riscos'!I49,IF($B56=$A44,'Mapeamento de Riscos'!I50,IF($B57=$A44,'Mapeamento de Riscos'!I51,IF($B58=$A44,'Mapeamento de Riscos'!I52,IF($B59=$A44,'Mapeamento de Riscos'!I53,IF($B60=$A44,'Mapeamento de Riscos'!I54,IF($B61=$A44,'Mapeamento de Riscos'!I55,IF($B62=$A44,'Mapeamento de Riscos'!I56,IF($B63=$A44,'Mapeamento de Riscos'!I57,IF($B64=$A44,'Mapeamento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I44" s="100" t="str">
        <f>IF($B44=$A44,'Mapeamento de Riscos'!J38,IF($B45=$A44,'Mapeamento de Riscos'!J39,IF($B46=$A44,'Mapeamento de Riscos'!J40,IF($B47=$A44,'Mapeamento de Riscos'!J41,IF($B48=$A44,'Mapeamento de Riscos'!J42,IF($B49=$A44,'Mapeamento de Riscos'!J43,IF($B50=$A44,'Mapeamento de Riscos'!J44,IF($B51=$A44,'Mapeamento de Riscos'!J45,IF($B52=$A44,'Mapeamento de Riscos'!J46,IF($B53=$A44,'Mapeamento de Riscos'!J47,IF($B54=$A44,'Mapeamento de Riscos'!J48,IF($B55=$A44,'Mapeamento de Riscos'!J49,IF($B56=$A44,'Mapeamento de Riscos'!J50,IF($B57=$A44,'Mapeamento de Riscos'!J51,IF($B58=$A44,'Mapeamento de Riscos'!J52,IF($B59=$A44,'Mapeamento de Riscos'!J53,IF($B60=$A44,'Mapeamento de Riscos'!J54,IF($B61=$A44,'Mapeamento de Riscos'!J55,IF($B62=$A44,'Mapeamento de Riscos'!J56,IF($B63=$A44,'Mapeamento de Riscos'!J57,IF($B64=$A44,'Mapeamento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J44" s="100" t="str">
        <f>IF($B44=$A44,'Mapeamento de Riscos'!V38,IF($B45=$A44,'Mapeamento de Riscos'!V39,IF($B46=$A44,'Mapeamento de Riscos'!V40,IF($B47=$A44,'Mapeamento de Riscos'!V41,IF($B48=$A44,'Mapeamento de Riscos'!V42,IF($B49=$A44,'Mapeamento de Riscos'!V43,IF($B50=$A44,'Mapeamento de Riscos'!V44,IF($B51=$A44,'Mapeamento de Riscos'!V45,IF($B52=$A44,'Mapeamento de Riscos'!V46,IF($B53=$A44,'Mapeamento de Riscos'!V47,IF($B54=$A44,'Mapeamento de Riscos'!V48,IF($B55=$A44,'Mapeamento de Riscos'!V49,IF($B56=$A44,'Mapeamento de Riscos'!V50,IF($B57=$A44,'Mapeamento de Riscos'!V51,IF($B58=$A44,'Mapeamento de Riscos'!V52,IF($B59=$A44,'Mapeamento de Riscos'!V53,IF($B60=$A44,'Mapeamento de Riscos'!V54,IF($B61=$A44,'Mapeamento de Riscos'!V55,IF($B62=$A44,'Mapeamento de Riscos'!V56,IF($B63=$A44,'Mapeamento de Riscos'!V57,IF($B64=$A44,'Mapeamento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K44" s="100" t="str">
        <f>IF($B44=$A44,'Mapeamento de Riscos'!AG38,IF($B45=$A44,'Mapeamento de Riscos'!AG39,IF($B46=$A44,'Mapeamento de Riscos'!AG40,IF($B47=$A44,'Mapeamento de Riscos'!AG41,IF($B48=$A44,'Mapeamento de Riscos'!AG42,IF($B49=$A44,'Mapeamento de Riscos'!AG43,IF($B50=$A44,'Mapeamento de Riscos'!AG44,IF($B51=$A44,'Mapeamento de Riscos'!AG45,IF($B52=$A44,'Mapeamento de Riscos'!AG46,IF($B53=$A44,'Mapeamento de Riscos'!AG47,IF($B54=$A44,'Mapeamento de Riscos'!AG48,IF($B55=$A44,'Mapeamento de Riscos'!AG49,IF($B56=$A44,'Mapeamento de Riscos'!AG50,IF($B57=$A44,'Mapeamento de Riscos'!AG51,IF($B58=$A44,'Mapeamento de Riscos'!AG52,IF($B59=$A44,'Mapeamento de Riscos'!AG53,IF($B60=$A44,'Mapeamento de Riscos'!AG54,IF($B61=$A44,'Mapeamento de Riscos'!AG55,IF($B62=$A44,'Mapeamento de Riscos'!AG56,IF($B63=$A44,'Mapeamento de Riscos'!AG57,IF($B64=$A44,'Mapeamento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L44" s="100" t="str">
        <f>IF($B44=$A44,'Mapeamento de Riscos'!AH38,IF($B45=$A44,'Mapeamento de Riscos'!AH39,IF($B46=$A44,'Mapeamento de Riscos'!AH40,IF($B47=$A44,'Mapeamento de Riscos'!AH41,IF($B48=$A44,'Mapeamento de Riscos'!AH42,IF($B49=$A44,'Mapeamento de Riscos'!AH43,IF($B50=$A44,'Mapeamento de Riscos'!AH44,IF($B51=$A44,'Mapeamento de Riscos'!AH45,IF($B52=$A44,'Mapeamento de Riscos'!AH46,IF($B53=$A44,'Mapeamento de Riscos'!AH47,IF($B54=$A44,'Mapeamento de Riscos'!AH48,IF($B55=$A44,'Mapeamento de Riscos'!AH49,IF($B56=$A44,'Mapeamento de Riscos'!AH50,IF($B57=$A44,'Mapeamento de Riscos'!AH51,IF($B58=$A44,'Mapeamento de Riscos'!AH52,IF($B59=$A44,'Mapeamento de Riscos'!AH53,IF($B60=$A44,'Mapeamento de Riscos'!AH54,IF($B61=$A44,'Mapeamento de Riscos'!AH55,IF($B62=$A44,'Mapeamento de Riscos'!AH56,IF($B63=$A44,'Mapeamento de Riscos'!AH57,IF($B64=$A44,'Mapeamento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M44" s="265" t="str">
        <f>IF('Mapeamento de Riscos'!AI38&gt;0,(Q85&amp;" PREVENTIVO:  "&amp;'Mapeamento de Riscos'!AI38&amp;"
 ATENUANTE: "&amp;'Mapeamento de Riscos'!AK38&amp;""""),"")</f>
        <v/>
      </c>
      <c r="N44" s="265" t="str">
        <f>IF(C44='Mapeamento de Riscos'!A38,M44,IF(C44='Mapeamento de Riscos'!A39,'Matriz de Risco'!M45,IF(C44='Mapeamento de Riscos'!A40,'Matriz de Risco'!M46,IF(C44='Mapeamento de Riscos'!A41,'Matriz de Risco'!M47,IF(C44='Mapeamento de Riscos'!A42,'Matriz de Risco'!M48,IF(C44='Mapeamento de Riscos'!A43,'Matriz de Risco'!M49,IF(C44='Mapeamento de Riscos'!A44,'Matriz de Risco'!M50,IF(C44='Mapeamento de Riscos'!A45,'Matriz de Risco'!M51,IF(C44='Mapeamento de Riscos'!A46,'Matriz de Risco'!M52,IF(C44='Mapeamento de Riscos'!A47,'Matriz de Risco'!M53,IF(C44='Mapeamento de Riscos'!A48,'Matriz de Risco'!M54,IF(C44='Mapeamento de Riscos'!A49,'Matriz de Risco'!M55,IF(C44='Mapeamento de Riscos'!A50,'Matriz de Risco'!M56,IF(C44='Mapeamento de Riscos'!A51,'Matriz de Risco'!M57,IF(C44='Mapeamento de Riscos'!A52,'Matriz de Risco'!M58,IF(C44='Mapeamento de Riscos'!A53,'Matriz de Risco'!M59,IF(C44='Mapeamento de Riscos'!A54,'Matriz de Risco'!M60,IF(C44='Mapeamento de Riscos'!A55,'Matriz de Risco'!M61,IF(C44='Mapeamento de Riscos'!A56,'Matriz de Risco'!M62,IF(C44='Mapeamento de Riscos'!A57,'Matriz de Risco'!M63,""))))))))))))))))))))</f>
        <v/>
      </c>
    </row>
    <row r="45" spans="1:14" ht="49.9" customHeight="1" x14ac:dyDescent="0.25">
      <c r="A45" s="98">
        <v>32</v>
      </c>
      <c r="B45" t="str">
        <f>IF('Mapeamento de Riscos'!B39="Gestão contratual",(COUNT($B$14:B44))+1,"")</f>
        <v/>
      </c>
      <c r="C45" s="100" t="str">
        <f>IF($B45=$A45,'Mapeamento de Riscos'!A39,IF($B46=$A45,'Mapeamento de Riscos'!A40,IF($B47=$A45,'Mapeamento de Riscos'!A41,IF($B48=$A45,'Mapeamento de Riscos'!A42,IF($B49=$A45,'Mapeamento de Riscos'!A43,IF($B50=$A45,'Mapeamento de Riscos'!A44,IF($B51=$A45,'Mapeamento de Riscos'!A45,IF($B52=$A45,'Mapeamento de Riscos'!A46,IF($B53=$A45,'Mapeamento de Riscos'!A47,IF($B54=$A45,'Mapeamento de Riscos'!A48,IF($B55=$A45,'Mapeamento de Riscos'!A49,IF($B56=$A45,'Mapeamento de Riscos'!A50,IF($B57=$A45,'Mapeamento de Riscos'!A51,IF($B58=$A45,'Mapeamento de Riscos'!A52,IF($B59=$A45,'Mapeamento de Riscos'!A53,IF($B60=$A45,'Mapeamento de Riscos'!A54,IF($B61=$A45,'Mapeamento de Riscos'!A55,IF($B62=$A45,'Mapeamento de Riscos'!A56,IF($B63=$A45,'Mapeamento de Riscos'!A57,IF($B64=$A45,'Mapeamento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D45" s="100" t="str">
        <f>IF($B45=$A45,'Mapeamento de Riscos'!B39,IF($B46=$A45,'Mapeamento de Riscos'!B40,IF($B47=$A45,'Mapeamento de Riscos'!B41,IF($B48=$A45,'Mapeamento de Riscos'!B42,IF($B49=$A45,'Mapeamento de Riscos'!B43,IF($B50=$A45,'Mapeamento de Riscos'!B44,IF($B51=$A45,'Mapeamento de Riscos'!B45,IF($B52=$A45,'Mapeamento de Riscos'!B46,IF($B53=$A45,'Mapeamento de Riscos'!B47,IF($B54=$A45,'Mapeamento de Riscos'!B48,IF($B55=$A45,'Mapeamento de Riscos'!B49,IF($B56=$A45,'Mapeamento de Riscos'!B50,IF($B57=$A45,'Mapeamento de Riscos'!B51,IF($B58=$A45,'Mapeamento de Riscos'!B52,IF($B59=$A45,'Mapeamento de Riscos'!B53,IF($B60=$A45,'Mapeamento de Riscos'!B54,IF($B61=$A45,'Mapeamento de Riscos'!B55,IF($B62=$A45,'Mapeamento de Riscos'!B56,IF($B63=$A45,'Mapeamento de Riscos'!B57,IF($B64=$A45,'Mapeamento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E45" s="266" t="str">
        <f>IF($B45=$A45,'Mapeamento de Riscos'!E39,IF($B46=$A45,'Mapeamento de Riscos'!E40,IF($B47=$A45,'Mapeamento de Riscos'!E41,IF($B48=$A45,'Mapeamento de Riscos'!E42,IF($B49=$A45,'Mapeamento de Riscos'!E43,IF($B50=$A45,'Mapeamento de Riscos'!E44,IF($B51=$A45,'Mapeamento de Riscos'!E45,IF($B52=$A45,'Mapeamento de Riscos'!E46,IF($B53=$A45,'Mapeamento de Riscos'!E47,IF($B54=$A45,'Mapeamento de Riscos'!E48,IF($B55=$A45,'Mapeamento de Riscos'!E49,IF($B56=$A45,'Mapeamento de Riscos'!E50,IF($B57=$A45,'Mapeamento de Riscos'!E51,IF($B58=$A45,'Mapeamento de Riscos'!E52,IF($B59=$A45,'Mapeamento de Riscos'!E53,IF($B60=$A45,'Mapeamento de Riscos'!E54,IF($B61=$A45,'Mapeamento de Riscos'!E55,IF($B62=$A45,'Mapeamento de Riscos'!E56,IF($B63=$A45,'Mapeamento de Riscos'!E57,IF($B64=$A45,'Mapeamento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F45" s="266" t="str">
        <f>IF($B45=$A45,'Mapeamento de Riscos'!F39,IF($B46=$A45,'Mapeamento de Riscos'!F40,IF($B47=$A45,'Mapeamento de Riscos'!F41,IF($B48=$A45,'Mapeamento de Riscos'!F42,IF($B49=$A45,'Mapeamento de Riscos'!F43,IF($B50=$A45,'Mapeamento de Riscos'!F44,IF($B51=$A45,'Mapeamento de Riscos'!F45,IF($B52=$A45,'Mapeamento de Riscos'!F46,IF($B53=$A45,'Mapeamento de Riscos'!F47,IF($B54=$A45,'Mapeamento de Riscos'!F48,IF($B55=$A45,'Mapeamento de Riscos'!F49,IF($B56=$A45,'Mapeamento de Riscos'!F50,IF($B57=$A45,'Mapeamento de Riscos'!F51,IF($B58=$A45,'Mapeamento de Riscos'!F52,IF($B59=$A45,'Mapeamento de Riscos'!F53,IF($B60=$A45,'Mapeamento de Riscos'!F54,IF($B61=$A45,'Mapeamento de Riscos'!F55,IF($B62=$A45,'Mapeamento de Riscos'!F56,IF($B63=$A45,'Mapeamento de Riscos'!F57,IF($B64=$A45,'Mapeamento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G45" s="266" t="str">
        <f>IF($B45=$A45,'Mapeamento de Riscos'!H39,IF($B46=$A45,'Mapeamento de Riscos'!H40,IF($B47=$A45,'Mapeamento de Riscos'!H41,IF($B48=$A45,'Mapeamento de Riscos'!H42,IF($B49=$A45,'Mapeamento de Riscos'!H43,IF($B50=$A45,'Mapeamento de Riscos'!H44,IF($B51=$A45,'Mapeamento de Riscos'!H45,IF($B52=$A45,'Mapeamento de Riscos'!H46,IF($B53=$A45,'Mapeamento de Riscos'!H47,IF($B54=$A45,'Mapeamento de Riscos'!H48,IF($B55=$A45,'Mapeamento de Riscos'!H49,IF($B56=$A45,'Mapeamento de Riscos'!H50,IF($B57=$A45,'Mapeamento de Riscos'!H51,IF($B58=$A45,'Mapeamento de Riscos'!H52,IF($B59=$A45,'Mapeamento de Riscos'!H53,IF($B60=$A45,'Mapeamento de Riscos'!H54,IF($B61=$A45,'Mapeamento de Riscos'!H55,IF($B62=$A45,'Mapeamento de Riscos'!H56,IF($B63=$A45,'Mapeamento de Riscos'!H57,IF($B64=$A45,'Mapeamento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H45" s="100" t="str">
        <f>IF($B45=$A45,'Mapeamento de Riscos'!I39,IF($B46=$A45,'Mapeamento de Riscos'!I40,IF($B47=$A45,'Mapeamento de Riscos'!I41,IF($B48=$A45,'Mapeamento de Riscos'!I42,IF($B49=$A45,'Mapeamento de Riscos'!I43,IF($B50=$A45,'Mapeamento de Riscos'!I44,IF($B51=$A45,'Mapeamento de Riscos'!I45,IF($B52=$A45,'Mapeamento de Riscos'!I46,IF($B53=$A45,'Mapeamento de Riscos'!I47,IF($B54=$A45,'Mapeamento de Riscos'!I48,IF($B55=$A45,'Mapeamento de Riscos'!I49,IF($B56=$A45,'Mapeamento de Riscos'!I50,IF($B57=$A45,'Mapeamento de Riscos'!I51,IF($B58=$A45,'Mapeamento de Riscos'!I52,IF($B59=$A45,'Mapeamento de Riscos'!I53,IF($B60=$A45,'Mapeamento de Riscos'!I54,IF($B61=$A45,'Mapeamento de Riscos'!I55,IF($B62=$A45,'Mapeamento de Riscos'!I56,IF($B63=$A45,'Mapeamento de Riscos'!I57,IF($B64=$A45,'Mapeamento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I45" s="100" t="str">
        <f>IF($B45=$A45,'Mapeamento de Riscos'!J39,IF($B46=$A45,'Mapeamento de Riscos'!J40,IF($B47=$A45,'Mapeamento de Riscos'!J41,IF($B48=$A45,'Mapeamento de Riscos'!J42,IF($B49=$A45,'Mapeamento de Riscos'!J43,IF($B50=$A45,'Mapeamento de Riscos'!J44,IF($B51=$A45,'Mapeamento de Riscos'!J45,IF($B52=$A45,'Mapeamento de Riscos'!J46,IF($B53=$A45,'Mapeamento de Riscos'!J47,IF($B54=$A45,'Mapeamento de Riscos'!J48,IF($B55=$A45,'Mapeamento de Riscos'!J49,IF($B56=$A45,'Mapeamento de Riscos'!J50,IF($B57=$A45,'Mapeamento de Riscos'!J51,IF($B58=$A45,'Mapeamento de Riscos'!J52,IF($B59=$A45,'Mapeamento de Riscos'!J53,IF($B60=$A45,'Mapeamento de Riscos'!J54,IF($B61=$A45,'Mapeamento de Riscos'!J55,IF($B62=$A45,'Mapeamento de Riscos'!J56,IF($B63=$A45,'Mapeamento de Riscos'!J57,IF($B64=$A45,'Mapeamento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J45" s="100" t="str">
        <f>IF($B45=$A45,'Mapeamento de Riscos'!V39,IF($B46=$A45,'Mapeamento de Riscos'!V40,IF($B47=$A45,'Mapeamento de Riscos'!V41,IF($B48=$A45,'Mapeamento de Riscos'!V42,IF($B49=$A45,'Mapeamento de Riscos'!V43,IF($B50=$A45,'Mapeamento de Riscos'!V44,IF($B51=$A45,'Mapeamento de Riscos'!V45,IF($B52=$A45,'Mapeamento de Riscos'!V46,IF($B53=$A45,'Mapeamento de Riscos'!V47,IF($B54=$A45,'Mapeamento de Riscos'!V48,IF($B55=$A45,'Mapeamento de Riscos'!V49,IF($B56=$A45,'Mapeamento de Riscos'!V50,IF($B57=$A45,'Mapeamento de Riscos'!V51,IF($B58=$A45,'Mapeamento de Riscos'!V52,IF($B59=$A45,'Mapeamento de Riscos'!V53,IF($B60=$A45,'Mapeamento de Riscos'!V54,IF($B61=$A45,'Mapeamento de Riscos'!V55,IF($B62=$A45,'Mapeamento de Riscos'!V56,IF($B63=$A45,'Mapeamento de Riscos'!V57,IF($B64=$A45,'Mapeamento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K45" s="100" t="str">
        <f>IF($B45=$A45,'Mapeamento de Riscos'!AG39,IF($B46=$A45,'Mapeamento de Riscos'!AG40,IF($B47=$A45,'Mapeamento de Riscos'!AG41,IF($B48=$A45,'Mapeamento de Riscos'!AG42,IF($B49=$A45,'Mapeamento de Riscos'!AG43,IF($B50=$A45,'Mapeamento de Riscos'!AG44,IF($B51=$A45,'Mapeamento de Riscos'!AG45,IF($B52=$A45,'Mapeamento de Riscos'!AG46,IF($B53=$A45,'Mapeamento de Riscos'!AG47,IF($B54=$A45,'Mapeamento de Riscos'!AG48,IF($B55=$A45,'Mapeamento de Riscos'!AG49,IF($B56=$A45,'Mapeamento de Riscos'!AG50,IF($B57=$A45,'Mapeamento de Riscos'!AG51,IF($B58=$A45,'Mapeamento de Riscos'!AG52,IF($B59=$A45,'Mapeamento de Riscos'!AG53,IF($B60=$A45,'Mapeamento de Riscos'!AG54,IF($B61=$A45,'Mapeamento de Riscos'!AG55,IF($B62=$A45,'Mapeamento de Riscos'!AG56,IF($B63=$A45,'Mapeamento de Riscos'!AG57,IF($B64=$A45,'Mapeamento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L45" s="100" t="str">
        <f>IF($B45=$A45,'Mapeamento de Riscos'!AH39,IF($B46=$A45,'Mapeamento de Riscos'!AH40,IF($B47=$A45,'Mapeamento de Riscos'!AH41,IF($B48=$A45,'Mapeamento de Riscos'!AH42,IF($B49=$A45,'Mapeamento de Riscos'!AH43,IF($B50=$A45,'Mapeamento de Riscos'!AH44,IF($B51=$A45,'Mapeamento de Riscos'!AH45,IF($B52=$A45,'Mapeamento de Riscos'!AH46,IF($B53=$A45,'Mapeamento de Riscos'!AH47,IF($B54=$A45,'Mapeamento de Riscos'!AH48,IF($B55=$A45,'Mapeamento de Riscos'!AH49,IF($B56=$A45,'Mapeamento de Riscos'!AH50,IF($B57=$A45,'Mapeamento de Riscos'!AH51,IF($B58=$A45,'Mapeamento de Riscos'!AH52,IF($B59=$A45,'Mapeamento de Riscos'!AH53,IF($B60=$A45,'Mapeamento de Riscos'!AH54,IF($B61=$A45,'Mapeamento de Riscos'!AH55,IF($B62=$A45,'Mapeamento de Riscos'!AH56,IF($B63=$A45,'Mapeamento de Riscos'!AH57,IF($B64=$A45,'Mapeamento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M45" s="265" t="str">
        <f>IF('Mapeamento de Riscos'!AI39&gt;0,(Q86&amp;" PREVENTIVO:  "&amp;'Mapeamento de Riscos'!AI39&amp;"
 ATENUANTE: "&amp;'Mapeamento de Riscos'!AK39&amp;""""),"")</f>
        <v/>
      </c>
      <c r="N45" s="265" t="str">
        <f>IF(C45='Mapeamento de Riscos'!A39,M45,IF(C45='Mapeamento de Riscos'!A40,'Matriz de Risco'!M46,IF(C45='Mapeamento de Riscos'!A41,'Matriz de Risco'!M47,IF(C45='Mapeamento de Riscos'!A42,'Matriz de Risco'!M48,IF(C45='Mapeamento de Riscos'!A43,'Matriz de Risco'!M49,IF(C45='Mapeamento de Riscos'!A44,'Matriz de Risco'!M50,IF(C45='Mapeamento de Riscos'!A45,'Matriz de Risco'!M51,IF(C45='Mapeamento de Riscos'!A46,'Matriz de Risco'!M52,IF(C45='Mapeamento de Riscos'!A47,'Matriz de Risco'!M53,IF(C45='Mapeamento de Riscos'!A48,'Matriz de Risco'!M54,IF(C45='Mapeamento de Riscos'!A49,'Matriz de Risco'!M55,IF(C45='Mapeamento de Riscos'!A50,'Matriz de Risco'!M56,IF(C45='Mapeamento de Riscos'!A51,'Matriz de Risco'!M57,IF(C45='Mapeamento de Riscos'!A52,'Matriz de Risco'!M58,IF(C45='Mapeamento de Riscos'!A53,'Matriz de Risco'!M59,IF(C45='Mapeamento de Riscos'!A54,'Matriz de Risco'!M60,IF(C45='Mapeamento de Riscos'!A55,'Matriz de Risco'!M61,IF(C45='Mapeamento de Riscos'!A56,'Matriz de Risco'!M62,IF(C45='Mapeamento de Riscos'!A57,'Matriz de Risco'!M63,"")))))))))))))))))))</f>
        <v/>
      </c>
    </row>
    <row r="46" spans="1:14" ht="49.9" customHeight="1" x14ac:dyDescent="0.25">
      <c r="A46" s="98">
        <v>33</v>
      </c>
      <c r="B46" t="str">
        <f>IF('Mapeamento de Riscos'!B40="Gestão contratual",(COUNT($B$14:B45))+1,"")</f>
        <v/>
      </c>
      <c r="C46" s="100" t="str">
        <f>IF($B46=$A46,'Mapeamento de Riscos'!A40,IF($B47=$A46,'Mapeamento de Riscos'!A41,IF($B48=$A46,'Mapeamento de Riscos'!A42,IF($B49=$A46,'Mapeamento de Riscos'!A43,IF($B50=$A46,'Mapeamento de Riscos'!A44,IF($B51=$A46,'Mapeamento de Riscos'!A45,IF($B52=$A46,'Mapeamento de Riscos'!A46,IF($B53=$A46,'Mapeamento de Riscos'!A47,IF($B54=$A46,'Mapeamento de Riscos'!A48,IF($B55=$A46,'Mapeamento de Riscos'!A49,IF($B56=$A46,'Mapeamento de Riscos'!A50,IF($B57=$A46,'Mapeamento de Riscos'!A51,IF($B58=$A46,'Mapeamento de Riscos'!A52,IF($B59=$A46,'Mapeamento de Riscos'!A53,IF($B60=$A46,'Mapeamento de Riscos'!A54,IF($B61=$A46,'Mapeamento de Riscos'!A55,IF($B62=$A46,'Mapeamento de Riscos'!A56,IF($B63=$A46,'Mapeamento de Riscos'!A57,IF($B64=$A46,'Mapeamento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D46" s="100" t="str">
        <f>IF($B46=$A46,'Mapeamento de Riscos'!B40,IF($B47=$A46,'Mapeamento de Riscos'!B41,IF($B48=$A46,'Mapeamento de Riscos'!B42,IF($B49=$A46,'Mapeamento de Riscos'!B43,IF($B50=$A46,'Mapeamento de Riscos'!B44,IF($B51=$A46,'Mapeamento de Riscos'!B45,IF($B52=$A46,'Mapeamento de Riscos'!B46,IF($B53=$A46,'Mapeamento de Riscos'!B47,IF($B54=$A46,'Mapeamento de Riscos'!B48,IF($B55=$A46,'Mapeamento de Riscos'!B49,IF($B56=$A46,'Mapeamento de Riscos'!B50,IF($B57=$A46,'Mapeamento de Riscos'!B51,IF($B58=$A46,'Mapeamento de Riscos'!B52,IF($B59=$A46,'Mapeamento de Riscos'!B53,IF($B60=$A46,'Mapeamento de Riscos'!B54,IF($B61=$A46,'Mapeamento de Riscos'!B55,IF($B62=$A46,'Mapeamento de Riscos'!B56,IF($B63=$A46,'Mapeamento de Riscos'!B57,IF($B64=$A46,'Mapeamento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E46" s="266" t="str">
        <f>IF($B46=$A46,'Mapeamento de Riscos'!E40,IF($B47=$A46,'Mapeamento de Riscos'!E41,IF($B48=$A46,'Mapeamento de Riscos'!E42,IF($B49=$A46,'Mapeamento de Riscos'!E43,IF($B50=$A46,'Mapeamento de Riscos'!E44,IF($B51=$A46,'Mapeamento de Riscos'!E45,IF($B52=$A46,'Mapeamento de Riscos'!E46,IF($B53=$A46,'Mapeamento de Riscos'!E47,IF($B54=$A46,'Mapeamento de Riscos'!E48,IF($B55=$A46,'Mapeamento de Riscos'!E49,IF($B56=$A46,'Mapeamento de Riscos'!E50,IF($B57=$A46,'Mapeamento de Riscos'!E51,IF($B58=$A46,'Mapeamento de Riscos'!E52,IF($B59=$A46,'Mapeamento de Riscos'!E53,IF($B60=$A46,'Mapeamento de Riscos'!E54,IF($B61=$A46,'Mapeamento de Riscos'!E55,IF($B62=$A46,'Mapeamento de Riscos'!E56,IF($B63=$A46,'Mapeamento de Riscos'!E57,IF($B64=$A46,'Mapeamento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F46" s="266" t="str">
        <f>IF($B46=$A46,'Mapeamento de Riscos'!F40,IF($B47=$A46,'Mapeamento de Riscos'!F41,IF($B48=$A46,'Mapeamento de Riscos'!F42,IF($B49=$A46,'Mapeamento de Riscos'!F43,IF($B50=$A46,'Mapeamento de Riscos'!F44,IF($B51=$A46,'Mapeamento de Riscos'!F45,IF($B52=$A46,'Mapeamento de Riscos'!F46,IF($B53=$A46,'Mapeamento de Riscos'!F47,IF($B54=$A46,'Mapeamento de Riscos'!F48,IF($B55=$A46,'Mapeamento de Riscos'!F49,IF($B56=$A46,'Mapeamento de Riscos'!F50,IF($B57=$A46,'Mapeamento de Riscos'!F51,IF($B58=$A46,'Mapeamento de Riscos'!F52,IF($B59=$A46,'Mapeamento de Riscos'!F53,IF($B60=$A46,'Mapeamento de Riscos'!F54,IF($B61=$A46,'Mapeamento de Riscos'!F55,IF($B62=$A46,'Mapeamento de Riscos'!F56,IF($B63=$A46,'Mapeamento de Riscos'!F57,IF($B64=$A46,'Mapeamento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G46" s="266" t="str">
        <f>IF($B46=$A46,'Mapeamento de Riscos'!H40,IF($B47=$A46,'Mapeamento de Riscos'!H41,IF($B48=$A46,'Mapeamento de Riscos'!H42,IF($B49=$A46,'Mapeamento de Riscos'!H43,IF($B50=$A46,'Mapeamento de Riscos'!H44,IF($B51=$A46,'Mapeamento de Riscos'!H45,IF($B52=$A46,'Mapeamento de Riscos'!H46,IF($B53=$A46,'Mapeamento de Riscos'!H47,IF($B54=$A46,'Mapeamento de Riscos'!H48,IF($B55=$A46,'Mapeamento de Riscos'!H49,IF($B56=$A46,'Mapeamento de Riscos'!H50,IF($B57=$A46,'Mapeamento de Riscos'!H51,IF($B58=$A46,'Mapeamento de Riscos'!H52,IF($B59=$A46,'Mapeamento de Riscos'!H53,IF($B60=$A46,'Mapeamento de Riscos'!H54,IF($B61=$A46,'Mapeamento de Riscos'!H55,IF($B62=$A46,'Mapeamento de Riscos'!H56,IF($B63=$A46,'Mapeamento de Riscos'!H57,IF($B64=$A46,'Mapeamento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H46" s="100" t="str">
        <f>IF($B46=$A46,'Mapeamento de Riscos'!I40,IF($B47=$A46,'Mapeamento de Riscos'!I41,IF($B48=$A46,'Mapeamento de Riscos'!I42,IF($B49=$A46,'Mapeamento de Riscos'!I43,IF($B50=$A46,'Mapeamento de Riscos'!I44,IF($B51=$A46,'Mapeamento de Riscos'!I45,IF($B52=$A46,'Mapeamento de Riscos'!I46,IF($B53=$A46,'Mapeamento de Riscos'!I47,IF($B54=$A46,'Mapeamento de Riscos'!I48,IF($B55=$A46,'Mapeamento de Riscos'!I49,IF($B56=$A46,'Mapeamento de Riscos'!I50,IF($B57=$A46,'Mapeamento de Riscos'!I51,IF($B58=$A46,'Mapeamento de Riscos'!I52,IF($B59=$A46,'Mapeamento de Riscos'!I53,IF($B60=$A46,'Mapeamento de Riscos'!I54,IF($B61=$A46,'Mapeamento de Riscos'!I55,IF($B62=$A46,'Mapeamento de Riscos'!I56,IF($B63=$A46,'Mapeamento de Riscos'!I57,IF($B64=$A46,'Mapeamento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I46" s="100" t="str">
        <f>IF($B46=$A46,'Mapeamento de Riscos'!J40,IF($B47=$A46,'Mapeamento de Riscos'!J41,IF($B48=$A46,'Mapeamento de Riscos'!J42,IF($B49=$A46,'Mapeamento de Riscos'!J43,IF($B50=$A46,'Mapeamento de Riscos'!J44,IF($B51=$A46,'Mapeamento de Riscos'!J45,IF($B52=$A46,'Mapeamento de Riscos'!J46,IF($B53=$A46,'Mapeamento de Riscos'!J47,IF($B54=$A46,'Mapeamento de Riscos'!J48,IF($B55=$A46,'Mapeamento de Riscos'!J49,IF($B56=$A46,'Mapeamento de Riscos'!J50,IF($B57=$A46,'Mapeamento de Riscos'!J51,IF($B58=$A46,'Mapeamento de Riscos'!J52,IF($B59=$A46,'Mapeamento de Riscos'!J53,IF($B60=$A46,'Mapeamento de Riscos'!J54,IF($B61=$A46,'Mapeamento de Riscos'!J55,IF($B62=$A46,'Mapeamento de Riscos'!J56,IF($B63=$A46,'Mapeamento de Riscos'!J57,IF($B64=$A46,'Mapeamento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J46" s="100" t="str">
        <f>IF($B46=$A46,'Mapeamento de Riscos'!V40,IF($B47=$A46,'Mapeamento de Riscos'!V41,IF($B48=$A46,'Mapeamento de Riscos'!V42,IF($B49=$A46,'Mapeamento de Riscos'!V43,IF($B50=$A46,'Mapeamento de Riscos'!V44,IF($B51=$A46,'Mapeamento de Riscos'!V45,IF($B52=$A46,'Mapeamento de Riscos'!V46,IF($B53=$A46,'Mapeamento de Riscos'!V47,IF($B54=$A46,'Mapeamento de Riscos'!V48,IF($B55=$A46,'Mapeamento de Riscos'!V49,IF($B56=$A46,'Mapeamento de Riscos'!V50,IF($B57=$A46,'Mapeamento de Riscos'!V51,IF($B58=$A46,'Mapeamento de Riscos'!V52,IF($B59=$A46,'Mapeamento de Riscos'!V53,IF($B60=$A46,'Mapeamento de Riscos'!V54,IF($B61=$A46,'Mapeamento de Riscos'!V55,IF($B62=$A46,'Mapeamento de Riscos'!V56,IF($B63=$A46,'Mapeamento de Riscos'!V57,IF($B64=$A46,'Mapeamento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K46" s="100" t="str">
        <f>IF($B46=$A46,'Mapeamento de Riscos'!AG40,IF($B47=$A46,'Mapeamento de Riscos'!AG41,IF($B48=$A46,'Mapeamento de Riscos'!AG42,IF($B49=$A46,'Mapeamento de Riscos'!AG43,IF($B50=$A46,'Mapeamento de Riscos'!AG44,IF($B51=$A46,'Mapeamento de Riscos'!AG45,IF($B52=$A46,'Mapeamento de Riscos'!AG46,IF($B53=$A46,'Mapeamento de Riscos'!AG47,IF($B54=$A46,'Mapeamento de Riscos'!AG48,IF($B55=$A46,'Mapeamento de Riscos'!AG49,IF($B56=$A46,'Mapeamento de Riscos'!AG50,IF($B57=$A46,'Mapeamento de Riscos'!AG51,IF($B58=$A46,'Mapeamento de Riscos'!AG52,IF($B59=$A46,'Mapeamento de Riscos'!AG53,IF($B60=$A46,'Mapeamento de Riscos'!AG54,IF($B61=$A46,'Mapeamento de Riscos'!AG55,IF($B62=$A46,'Mapeamento de Riscos'!AG56,IF($B63=$A46,'Mapeamento de Riscos'!AG57,IF($B64=$A46,'Mapeamento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L46" s="100" t="str">
        <f>IF($B46=$A46,'Mapeamento de Riscos'!AH40,IF($B47=$A46,'Mapeamento de Riscos'!AH41,IF($B48=$A46,'Mapeamento de Riscos'!AH42,IF($B49=$A46,'Mapeamento de Riscos'!AH43,IF($B50=$A46,'Mapeamento de Riscos'!AH44,IF($B51=$A46,'Mapeamento de Riscos'!AH45,IF($B52=$A46,'Mapeamento de Riscos'!AH46,IF($B53=$A46,'Mapeamento de Riscos'!AH47,IF($B54=$A46,'Mapeamento de Riscos'!AH48,IF($B55=$A46,'Mapeamento de Riscos'!AH49,IF($B56=$A46,'Mapeamento de Riscos'!AH50,IF($B57=$A46,'Mapeamento de Riscos'!AH51,IF($B58=$A46,'Mapeamento de Riscos'!AH52,IF($B59=$A46,'Mapeamento de Riscos'!AH53,IF($B60=$A46,'Mapeamento de Riscos'!AH54,IF($B61=$A46,'Mapeamento de Riscos'!AH55,IF($B62=$A46,'Mapeamento de Riscos'!AH56,IF($B63=$A46,'Mapeamento de Riscos'!AH57,IF($B64=$A46,'Mapeamento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M46" s="265" t="str">
        <f>IF('Mapeamento de Riscos'!AI40&gt;0,(Q87&amp;" PREVENTIVO:  "&amp;'Mapeamento de Riscos'!AI40&amp;"
 ATENUANTE: "&amp;'Mapeamento de Riscos'!AK40&amp;""""),"")</f>
        <v/>
      </c>
      <c r="N46" s="265" t="str">
        <f>IF(C46='Mapeamento de Riscos'!A40,M46,IF(C46='Mapeamento de Riscos'!A41,'Matriz de Risco'!M47,IF(C46='Mapeamento de Riscos'!A42,'Matriz de Risco'!M48,IF(C46='Mapeamento de Riscos'!A43,'Matriz de Risco'!M49,IF(C46='Mapeamento de Riscos'!A44,'Matriz de Risco'!M50,IF(C46='Mapeamento de Riscos'!A45,'Matriz de Risco'!M51,IF(C46='Mapeamento de Riscos'!A46,'Matriz de Risco'!M52,IF(C46='Mapeamento de Riscos'!A47,'Matriz de Risco'!M53,IF(C46='Mapeamento de Riscos'!A48,'Matriz de Risco'!M54,IF(C46='Mapeamento de Riscos'!A49,'Matriz de Risco'!M55,IF(C46='Mapeamento de Riscos'!A50,'Matriz de Risco'!M56,IF(C46='Mapeamento de Riscos'!A51,'Matriz de Risco'!M57,IF(C46='Mapeamento de Riscos'!A52,'Matriz de Risco'!M58,IF(C46='Mapeamento de Riscos'!A53,'Matriz de Risco'!M59,IF(C46='Mapeamento de Riscos'!A54,'Matriz de Risco'!M60,IF(C46='Mapeamento de Riscos'!A55,'Matriz de Risco'!M61,IF(C46='Mapeamento de Riscos'!A56,'Matriz de Risco'!M62,IF(C46='Mapeamento de Riscos'!A57,'Matriz de Risco'!M63,""))))))))))))))))))</f>
        <v/>
      </c>
    </row>
    <row r="47" spans="1:14" ht="49.9" customHeight="1" x14ac:dyDescent="0.25">
      <c r="A47" s="98">
        <v>34</v>
      </c>
      <c r="B47" t="str">
        <f>IF('Mapeamento de Riscos'!B41="Gestão contratual",(COUNT($B$14:B46))+1,"")</f>
        <v/>
      </c>
      <c r="C47" s="100" t="str">
        <f>IF($B47=$A47,'Mapeamento de Riscos'!A41,IF($B48=$A47,'Mapeamento de Riscos'!A42,IF($B49=$A47,'Mapeamento de Riscos'!A43,IF($B50=$A47,'Mapeamento de Riscos'!A44,IF($B51=$A47,'Mapeamento de Riscos'!A45,IF($B52=$A47,'Mapeamento de Riscos'!A46,IF($B53=$A47,'Mapeamento de Riscos'!A47,IF($B54=$A47,'Mapeamento de Riscos'!A48,IF($B55=$A47,'Mapeamento de Riscos'!A49,IF($B56=$A47,'Mapeamento de Riscos'!A50,IF($B57=$A47,'Mapeamento de Riscos'!A51,IF($B58=$A47,'Mapeamento de Riscos'!A52,IF($B59=$A47,'Mapeamento de Riscos'!A53,IF($B60=$A47,'Mapeamento de Riscos'!A54,IF($B61=$A47,'Mapeamento de Riscos'!A55,IF($B62=$A47,'Mapeamento de Riscos'!A56,IF($B63=$A47,'Mapeamento de Riscos'!A57,IF($B64=$A47,'Mapeamento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D47" s="100" t="str">
        <f>IF($B47=$A47,'Mapeamento de Riscos'!B41,IF($B48=$A47,'Mapeamento de Riscos'!B42,IF($B49=$A47,'Mapeamento de Riscos'!B43,IF($B50=$A47,'Mapeamento de Riscos'!B44,IF($B51=$A47,'Mapeamento de Riscos'!B45,IF($B52=$A47,'Mapeamento de Riscos'!B46,IF($B53=$A47,'Mapeamento de Riscos'!B47,IF($B54=$A47,'Mapeamento de Riscos'!B48,IF($B55=$A47,'Mapeamento de Riscos'!B49,IF($B56=$A47,'Mapeamento de Riscos'!B50,IF($B57=$A47,'Mapeamento de Riscos'!B51,IF($B58=$A47,'Mapeamento de Riscos'!B52,IF($B59=$A47,'Mapeamento de Riscos'!B53,IF($B60=$A47,'Mapeamento de Riscos'!B54,IF($B61=$A47,'Mapeamento de Riscos'!B55,IF($B62=$A47,'Mapeamento de Riscos'!B56,IF($B63=$A47,'Mapeamento de Riscos'!B57,IF($B64=$A47,'Mapeamento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E47" s="266" t="str">
        <f>IF($B47=$A47,'Mapeamento de Riscos'!E41,IF($B48=$A47,'Mapeamento de Riscos'!E42,IF($B49=$A47,'Mapeamento de Riscos'!E43,IF($B50=$A47,'Mapeamento de Riscos'!E44,IF($B51=$A47,'Mapeamento de Riscos'!E45,IF($B52=$A47,'Mapeamento de Riscos'!E46,IF($B53=$A47,'Mapeamento de Riscos'!E47,IF($B54=$A47,'Mapeamento de Riscos'!E48,IF($B55=$A47,'Mapeamento de Riscos'!E49,IF($B56=$A47,'Mapeamento de Riscos'!E50,IF($B57=$A47,'Mapeamento de Riscos'!E51,IF($B58=$A47,'Mapeamento de Riscos'!E52,IF($B59=$A47,'Mapeamento de Riscos'!E53,IF($B60=$A47,'Mapeamento de Riscos'!E54,IF($B61=$A47,'Mapeamento de Riscos'!E55,IF($B62=$A47,'Mapeamento de Riscos'!E56,IF($B63=$A47,'Mapeamento de Riscos'!E57,IF($B64=$A47,'Mapeamento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F47" s="266" t="str">
        <f>IF($B47=$A47,'Mapeamento de Riscos'!F41,IF($B48=$A47,'Mapeamento de Riscos'!F42,IF($B49=$A47,'Mapeamento de Riscos'!F43,IF($B50=$A47,'Mapeamento de Riscos'!F44,IF($B51=$A47,'Mapeamento de Riscos'!F45,IF($B52=$A47,'Mapeamento de Riscos'!F46,IF($B53=$A47,'Mapeamento de Riscos'!F47,IF($B54=$A47,'Mapeamento de Riscos'!F48,IF($B55=$A47,'Mapeamento de Riscos'!F49,IF($B56=$A47,'Mapeamento de Riscos'!F50,IF($B57=$A47,'Mapeamento de Riscos'!F51,IF($B58=$A47,'Mapeamento de Riscos'!F52,IF($B59=$A47,'Mapeamento de Riscos'!F53,IF($B60=$A47,'Mapeamento de Riscos'!F54,IF($B61=$A47,'Mapeamento de Riscos'!F55,IF($B62=$A47,'Mapeamento de Riscos'!F56,IF($B63=$A47,'Mapeamento de Riscos'!F57,IF($B64=$A47,'Mapeamento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G47" s="266" t="str">
        <f>IF($B47=$A47,'Mapeamento de Riscos'!H41,IF($B48=$A47,'Mapeamento de Riscos'!H42,IF($B49=$A47,'Mapeamento de Riscos'!H43,IF($B50=$A47,'Mapeamento de Riscos'!H44,IF($B51=$A47,'Mapeamento de Riscos'!H45,IF($B52=$A47,'Mapeamento de Riscos'!H46,IF($B53=$A47,'Mapeamento de Riscos'!H47,IF($B54=$A47,'Mapeamento de Riscos'!H48,IF($B55=$A47,'Mapeamento de Riscos'!H49,IF($B56=$A47,'Mapeamento de Riscos'!H50,IF($B57=$A47,'Mapeamento de Riscos'!H51,IF($B58=$A47,'Mapeamento de Riscos'!H52,IF($B59=$A47,'Mapeamento de Riscos'!H53,IF($B60=$A47,'Mapeamento de Riscos'!H54,IF($B61=$A47,'Mapeamento de Riscos'!H55,IF($B62=$A47,'Mapeamento de Riscos'!H56,IF($B63=$A47,'Mapeamento de Riscos'!H57,IF($B64=$A47,'Mapeamento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H47" s="100" t="str">
        <f>IF($B47=$A47,'Mapeamento de Riscos'!I41,IF($B48=$A47,'Mapeamento de Riscos'!I42,IF($B49=$A47,'Mapeamento de Riscos'!I43,IF($B50=$A47,'Mapeamento de Riscos'!I44,IF($B51=$A47,'Mapeamento de Riscos'!I45,IF($B52=$A47,'Mapeamento de Riscos'!I46,IF($B53=$A47,'Mapeamento de Riscos'!I47,IF($B54=$A47,'Mapeamento de Riscos'!I48,IF($B55=$A47,'Mapeamento de Riscos'!I49,IF($B56=$A47,'Mapeamento de Riscos'!I50,IF($B57=$A47,'Mapeamento de Riscos'!I51,IF($B58=$A47,'Mapeamento de Riscos'!I52,IF($B59=$A47,'Mapeamento de Riscos'!I53,IF($B60=$A47,'Mapeamento de Riscos'!I54,IF($B61=$A47,'Mapeamento de Riscos'!I55,IF($B62=$A47,'Mapeamento de Riscos'!I56,IF($B63=$A47,'Mapeamento de Riscos'!I57,IF($B64=$A47,'Mapeamento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I47" s="100" t="str">
        <f>IF($B47=$A47,'Mapeamento de Riscos'!J41,IF($B48=$A47,'Mapeamento de Riscos'!J42,IF($B49=$A47,'Mapeamento de Riscos'!J43,IF($B50=$A47,'Mapeamento de Riscos'!J44,IF($B51=$A47,'Mapeamento de Riscos'!J45,IF($B52=$A47,'Mapeamento de Riscos'!J46,IF($B53=$A47,'Mapeamento de Riscos'!J47,IF($B54=$A47,'Mapeamento de Riscos'!J48,IF($B55=$A47,'Mapeamento de Riscos'!J49,IF($B56=$A47,'Mapeamento de Riscos'!J50,IF($B57=$A47,'Mapeamento de Riscos'!J51,IF($B58=$A47,'Mapeamento de Riscos'!J52,IF($B59=$A47,'Mapeamento de Riscos'!J53,IF($B60=$A47,'Mapeamento de Riscos'!J54,IF($B61=$A47,'Mapeamento de Riscos'!J55,IF($B62=$A47,'Mapeamento de Riscos'!J56,IF($B63=$A47,'Mapeamento de Riscos'!J57,IF($B64=$A47,'Mapeamento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J47" s="100" t="str">
        <f>IF($B47=$A47,'Mapeamento de Riscos'!V41,IF($B48=$A47,'Mapeamento de Riscos'!V42,IF($B49=$A47,'Mapeamento de Riscos'!V43,IF($B50=$A47,'Mapeamento de Riscos'!V44,IF($B51=$A47,'Mapeamento de Riscos'!V45,IF($B52=$A47,'Mapeamento de Riscos'!V46,IF($B53=$A47,'Mapeamento de Riscos'!V47,IF($B54=$A47,'Mapeamento de Riscos'!V48,IF($B55=$A47,'Mapeamento de Riscos'!V49,IF($B56=$A47,'Mapeamento de Riscos'!V50,IF($B57=$A47,'Mapeamento de Riscos'!V51,IF($B58=$A47,'Mapeamento de Riscos'!V52,IF($B59=$A47,'Mapeamento de Riscos'!V53,IF($B60=$A47,'Mapeamento de Riscos'!V54,IF($B61=$A47,'Mapeamento de Riscos'!V55,IF($B62=$A47,'Mapeamento de Riscos'!V56,IF($B63=$A47,'Mapeamento de Riscos'!V57,IF($B64=$A47,'Mapeamento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K47" s="100" t="str">
        <f>IF($B47=$A47,'Mapeamento de Riscos'!AG41,IF($B48=$A47,'Mapeamento de Riscos'!AG42,IF($B49=$A47,'Mapeamento de Riscos'!AG43,IF($B50=$A47,'Mapeamento de Riscos'!AG44,IF($B51=$A47,'Mapeamento de Riscos'!AG45,IF($B52=$A47,'Mapeamento de Riscos'!AG46,IF($B53=$A47,'Mapeamento de Riscos'!AG47,IF($B54=$A47,'Mapeamento de Riscos'!AG48,IF($B55=$A47,'Mapeamento de Riscos'!AG49,IF($B56=$A47,'Mapeamento de Riscos'!AG50,IF($B57=$A47,'Mapeamento de Riscos'!AG51,IF($B58=$A47,'Mapeamento de Riscos'!AG52,IF($B59=$A47,'Mapeamento de Riscos'!AG53,IF($B60=$A47,'Mapeamento de Riscos'!AG54,IF($B61=$A47,'Mapeamento de Riscos'!AG55,IF($B62=$A47,'Mapeamento de Riscos'!AG56,IF($B63=$A47,'Mapeamento de Riscos'!AG57,IF($B64=$A47,'Mapeamento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L47" s="100" t="str">
        <f>IF($B47=$A47,'Mapeamento de Riscos'!AH41,IF($B48=$A47,'Mapeamento de Riscos'!AH42,IF($B49=$A47,'Mapeamento de Riscos'!AH43,IF($B50=$A47,'Mapeamento de Riscos'!AH44,IF($B51=$A47,'Mapeamento de Riscos'!AH45,IF($B52=$A47,'Mapeamento de Riscos'!AH46,IF($B53=$A47,'Mapeamento de Riscos'!AH47,IF($B54=$A47,'Mapeamento de Riscos'!AH48,IF($B55=$A47,'Mapeamento de Riscos'!AH49,IF($B56=$A47,'Mapeamento de Riscos'!AH50,IF($B57=$A47,'Mapeamento de Riscos'!AH51,IF($B58=$A47,'Mapeamento de Riscos'!AH52,IF($B59=$A47,'Mapeamento de Riscos'!AH53,IF($B60=$A47,'Mapeamento de Riscos'!AH54,IF($B61=$A47,'Mapeamento de Riscos'!AH55,IF($B62=$A47,'Mapeamento de Riscos'!AH56,IF($B63=$A47,'Mapeamento de Riscos'!AH57,IF($B64=$A47,'Mapeamento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M47" s="265" t="str">
        <f>IF('Mapeamento de Riscos'!AI41&gt;0,(Q88&amp;" PREVENTIVO:  "&amp;'Mapeamento de Riscos'!AI41&amp;"
 ATENUANTE: "&amp;'Mapeamento de Riscos'!AK41&amp;""""),"")</f>
        <v/>
      </c>
      <c r="N47" s="265" t="str">
        <f>IF(C47='Mapeamento de Riscos'!A41,M47,IF(C47='Mapeamento de Riscos'!A42,'Matriz de Risco'!M48,IF(C47='Mapeamento de Riscos'!A43,'Matriz de Risco'!M49,IF(C47='Mapeamento de Riscos'!A44,'Matriz de Risco'!M50,IF(C47='Mapeamento de Riscos'!A45,'Matriz de Risco'!M51,IF(C47='Mapeamento de Riscos'!A46,'Matriz de Risco'!M52,IF(C47='Mapeamento de Riscos'!A47,'Matriz de Risco'!M53,IF(C47='Mapeamento de Riscos'!A48,'Matriz de Risco'!M54,IF(C47='Mapeamento de Riscos'!A49,'Matriz de Risco'!M55,IF(C47='Mapeamento de Riscos'!A50,'Matriz de Risco'!M56,IF(C47='Mapeamento de Riscos'!A51,'Matriz de Risco'!M57,IF(C47='Mapeamento de Riscos'!A52,'Matriz de Risco'!M58,IF(C47='Mapeamento de Riscos'!A53,'Matriz de Risco'!M59,IF(C47='Mapeamento de Riscos'!A54,'Matriz de Risco'!M60,IF(C47='Mapeamento de Riscos'!A55,'Matriz de Risco'!M61,IF(C47='Mapeamento de Riscos'!A56,'Matriz de Risco'!M62,IF(C47='Mapeamento de Riscos'!A57,'Matriz de Risco'!M63,"")))))))))))))))))</f>
        <v/>
      </c>
    </row>
    <row r="48" spans="1:14" ht="49.9" customHeight="1" x14ac:dyDescent="0.25">
      <c r="A48" s="98">
        <v>35</v>
      </c>
      <c r="B48" t="str">
        <f>IF('Mapeamento de Riscos'!B42="Gestão contratual",(COUNT($B$14:B47))+1,"")</f>
        <v/>
      </c>
      <c r="C48" s="100" t="str">
        <f>IF($B48=$A48,'Mapeamento de Riscos'!A42,IF($B49=$A48,'Mapeamento de Riscos'!A43,IF($B50=$A48,'Mapeamento de Riscos'!A44,IF($B51=$A48,'Mapeamento de Riscos'!A45,IF($B52=$A48,'Mapeamento de Riscos'!A46,IF($B53=$A48,'Mapeamento de Riscos'!A47,IF($B54=$A48,'Mapeamento de Riscos'!A48,IF($B55=$A48,'Mapeamento de Riscos'!A49,IF($B56=$A48,'Mapeamento de Riscos'!A50,IF($B57=$A48,'Mapeamento de Riscos'!A51,IF($B58=$A48,'Mapeamento de Riscos'!A52,IF($B59=$A48,'Mapeamento de Riscos'!A53,IF($B60=$A48,'Mapeamento de Riscos'!A54,IF($B61=$A48,'Mapeamento de Riscos'!A55,IF($B62=$A48,'Mapeamento de Riscos'!A56,IF($B63=$A48,'Mapeamento de Riscos'!A57,IF($B64=$A48,'Mapeamento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D48" s="100" t="str">
        <f>IF($B48=$A48,'Mapeamento de Riscos'!B42,IF($B49=$A48,'Mapeamento de Riscos'!B43,IF($B50=$A48,'Mapeamento de Riscos'!B44,IF($B51=$A48,'Mapeamento de Riscos'!B45,IF($B52=$A48,'Mapeamento de Riscos'!B46,IF($B53=$A48,'Mapeamento de Riscos'!B47,IF($B54=$A48,'Mapeamento de Riscos'!B48,IF($B55=$A48,'Mapeamento de Riscos'!B49,IF($B56=$A48,'Mapeamento de Riscos'!B50,IF($B57=$A48,'Mapeamento de Riscos'!B51,IF($B58=$A48,'Mapeamento de Riscos'!B52,IF($B59=$A48,'Mapeamento de Riscos'!B53,IF($B60=$A48,'Mapeamento de Riscos'!B54,IF($B61=$A48,'Mapeamento de Riscos'!B55,IF($B62=$A48,'Mapeamento de Riscos'!B56,IF($B63=$A48,'Mapeamento de Riscos'!B57,IF($B64=$A48,'Mapeamento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E48" s="266" t="str">
        <f>IF($B48=$A48,'Mapeamento de Riscos'!E42,IF($B49=$A48,'Mapeamento de Riscos'!E43,IF($B50=$A48,'Mapeamento de Riscos'!E44,IF($B51=$A48,'Mapeamento de Riscos'!E45,IF($B52=$A48,'Mapeamento de Riscos'!E46,IF($B53=$A48,'Mapeamento de Riscos'!E47,IF($B54=$A48,'Mapeamento de Riscos'!E48,IF($B55=$A48,'Mapeamento de Riscos'!E49,IF($B56=$A48,'Mapeamento de Riscos'!E50,IF($B57=$A48,'Mapeamento de Riscos'!E51,IF($B58=$A48,'Mapeamento de Riscos'!E52,IF($B59=$A48,'Mapeamento de Riscos'!E53,IF($B60=$A48,'Mapeamento de Riscos'!E54,IF($B61=$A48,'Mapeamento de Riscos'!E55,IF($B62=$A48,'Mapeamento de Riscos'!E56,IF($B63=$A48,'Mapeamento de Riscos'!E57,IF($B64=$A48,'Mapeamento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F48" s="266" t="str">
        <f>IF($B48=$A48,'Mapeamento de Riscos'!F42,IF($B49=$A48,'Mapeamento de Riscos'!F43,IF($B50=$A48,'Mapeamento de Riscos'!F44,IF($B51=$A48,'Mapeamento de Riscos'!F45,IF($B52=$A48,'Mapeamento de Riscos'!F46,IF($B53=$A48,'Mapeamento de Riscos'!F47,IF($B54=$A48,'Mapeamento de Riscos'!F48,IF($B55=$A48,'Mapeamento de Riscos'!F49,IF($B56=$A48,'Mapeamento de Riscos'!F50,IF($B57=$A48,'Mapeamento de Riscos'!F51,IF($B58=$A48,'Mapeamento de Riscos'!F52,IF($B59=$A48,'Mapeamento de Riscos'!F53,IF($B60=$A48,'Mapeamento de Riscos'!F54,IF($B61=$A48,'Mapeamento de Riscos'!F55,IF($B62=$A48,'Mapeamento de Riscos'!F56,IF($B63=$A48,'Mapeamento de Riscos'!F57,IF($B64=$A48,'Mapeamento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G48" s="266" t="str">
        <f>IF($B48=$A48,'Mapeamento de Riscos'!H42,IF($B49=$A48,'Mapeamento de Riscos'!H43,IF($B50=$A48,'Mapeamento de Riscos'!H44,IF($B51=$A48,'Mapeamento de Riscos'!H45,IF($B52=$A48,'Mapeamento de Riscos'!H46,IF($B53=$A48,'Mapeamento de Riscos'!H47,IF($B54=$A48,'Mapeamento de Riscos'!H48,IF($B55=$A48,'Mapeamento de Riscos'!H49,IF($B56=$A48,'Mapeamento de Riscos'!H50,IF($B57=$A48,'Mapeamento de Riscos'!H51,IF($B58=$A48,'Mapeamento de Riscos'!H52,IF($B59=$A48,'Mapeamento de Riscos'!H53,IF($B60=$A48,'Mapeamento de Riscos'!H54,IF($B61=$A48,'Mapeamento de Riscos'!H55,IF($B62=$A48,'Mapeamento de Riscos'!H56,IF($B63=$A48,'Mapeamento de Riscos'!H57,IF($B64=$A48,'Mapeamento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H48" s="100" t="str">
        <f>IF($B48=$A48,'Mapeamento de Riscos'!I42,IF($B49=$A48,'Mapeamento de Riscos'!I43,IF($B50=$A48,'Mapeamento de Riscos'!I44,IF($B51=$A48,'Mapeamento de Riscos'!I45,IF($B52=$A48,'Mapeamento de Riscos'!I46,IF($B53=$A48,'Mapeamento de Riscos'!I47,IF($B54=$A48,'Mapeamento de Riscos'!I48,IF($B55=$A48,'Mapeamento de Riscos'!I49,IF($B56=$A48,'Mapeamento de Riscos'!I50,IF($B57=$A48,'Mapeamento de Riscos'!I51,IF($B58=$A48,'Mapeamento de Riscos'!I52,IF($B59=$A48,'Mapeamento de Riscos'!I53,IF($B60=$A48,'Mapeamento de Riscos'!I54,IF($B61=$A48,'Mapeamento de Riscos'!I55,IF($B62=$A48,'Mapeamento de Riscos'!I56,IF($B63=$A48,'Mapeamento de Riscos'!I57,IF($B64=$A48,'Mapeamento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I48" s="100" t="str">
        <f>IF($B48=$A48,'Mapeamento de Riscos'!J42,IF($B49=$A48,'Mapeamento de Riscos'!J43,IF($B50=$A48,'Mapeamento de Riscos'!J44,IF($B51=$A48,'Mapeamento de Riscos'!J45,IF($B52=$A48,'Mapeamento de Riscos'!J46,IF($B53=$A48,'Mapeamento de Riscos'!J47,IF($B54=$A48,'Mapeamento de Riscos'!J48,IF($B55=$A48,'Mapeamento de Riscos'!J49,IF($B56=$A48,'Mapeamento de Riscos'!J50,IF($B57=$A48,'Mapeamento de Riscos'!J51,IF($B58=$A48,'Mapeamento de Riscos'!J52,IF($B59=$A48,'Mapeamento de Riscos'!J53,IF($B60=$A48,'Mapeamento de Riscos'!J54,IF($B61=$A48,'Mapeamento de Riscos'!J55,IF($B62=$A48,'Mapeamento de Riscos'!J56,IF($B63=$A48,'Mapeamento de Riscos'!J57,IF($B64=$A48,'Mapeamento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J48" s="100" t="str">
        <f>IF($B48=$A48,'Mapeamento de Riscos'!V42,IF($B49=$A48,'Mapeamento de Riscos'!V43,IF($B50=$A48,'Mapeamento de Riscos'!V44,IF($B51=$A48,'Mapeamento de Riscos'!V45,IF($B52=$A48,'Mapeamento de Riscos'!V46,IF($B53=$A48,'Mapeamento de Riscos'!V47,IF($B54=$A48,'Mapeamento de Riscos'!V48,IF($B55=$A48,'Mapeamento de Riscos'!V49,IF($B56=$A48,'Mapeamento de Riscos'!V50,IF($B57=$A48,'Mapeamento de Riscos'!V51,IF($B58=$A48,'Mapeamento de Riscos'!V52,IF($B59=$A48,'Mapeamento de Riscos'!V53,IF($B60=$A48,'Mapeamento de Riscos'!V54,IF($B61=$A48,'Mapeamento de Riscos'!V55,IF($B62=$A48,'Mapeamento de Riscos'!V56,IF($B63=$A48,'Mapeamento de Riscos'!V57,IF($B64=$A48,'Mapeamento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K48" s="100" t="str">
        <f>IF($B48=$A48,'Mapeamento de Riscos'!AG42,IF($B49=$A48,'Mapeamento de Riscos'!AG43,IF($B50=$A48,'Mapeamento de Riscos'!AG44,IF($B51=$A48,'Mapeamento de Riscos'!AG45,IF($B52=$A48,'Mapeamento de Riscos'!AG46,IF($B53=$A48,'Mapeamento de Riscos'!AG47,IF($B54=$A48,'Mapeamento de Riscos'!AG48,IF($B55=$A48,'Mapeamento de Riscos'!AG49,IF($B56=$A48,'Mapeamento de Riscos'!AG50,IF($B57=$A48,'Mapeamento de Riscos'!AG51,IF($B58=$A48,'Mapeamento de Riscos'!AG52,IF($B59=$A48,'Mapeamento de Riscos'!AG53,IF($B60=$A48,'Mapeamento de Riscos'!AG54,IF($B61=$A48,'Mapeamento de Riscos'!AG55,IF($B62=$A48,'Mapeamento de Riscos'!AG56,IF($B63=$A48,'Mapeamento de Riscos'!AG57,IF($B64=$A48,'Mapeamento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L48" s="100" t="str">
        <f>IF($B48=$A48,'Mapeamento de Riscos'!AH42,IF($B49=$A48,'Mapeamento de Riscos'!AH43,IF($B50=$A48,'Mapeamento de Riscos'!AH44,IF($B51=$A48,'Mapeamento de Riscos'!AH45,IF($B52=$A48,'Mapeamento de Riscos'!AH46,IF($B53=$A48,'Mapeamento de Riscos'!AH47,IF($B54=$A48,'Mapeamento de Riscos'!AH48,IF($B55=$A48,'Mapeamento de Riscos'!AH49,IF($B56=$A48,'Mapeamento de Riscos'!AH50,IF($B57=$A48,'Mapeamento de Riscos'!AH51,IF($B58=$A48,'Mapeamento de Riscos'!AH52,IF($B59=$A48,'Mapeamento de Riscos'!AH53,IF($B60=$A48,'Mapeamento de Riscos'!AH54,IF($B61=$A48,'Mapeamento de Riscos'!AH55,IF($B62=$A48,'Mapeamento de Riscos'!AH56,IF($B63=$A48,'Mapeamento de Riscos'!AH57,IF($B64=$A48,'Mapeamento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M48" s="265" t="str">
        <f>IF('Mapeamento de Riscos'!AI42&gt;0,(Q89&amp;" PREVENTIVO:  "&amp;'Mapeamento de Riscos'!AI42&amp;"
 ATENUANTE: "&amp;'Mapeamento de Riscos'!AK42&amp;""""),"")</f>
        <v/>
      </c>
      <c r="N48" s="265" t="str">
        <f>IF(C48='Mapeamento de Riscos'!A42,M48,IF(C48='Mapeamento de Riscos'!A43,'Matriz de Risco'!M49,IF(C48='Mapeamento de Riscos'!A44,'Matriz de Risco'!M50,IF(C48='Mapeamento de Riscos'!A45,'Matriz de Risco'!M51,IF(C48='Mapeamento de Riscos'!A46,'Matriz de Risco'!M52,IF(C48='Mapeamento de Riscos'!A47,'Matriz de Risco'!M53,IF(C48='Mapeamento de Riscos'!A48,'Matriz de Risco'!M54,IF(C48='Mapeamento de Riscos'!A49,'Matriz de Risco'!M55,IF(C48='Mapeamento de Riscos'!A50,'Matriz de Risco'!M56,IF(C48='Mapeamento de Riscos'!A51,'Matriz de Risco'!M57,IF(C48='Mapeamento de Riscos'!A52,'Matriz de Risco'!M58,IF(C48='Mapeamento de Riscos'!A53,'Matriz de Risco'!M59,IF(C48='Mapeamento de Riscos'!A54,'Matriz de Risco'!M60,IF(C48='Mapeamento de Riscos'!A55,'Matriz de Risco'!M61,IF(C48='Mapeamento de Riscos'!A56,'Matriz de Risco'!M62,IF(C48='Mapeamento de Riscos'!A57,'Matriz de Risco'!M63,""))))))))))))))))</f>
        <v/>
      </c>
    </row>
    <row r="49" spans="1:14" ht="49.9" customHeight="1" x14ac:dyDescent="0.25">
      <c r="A49" s="98">
        <v>36</v>
      </c>
      <c r="B49" t="str">
        <f>IF('Mapeamento de Riscos'!B43="Gestão contratual",(COUNT($B$14:B48))+1,"")</f>
        <v/>
      </c>
      <c r="C49" s="100" t="str">
        <f>IF($B49=$A49,'Mapeamento de Riscos'!A43,IF($B50=$A49,'Mapeamento de Riscos'!A44,IF($B51=$A49,'Mapeamento de Riscos'!A45,IF($B52=$A49,'Mapeamento de Riscos'!A46,IF($B53=$A49,'Mapeamento de Riscos'!A47,IF($B54=$A49,'Mapeamento de Riscos'!A48,IF($B55=$A49,'Mapeamento de Riscos'!A49,IF($B56=$A49,'Mapeamento de Riscos'!A50,IF($B57=$A49,'Mapeamento de Riscos'!A51,IF($B58=$A49,'Mapeamento de Riscos'!A52,IF($B59=$A49,'Mapeamento de Riscos'!A53,IF($B60=$A49,'Mapeamento de Riscos'!A54,IF($B61=$A49,'Mapeamento de Riscos'!A55,IF($B62=$A49,'Mapeamento de Riscos'!A56,IF($B63=$A49,'Mapeamento de Riscos'!A57,IF($B64=$A49,'Mapeamento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D49" s="100" t="str">
        <f>IF($B49=$A49,'Mapeamento de Riscos'!B43,IF($B50=$A49,'Mapeamento de Riscos'!B44,IF($B51=$A49,'Mapeamento de Riscos'!B45,IF($B52=$A49,'Mapeamento de Riscos'!B46,IF($B53=$A49,'Mapeamento de Riscos'!B47,IF($B54=$A49,'Mapeamento de Riscos'!B48,IF($B55=$A49,'Mapeamento de Riscos'!B49,IF($B56=$A49,'Mapeamento de Riscos'!B50,IF($B57=$A49,'Mapeamento de Riscos'!B51,IF($B58=$A49,'Mapeamento de Riscos'!B52,IF($B59=$A49,'Mapeamento de Riscos'!B53,IF($B60=$A49,'Mapeamento de Riscos'!B54,IF($B61=$A49,'Mapeamento de Riscos'!B55,IF($B62=$A49,'Mapeamento de Riscos'!B56,IF($B63=$A49,'Mapeamento de Riscos'!B57,IF($B64=$A49,'Mapeamento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E49" s="266" t="str">
        <f>IF($B49=$A49,'Mapeamento de Riscos'!E43,IF($B50=$A49,'Mapeamento de Riscos'!E44,IF($B51=$A49,'Mapeamento de Riscos'!E45,IF($B52=$A49,'Mapeamento de Riscos'!E46,IF($B53=$A49,'Mapeamento de Riscos'!E47,IF($B54=$A49,'Mapeamento de Riscos'!E48,IF($B55=$A49,'Mapeamento de Riscos'!E49,IF($B56=$A49,'Mapeamento de Riscos'!E50,IF($B57=$A49,'Mapeamento de Riscos'!E51,IF($B58=$A49,'Mapeamento de Riscos'!E52,IF($B59=$A49,'Mapeamento de Riscos'!E53,IF($B60=$A49,'Mapeamento de Riscos'!E54,IF($B61=$A49,'Mapeamento de Riscos'!E55,IF($B62=$A49,'Mapeamento de Riscos'!E56,IF($B63=$A49,'Mapeamento de Riscos'!E57,IF($B64=$A49,'Mapeamento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F49" s="266" t="str">
        <f>IF($B49=$A49,'Mapeamento de Riscos'!F43,IF($B50=$A49,'Mapeamento de Riscos'!F44,IF($B51=$A49,'Mapeamento de Riscos'!F45,IF($B52=$A49,'Mapeamento de Riscos'!F46,IF($B53=$A49,'Mapeamento de Riscos'!F47,IF($B54=$A49,'Mapeamento de Riscos'!F48,IF($B55=$A49,'Mapeamento de Riscos'!F49,IF($B56=$A49,'Mapeamento de Riscos'!F50,IF($B57=$A49,'Mapeamento de Riscos'!F51,IF($B58=$A49,'Mapeamento de Riscos'!F52,IF($B59=$A49,'Mapeamento de Riscos'!F53,IF($B60=$A49,'Mapeamento de Riscos'!F54,IF($B61=$A49,'Mapeamento de Riscos'!F55,IF($B62=$A49,'Mapeamento de Riscos'!F56,IF($B63=$A49,'Mapeamento de Riscos'!F57,IF($B64=$A49,'Mapeamento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G49" s="266" t="str">
        <f>IF($B49=$A49,'Mapeamento de Riscos'!H43,IF($B50=$A49,'Mapeamento de Riscos'!H44,IF($B51=$A49,'Mapeamento de Riscos'!H45,IF($B52=$A49,'Mapeamento de Riscos'!H46,IF($B53=$A49,'Mapeamento de Riscos'!H47,IF($B54=$A49,'Mapeamento de Riscos'!H48,IF($B55=$A49,'Mapeamento de Riscos'!H49,IF($B56=$A49,'Mapeamento de Riscos'!H50,IF($B57=$A49,'Mapeamento de Riscos'!H51,IF($B58=$A49,'Mapeamento de Riscos'!H52,IF($B59=$A49,'Mapeamento de Riscos'!H53,IF($B60=$A49,'Mapeamento de Riscos'!H54,IF($B61=$A49,'Mapeamento de Riscos'!H55,IF($B62=$A49,'Mapeamento de Riscos'!H56,IF($B63=$A49,'Mapeamento de Riscos'!H57,IF($B64=$A49,'Mapeamento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H49" s="100" t="str">
        <f>IF($B49=$A49,'Mapeamento de Riscos'!I43,IF($B50=$A49,'Mapeamento de Riscos'!I44,IF($B51=$A49,'Mapeamento de Riscos'!I45,IF($B52=$A49,'Mapeamento de Riscos'!I46,IF($B53=$A49,'Mapeamento de Riscos'!I47,IF($B54=$A49,'Mapeamento de Riscos'!I48,IF($B55=$A49,'Mapeamento de Riscos'!I49,IF($B56=$A49,'Mapeamento de Riscos'!I50,IF($B57=$A49,'Mapeamento de Riscos'!I51,IF($B58=$A49,'Mapeamento de Riscos'!I52,IF($B59=$A49,'Mapeamento de Riscos'!I53,IF($B60=$A49,'Mapeamento de Riscos'!I54,IF($B61=$A49,'Mapeamento de Riscos'!I55,IF($B62=$A49,'Mapeamento de Riscos'!I56,IF($B63=$A49,'Mapeamento de Riscos'!I57,IF($B64=$A49,'Mapeamento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I49" s="100" t="str">
        <f>IF($B49=$A49,'Mapeamento de Riscos'!J43,IF($B50=$A49,'Mapeamento de Riscos'!J44,IF($B51=$A49,'Mapeamento de Riscos'!J45,IF($B52=$A49,'Mapeamento de Riscos'!J46,IF($B53=$A49,'Mapeamento de Riscos'!J47,IF($B54=$A49,'Mapeamento de Riscos'!J48,IF($B55=$A49,'Mapeamento de Riscos'!J49,IF($B56=$A49,'Mapeamento de Riscos'!J50,IF($B57=$A49,'Mapeamento de Riscos'!J51,IF($B58=$A49,'Mapeamento de Riscos'!J52,IF($B59=$A49,'Mapeamento de Riscos'!J53,IF($B60=$A49,'Mapeamento de Riscos'!J54,IF($B61=$A49,'Mapeamento de Riscos'!J55,IF($B62=$A49,'Mapeamento de Riscos'!J56,IF($B63=$A49,'Mapeamento de Riscos'!J57,IF($B64=$A49,'Mapeamento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J49" s="100" t="str">
        <f>IF($B49=$A49,'Mapeamento de Riscos'!V43,IF($B50=$A49,'Mapeamento de Riscos'!V44,IF($B51=$A49,'Mapeamento de Riscos'!V45,IF($B52=$A49,'Mapeamento de Riscos'!V46,IF($B53=$A49,'Mapeamento de Riscos'!V47,IF($B54=$A49,'Mapeamento de Riscos'!V48,IF($B55=$A49,'Mapeamento de Riscos'!V49,IF($B56=$A49,'Mapeamento de Riscos'!V50,IF($B57=$A49,'Mapeamento de Riscos'!V51,IF($B58=$A49,'Mapeamento de Riscos'!V52,IF($B59=$A49,'Mapeamento de Riscos'!V53,IF($B60=$A49,'Mapeamento de Riscos'!V54,IF($B61=$A49,'Mapeamento de Riscos'!V55,IF($B62=$A49,'Mapeamento de Riscos'!V56,IF($B63=$A49,'Mapeamento de Riscos'!V57,IF($B64=$A49,'Mapeamento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K49" s="100" t="str">
        <f>IF($B49=$A49,'Mapeamento de Riscos'!AG43,IF($B50=$A49,'Mapeamento de Riscos'!AG44,IF($B51=$A49,'Mapeamento de Riscos'!AG45,IF($B52=$A49,'Mapeamento de Riscos'!AG46,IF($B53=$A49,'Mapeamento de Riscos'!AG47,IF($B54=$A49,'Mapeamento de Riscos'!AG48,IF($B55=$A49,'Mapeamento de Riscos'!AG49,IF($B56=$A49,'Mapeamento de Riscos'!AG50,IF($B57=$A49,'Mapeamento de Riscos'!AG51,IF($B58=$A49,'Mapeamento de Riscos'!AG52,IF($B59=$A49,'Mapeamento de Riscos'!AG53,IF($B60=$A49,'Mapeamento de Riscos'!AG54,IF($B61=$A49,'Mapeamento de Riscos'!AG55,IF($B62=$A49,'Mapeamento de Riscos'!AG56,IF($B63=$A49,'Mapeamento de Riscos'!AG57,IF($B64=$A49,'Mapeamento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L49" s="100" t="str">
        <f>IF($B49=$A49,'Mapeamento de Riscos'!AH43,IF($B50=$A49,'Mapeamento de Riscos'!AH44,IF($B51=$A49,'Mapeamento de Riscos'!AH45,IF($B52=$A49,'Mapeamento de Riscos'!AH46,IF($B53=$A49,'Mapeamento de Riscos'!AH47,IF($B54=$A49,'Mapeamento de Riscos'!AH48,IF($B55=$A49,'Mapeamento de Riscos'!AH49,IF($B56=$A49,'Mapeamento de Riscos'!AH50,IF($B57=$A49,'Mapeamento de Riscos'!AH51,IF($B58=$A49,'Mapeamento de Riscos'!AH52,IF($B59=$A49,'Mapeamento de Riscos'!AH53,IF($B60=$A49,'Mapeamento de Riscos'!AH54,IF($B61=$A49,'Mapeamento de Riscos'!AH55,IF($B62=$A49,'Mapeamento de Riscos'!AH56,IF($B63=$A49,'Mapeamento de Riscos'!AH57,IF($B64=$A49,'Mapeamento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M49" s="265" t="str">
        <f>IF('Mapeamento de Riscos'!AI43&gt;0,(Q90&amp;" PREVENTIVO:  "&amp;'Mapeamento de Riscos'!AI43&amp;"
 ATENUANTE: "&amp;'Mapeamento de Riscos'!AK43&amp;""""),"")</f>
        <v/>
      </c>
      <c r="N49" s="265" t="str">
        <f>IF(C49='Mapeamento de Riscos'!A43,M49,IF(C49='Mapeamento de Riscos'!A44,'Matriz de Risco'!M50,IF(C49='Mapeamento de Riscos'!A45,'Matriz de Risco'!M51,IF(C49='Mapeamento de Riscos'!A46,'Matriz de Risco'!M52,IF(C49='Mapeamento de Riscos'!A47,'Matriz de Risco'!M53,IF(C49='Mapeamento de Riscos'!A48,'Matriz de Risco'!M54,IF(C49='Mapeamento de Riscos'!A49,'Matriz de Risco'!M55,IF(C49='Mapeamento de Riscos'!A50,'Matriz de Risco'!M56,IF(C49='Mapeamento de Riscos'!A51,'Matriz de Risco'!M57,IF(C49='Mapeamento de Riscos'!A52,'Matriz de Risco'!M58,IF(C49='Mapeamento de Riscos'!A53,'Matriz de Risco'!M59,IF(C49='Mapeamento de Riscos'!A54,'Matriz de Risco'!M60,IF(C49='Mapeamento de Riscos'!A55,'Matriz de Risco'!M61,IF(C49='Mapeamento de Riscos'!A56,'Matriz de Risco'!M62,IF(C49='Mapeamento de Riscos'!A57,'Matriz de Risco'!M63,"")))))))))))))))</f>
        <v/>
      </c>
    </row>
    <row r="50" spans="1:14" ht="49.9" customHeight="1" x14ac:dyDescent="0.25">
      <c r="A50" s="98">
        <v>37</v>
      </c>
      <c r="B50" t="str">
        <f>IF('Mapeamento de Riscos'!B44="Gestão contratual",(COUNT($B$14:B49))+1,"")</f>
        <v/>
      </c>
      <c r="C50" s="100" t="str">
        <f>IF($B50=$A50,'Mapeamento de Riscos'!A44,IF($B51=$A50,'Mapeamento de Riscos'!A45,IF($B52=$A50,'Mapeamento de Riscos'!A46,IF($B53=$A50,'Mapeamento de Riscos'!A47,IF($B54=$A50,'Mapeamento de Riscos'!A48,IF($B55=$A50,'Mapeamento de Riscos'!A49,IF($B56=$A50,'Mapeamento de Riscos'!A50,IF($B57=$A50,'Mapeamento de Riscos'!A51,IF($B58=$A50,'Mapeamento de Riscos'!A52,IF($B59=$A50,'Mapeamento de Riscos'!A53,IF($B60=$A50,'Mapeamento de Riscos'!A54,IF($B61=$A50,'Mapeamento de Riscos'!A55,IF($B62=$A50,'Mapeamento de Riscos'!A56,IF($B63=$A50,'Mapeamento de Riscos'!A57,IF($B64=$A50,'Mapeamento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Riscos'!A58,""))))))))))))))))))))))))))))))))))))))))))))))))))</f>
        <v/>
      </c>
      <c r="D50" s="100" t="str">
        <f>IF($B50=$A50,'Mapeamento de Riscos'!B44,IF($B51=$A50,'Mapeamento de Riscos'!B45,IF($B52=$A50,'Mapeamento de Riscos'!B46,IF($B53=$A50,'Mapeamento de Riscos'!B47,IF($B54=$A50,'Mapeamento de Riscos'!B48,IF($B55=$A50,'Mapeamento de Riscos'!B49,IF($B56=$A50,'Mapeamento de Riscos'!B50,IF($B57=$A50,'Mapeamento de Riscos'!B51,IF($B58=$A50,'Mapeamento de Riscos'!B52,IF($B59=$A50,'Mapeamento de Riscos'!B53,IF($B60=$A50,'Mapeamento de Riscos'!B54,IF($B61=$A50,'Mapeamento de Riscos'!B55,IF($B62=$A50,'Mapeamento de Riscos'!B56,IF($B63=$A50,'Mapeamento de Riscos'!B57,IF($B64=$A50,'Mapeamento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Riscos'!B58,""))))))))))))))))))))))))))))))))))))))))))))))))))</f>
        <v/>
      </c>
      <c r="E50" s="266" t="str">
        <f>IF($B50=$A50,'Mapeamento de Riscos'!E44,IF($B51=$A50,'Mapeamento de Riscos'!E45,IF($B52=$A50,'Mapeamento de Riscos'!E46,IF($B53=$A50,'Mapeamento de Riscos'!E47,IF($B54=$A50,'Mapeamento de Riscos'!E48,IF($B55=$A50,'Mapeamento de Riscos'!E49,IF($B56=$A50,'Mapeamento de Riscos'!E50,IF($B57=$A50,'Mapeamento de Riscos'!E51,IF($B58=$A50,'Mapeamento de Riscos'!E52,IF($B59=$A50,'Mapeamento de Riscos'!E53,IF($B60=$A50,'Mapeamento de Riscos'!E54,IF($B61=$A50,'Mapeamento de Riscos'!E55,IF($B62=$A50,'Mapeamento de Riscos'!E56,IF($B63=$A50,'Mapeamento de Riscos'!E57,IF($B64=$A50,'Mapeamento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Riscos'!E58,""))))))))))))))))))))))))))))))))))))))))))))))))))</f>
        <v/>
      </c>
      <c r="F50" s="266" t="str">
        <f>IF($B50=$A50,'Mapeamento de Riscos'!F44,IF($B51=$A50,'Mapeamento de Riscos'!F45,IF($B52=$A50,'Mapeamento de Riscos'!F46,IF($B53=$A50,'Mapeamento de Riscos'!F47,IF($B54=$A50,'Mapeamento de Riscos'!F48,IF($B55=$A50,'Mapeamento de Riscos'!F49,IF($B56=$A50,'Mapeamento de Riscos'!F50,IF($B57=$A50,'Mapeamento de Riscos'!F51,IF($B58=$A50,'Mapeamento de Riscos'!F52,IF($B59=$A50,'Mapeamento de Riscos'!F53,IF($B60=$A50,'Mapeamento de Riscos'!F54,IF($B61=$A50,'Mapeamento de Riscos'!F55,IF($B62=$A50,'Mapeamento de Riscos'!F56,IF($B63=$A50,'Mapeamento de Riscos'!F57,IF($B64=$A50,'Mapeamento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Riscos'!F58,""))))))))))))))))))))))))))))))))))))))))))))))))))</f>
        <v/>
      </c>
      <c r="G50" s="266" t="str">
        <f>IF($B50=$A50,'Mapeamento de Riscos'!H44,IF($B51=$A50,'Mapeamento de Riscos'!H45,IF($B52=$A50,'Mapeamento de Riscos'!H46,IF($B53=$A50,'Mapeamento de Riscos'!H47,IF($B54=$A50,'Mapeamento de Riscos'!H48,IF($B55=$A50,'Mapeamento de Riscos'!H49,IF($B56=$A50,'Mapeamento de Riscos'!H50,IF($B57=$A50,'Mapeamento de Riscos'!H51,IF($B58=$A50,'Mapeamento de Riscos'!H52,IF($B59=$A50,'Mapeamento de Riscos'!H53,IF($B60=$A50,'Mapeamento de Riscos'!H54,IF($B61=$A50,'Mapeamento de Riscos'!H55,IF($B62=$A50,'Mapeamento de Riscos'!H56,IF($B63=$A50,'Mapeamento de Riscos'!H57,IF($B64=$A50,'Mapeamento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Riscos'!H58,""))))))))))))))))))))))))))))))))))))))))))))))))))</f>
        <v/>
      </c>
      <c r="H50" s="100" t="str">
        <f>IF($B50=$A50,'Mapeamento de Riscos'!I44,IF($B51=$A50,'Mapeamento de Riscos'!I45,IF($B52=$A50,'Mapeamento de Riscos'!I46,IF($B53=$A50,'Mapeamento de Riscos'!I47,IF($B54=$A50,'Mapeamento de Riscos'!I48,IF($B55=$A50,'Mapeamento de Riscos'!I49,IF($B56=$A50,'Mapeamento de Riscos'!I50,IF($B57=$A50,'Mapeamento de Riscos'!I51,IF($B58=$A50,'Mapeamento de Riscos'!I52,IF($B59=$A50,'Mapeamento de Riscos'!I53,IF($B60=$A50,'Mapeamento de Riscos'!I54,IF($B61=$A50,'Mapeamento de Riscos'!I55,IF($B62=$A50,'Mapeamento de Riscos'!I56,IF($B63=$A50,'Mapeamento de Riscos'!I57,IF($B64=$A50,'Mapeamento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Riscos'!I58,""))))))))))))))))))))))))))))))))))))))))))))))))))</f>
        <v/>
      </c>
      <c r="I50" s="100" t="str">
        <f>IF($B50=$A50,'Mapeamento de Riscos'!J44,IF($B51=$A50,'Mapeamento de Riscos'!J45,IF($B52=$A50,'Mapeamento de Riscos'!J46,IF($B53=$A50,'Mapeamento de Riscos'!J47,IF($B54=$A50,'Mapeamento de Riscos'!J48,IF($B55=$A50,'Mapeamento de Riscos'!J49,IF($B56=$A50,'Mapeamento de Riscos'!J50,IF($B57=$A50,'Mapeamento de Riscos'!J51,IF($B58=$A50,'Mapeamento de Riscos'!J52,IF($B59=$A50,'Mapeamento de Riscos'!J53,IF($B60=$A50,'Mapeamento de Riscos'!J54,IF($B61=$A50,'Mapeamento de Riscos'!J55,IF($B62=$A50,'Mapeamento de Riscos'!J56,IF($B63=$A50,'Mapeamento de Riscos'!J57,IF($B64=$A50,'Mapeamento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Riscos'!J58,""))))))))))))))))))))))))))))))))))))))))))))))))))</f>
        <v/>
      </c>
      <c r="J50" s="100" t="str">
        <f>IF($B50=$A50,'Mapeamento de Riscos'!V44,IF($B51=$A50,'Mapeamento de Riscos'!V45,IF($B52=$A50,'Mapeamento de Riscos'!V46,IF($B53=$A50,'Mapeamento de Riscos'!V47,IF($B54=$A50,'Mapeamento de Riscos'!V48,IF($B55=$A50,'Mapeamento de Riscos'!V49,IF($B56=$A50,'Mapeamento de Riscos'!V50,IF($B57=$A50,'Mapeamento de Riscos'!V51,IF($B58=$A50,'Mapeamento de Riscos'!V52,IF($B59=$A50,'Mapeamento de Riscos'!V53,IF($B60=$A50,'Mapeamento de Riscos'!V54,IF($B61=$A50,'Mapeamento de Riscos'!V55,IF($B62=$A50,'Mapeamento de Riscos'!V56,IF($B63=$A50,'Mapeamento de Riscos'!V57,IF($B64=$A50,'Mapeamento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Riscos'!V58,""))))))))))))))))))))))))))))))))))))))))))))))))))</f>
        <v/>
      </c>
      <c r="K50" s="100" t="str">
        <f>IF($B50=$A50,'Mapeamento de Riscos'!AG44,IF($B51=$A50,'Mapeamento de Riscos'!AG45,IF($B52=$A50,'Mapeamento de Riscos'!AG46,IF($B53=$A50,'Mapeamento de Riscos'!AG47,IF($B54=$A50,'Mapeamento de Riscos'!AG48,IF($B55=$A50,'Mapeamento de Riscos'!AG49,IF($B56=$A50,'Mapeamento de Riscos'!AG50,IF($B57=$A50,'Mapeamento de Riscos'!AG51,IF($B58=$A50,'Mapeamento de Riscos'!AG52,IF($B59=$A50,'Mapeamento de Riscos'!AG53,IF($B60=$A50,'Mapeamento de Riscos'!AG54,IF($B61=$A50,'Mapeamento de Riscos'!AG55,IF($B62=$A50,'Mapeamento de Riscos'!AG56,IF($B63=$A50,'Mapeamento de Riscos'!AG57,IF($B64=$A50,'Mapeamento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Riscos'!AG58,""))))))))))))))))))))))))))))))))))))))))))))))))))</f>
        <v/>
      </c>
      <c r="L50" s="100" t="str">
        <f>IF($B50=$A50,'Mapeamento de Riscos'!AH44,IF($B51=$A50,'Mapeamento de Riscos'!AH45,IF($B52=$A50,'Mapeamento de Riscos'!AH46,IF($B53=$A50,'Mapeamento de Riscos'!AH47,IF($B54=$A50,'Mapeamento de Riscos'!AH48,IF($B55=$A50,'Mapeamento de Riscos'!AH49,IF($B56=$A50,'Mapeamento de Riscos'!AH50,IF($B57=$A50,'Mapeamento de Riscos'!AH51,IF($B58=$A50,'Mapeamento de Riscos'!AH52,IF($B59=$A50,'Mapeamento de Riscos'!AH53,IF($B60=$A50,'Mapeamento de Riscos'!AH54,IF($B61=$A50,'Mapeamento de Riscos'!AH55,IF($B62=$A50,'Mapeamento de Riscos'!AH56,IF($B63=$A50,'Mapeamento de Riscos'!AH57,IF($B64=$A50,'Mapeamento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Riscos'!AH58,""))))))))))))))))))))))))))))))))))))))))))))))))))</f>
        <v/>
      </c>
      <c r="M50" s="265" t="str">
        <f>IF('Mapeamento de Riscos'!AI44&gt;0,(Q91&amp;" PREVENTIVO:  "&amp;'Mapeamento de Riscos'!AI44&amp;"
 ATENUANTE: "&amp;'Mapeamento de Riscos'!AK44&amp;""""),"")</f>
        <v/>
      </c>
      <c r="N50" s="265" t="str">
        <f>IF(C50='Mapeamento de Riscos'!A44,M50,IF(C50='Mapeamento de Riscos'!A45,'Matriz de Risco'!M51,IF(C50='Mapeamento de Riscos'!A46,'Matriz de Risco'!M52,IF(C50='Mapeamento de Riscos'!A47,'Matriz de Risco'!M53,IF(C50='Mapeamento de Riscos'!A48,'Matriz de Risco'!M54,IF(C50='Mapeamento de Riscos'!A49,'Matriz de Risco'!M55,IF(C50='Mapeamento de Riscos'!A50,'Matriz de Risco'!M56,IF(C50='Mapeamento de Riscos'!A51,'Matriz de Risco'!M57,IF(C50='Mapeamento de Riscos'!A52,'Matriz de Risco'!M58,IF(C50='Mapeamento de Riscos'!A53,'Matriz de Risco'!M59,IF(C50='Mapeamento de Riscos'!A54,'Matriz de Risco'!M60,IF(C50='Mapeamento de Riscos'!A55,'Matriz de Risco'!M61,IF(C50='Mapeamento de Riscos'!A56,'Matriz de Risco'!M62,IF(C50='Mapeamento de Riscos'!A57,'Matriz de Risco'!M63,""))))))))))))))</f>
        <v/>
      </c>
    </row>
    <row r="51" spans="1:14" ht="49.9" customHeight="1" x14ac:dyDescent="0.25">
      <c r="A51" s="98">
        <v>38</v>
      </c>
      <c r="B51" t="str">
        <f>IF('Mapeamento de Riscos'!B45="Gestão contratual",(COUNT($B$14:B50))+1,"")</f>
        <v/>
      </c>
      <c r="C51" s="100" t="str">
        <f>IF($B51=$A51,'Mapeamento de Riscos'!A45,IF($B52=$A51,'Mapeamento de Riscos'!A46,IF($B53=$A51,'Mapeamento de Riscos'!A47,IF($B54=$A51,'Mapeamento de Riscos'!A48,IF($B55=$A51,'Mapeamento de Riscos'!A49,IF($B56=$A51,'Mapeamento de Riscos'!A50,IF($B57=$A51,'Mapeamento de Riscos'!A51,IF($B58=$A51,'Mapeamento de Riscos'!A52,IF($B59=$A51,'Mapeamento de Riscos'!A53,IF($B60=$A51,'Mapeamento de Riscos'!A54,IF($B61=$A51,'Mapeamento de Riscos'!A55,IF($B62=$A51,'Mapeamento de Riscos'!A56,IF($B63=$A51,'Mapeamento de Riscos'!A57,IF($B64=$A51,'Mapeamento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Riscos'!A58,IF($B100=$A51,'Mapeamento de Riscos'!A59,""))))))))))))))))))))))))))))))))))))))))))))))))))</f>
        <v/>
      </c>
      <c r="D51" s="100" t="str">
        <f>IF($B51=$A51,'Mapeamento de Riscos'!B45,IF($B52=$A51,'Mapeamento de Riscos'!B46,IF($B53=$A51,'Mapeamento de Riscos'!B47,IF($B54=$A51,'Mapeamento de Riscos'!B48,IF($B55=$A51,'Mapeamento de Riscos'!B49,IF($B56=$A51,'Mapeamento de Riscos'!B50,IF($B57=$A51,'Mapeamento de Riscos'!B51,IF($B58=$A51,'Mapeamento de Riscos'!B52,IF($B59=$A51,'Mapeamento de Riscos'!B53,IF($B60=$A51,'Mapeamento de Riscos'!B54,IF($B61=$A51,'Mapeamento de Riscos'!B55,IF($B62=$A51,'Mapeamento de Riscos'!B56,IF($B63=$A51,'Mapeamento de Riscos'!B57,IF($B64=$A51,'Mapeamento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Riscos'!B58,IF($B100=$A51,'Mapeamento de Riscos'!B59,""))))))))))))))))))))))))))))))))))))))))))))))))))</f>
        <v/>
      </c>
      <c r="E51" s="266" t="str">
        <f>IF($B51=$A51,'Mapeamento de Riscos'!E45,IF($B52=$A51,'Mapeamento de Riscos'!E46,IF($B53=$A51,'Mapeamento de Riscos'!E47,IF($B54=$A51,'Mapeamento de Riscos'!E48,IF($B55=$A51,'Mapeamento de Riscos'!E49,IF($B56=$A51,'Mapeamento de Riscos'!E50,IF($B57=$A51,'Mapeamento de Riscos'!E51,IF($B58=$A51,'Mapeamento de Riscos'!E52,IF($B59=$A51,'Mapeamento de Riscos'!E53,IF($B60=$A51,'Mapeamento de Riscos'!E54,IF($B61=$A51,'Mapeamento de Riscos'!E55,IF($B62=$A51,'Mapeamento de Riscos'!E56,IF($B63=$A51,'Mapeamento de Riscos'!E57,IF($B64=$A51,'Mapeamento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Riscos'!E58,IF($B100=$A51,'Mapeamento de Riscos'!E59,""))))))))))))))))))))))))))))))))))))))))))))))))))</f>
        <v/>
      </c>
      <c r="F51" s="266" t="str">
        <f>IF($B51=$A51,'Mapeamento de Riscos'!F45,IF($B52=$A51,'Mapeamento de Riscos'!F46,IF($B53=$A51,'Mapeamento de Riscos'!F47,IF($B54=$A51,'Mapeamento de Riscos'!F48,IF($B55=$A51,'Mapeamento de Riscos'!F49,IF($B56=$A51,'Mapeamento de Riscos'!F50,IF($B57=$A51,'Mapeamento de Riscos'!F51,IF($B58=$A51,'Mapeamento de Riscos'!F52,IF($B59=$A51,'Mapeamento de Riscos'!F53,IF($B60=$A51,'Mapeamento de Riscos'!F54,IF($B61=$A51,'Mapeamento de Riscos'!F55,IF($B62=$A51,'Mapeamento de Riscos'!F56,IF($B63=$A51,'Mapeamento de Riscos'!F57,IF($B64=$A51,'Mapeamento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Riscos'!F58,IF($B100=$A51,'Mapeamento de Riscos'!F59,""))))))))))))))))))))))))))))))))))))))))))))))))))</f>
        <v/>
      </c>
      <c r="G51" s="266" t="str">
        <f>IF($B51=$A51,'Mapeamento de Riscos'!H45,IF($B52=$A51,'Mapeamento de Riscos'!H46,IF($B53=$A51,'Mapeamento de Riscos'!H47,IF($B54=$A51,'Mapeamento de Riscos'!H48,IF($B55=$A51,'Mapeamento de Riscos'!H49,IF($B56=$A51,'Mapeamento de Riscos'!H50,IF($B57=$A51,'Mapeamento de Riscos'!H51,IF($B58=$A51,'Mapeamento de Riscos'!H52,IF($B59=$A51,'Mapeamento de Riscos'!H53,IF($B60=$A51,'Mapeamento de Riscos'!H54,IF($B61=$A51,'Mapeamento de Riscos'!H55,IF($B62=$A51,'Mapeamento de Riscos'!H56,IF($B63=$A51,'Mapeamento de Riscos'!H57,IF($B64=$A51,'Mapeamento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Riscos'!H58,IF($B100=$A51,'Mapeamento de Riscos'!H59,""))))))))))))))))))))))))))))))))))))))))))))))))))</f>
        <v/>
      </c>
      <c r="H51" s="100" t="str">
        <f>IF($B51=$A51,'Mapeamento de Riscos'!I45,IF($B52=$A51,'Mapeamento de Riscos'!I46,IF($B53=$A51,'Mapeamento de Riscos'!I47,IF($B54=$A51,'Mapeamento de Riscos'!I48,IF($B55=$A51,'Mapeamento de Riscos'!I49,IF($B56=$A51,'Mapeamento de Riscos'!I50,IF($B57=$A51,'Mapeamento de Riscos'!I51,IF($B58=$A51,'Mapeamento de Riscos'!I52,IF($B59=$A51,'Mapeamento de Riscos'!I53,IF($B60=$A51,'Mapeamento de Riscos'!I54,IF($B61=$A51,'Mapeamento de Riscos'!I55,IF($B62=$A51,'Mapeamento de Riscos'!I56,IF($B63=$A51,'Mapeamento de Riscos'!I57,IF($B64=$A51,'Mapeamento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Riscos'!I58,IF($B100=$A51,'Mapeamento de Riscos'!I59,""))))))))))))))))))))))))))))))))))))))))))))))))))</f>
        <v/>
      </c>
      <c r="I51" s="100" t="str">
        <f>IF($B51=$A51,'Mapeamento de Riscos'!J45,IF($B52=$A51,'Mapeamento de Riscos'!J46,IF($B53=$A51,'Mapeamento de Riscos'!J47,IF($B54=$A51,'Mapeamento de Riscos'!J48,IF($B55=$A51,'Mapeamento de Riscos'!J49,IF($B56=$A51,'Mapeamento de Riscos'!J50,IF($B57=$A51,'Mapeamento de Riscos'!J51,IF($B58=$A51,'Mapeamento de Riscos'!J52,IF($B59=$A51,'Mapeamento de Riscos'!J53,IF($B60=$A51,'Mapeamento de Riscos'!J54,IF($B61=$A51,'Mapeamento de Riscos'!J55,IF($B62=$A51,'Mapeamento de Riscos'!J56,IF($B63=$A51,'Mapeamento de Riscos'!J57,IF($B64=$A51,'Mapeamento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Riscos'!J58,IF($B100=$A51,'Mapeamento de Riscos'!J59,""))))))))))))))))))))))))))))))))))))))))))))))))))</f>
        <v/>
      </c>
      <c r="J51" s="100" t="str">
        <f>IF($B51=$A51,'Mapeamento de Riscos'!V45,IF($B52=$A51,'Mapeamento de Riscos'!V46,IF($B53=$A51,'Mapeamento de Riscos'!V47,IF($B54=$A51,'Mapeamento de Riscos'!V48,IF($B55=$A51,'Mapeamento de Riscos'!V49,IF($B56=$A51,'Mapeamento de Riscos'!V50,IF($B57=$A51,'Mapeamento de Riscos'!V51,IF($B58=$A51,'Mapeamento de Riscos'!V52,IF($B59=$A51,'Mapeamento de Riscos'!V53,IF($B60=$A51,'Mapeamento de Riscos'!V54,IF($B61=$A51,'Mapeamento de Riscos'!V55,IF($B62=$A51,'Mapeamento de Riscos'!V56,IF($B63=$A51,'Mapeamento de Riscos'!V57,IF($B64=$A51,'Mapeamento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Riscos'!V58,IF($B100=$A51,'Mapeamento de Riscos'!V59,""))))))))))))))))))))))))))))))))))))))))))))))))))</f>
        <v/>
      </c>
      <c r="K51" s="100" t="str">
        <f>IF($B51=$A51,'Mapeamento de Riscos'!AG45,IF($B52=$A51,'Mapeamento de Riscos'!AG46,IF($B53=$A51,'Mapeamento de Riscos'!AG47,IF($B54=$A51,'Mapeamento de Riscos'!AG48,IF($B55=$A51,'Mapeamento de Riscos'!AG49,IF($B56=$A51,'Mapeamento de Riscos'!AG50,IF($B57=$A51,'Mapeamento de Riscos'!AG51,IF($B58=$A51,'Mapeamento de Riscos'!AG52,IF($B59=$A51,'Mapeamento de Riscos'!AG53,IF($B60=$A51,'Mapeamento de Riscos'!AG54,IF($B61=$A51,'Mapeamento de Riscos'!AG55,IF($B62=$A51,'Mapeamento de Riscos'!AG56,IF($B63=$A51,'Mapeamento de Riscos'!AG57,IF($B64=$A51,'Mapeamento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Riscos'!AG58,IF($B100=$A51,'Mapeamento de Riscos'!AG59,""))))))))))))))))))))))))))))))))))))))))))))))))))</f>
        <v/>
      </c>
      <c r="L51" s="100" t="str">
        <f>IF($B51=$A51,'Mapeamento de Riscos'!AH45,IF($B52=$A51,'Mapeamento de Riscos'!AH46,IF($B53=$A51,'Mapeamento de Riscos'!AH47,IF($B54=$A51,'Mapeamento de Riscos'!AH48,IF($B55=$A51,'Mapeamento de Riscos'!AH49,IF($B56=$A51,'Mapeamento de Riscos'!AH50,IF($B57=$A51,'Mapeamento de Riscos'!AH51,IF($B58=$A51,'Mapeamento de Riscos'!AH52,IF($B59=$A51,'Mapeamento de Riscos'!AH53,IF($B60=$A51,'Mapeamento de Riscos'!AH54,IF($B61=$A51,'Mapeamento de Riscos'!AH55,IF($B62=$A51,'Mapeamento de Riscos'!AH56,IF($B63=$A51,'Mapeamento de Riscos'!AH57,IF($B64=$A51,'Mapeamento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Riscos'!AH58,IF($B100=$A51,'Mapeamento de Riscos'!AH59,""))))))))))))))))))))))))))))))))))))))))))))))))))</f>
        <v/>
      </c>
      <c r="M51" s="265" t="str">
        <f>IF('Mapeamento de Riscos'!AI45&gt;0,(Q92&amp;" PREVENTIVO:  "&amp;'Mapeamento de Riscos'!AI45&amp;"
 ATENUANTE: "&amp;'Mapeamento de Riscos'!AK45&amp;""""),"")</f>
        <v/>
      </c>
      <c r="N51" s="265" t="str">
        <f>IF(C51='Mapeamento de Riscos'!A45,M51,IF(C51='Mapeamento de Riscos'!A46,'Matriz de Risco'!M52,IF(C51='Mapeamento de Riscos'!A47,'Matriz de Risco'!M53,IF(C51='Mapeamento de Riscos'!A48,'Matriz de Risco'!M54,IF(C51='Mapeamento de Riscos'!A49,'Matriz de Risco'!M55,IF(C51='Mapeamento de Riscos'!A50,'Matriz de Risco'!M56,IF(C51='Mapeamento de Riscos'!A51,'Matriz de Risco'!M57,IF(C51='Mapeamento de Riscos'!A52,'Matriz de Risco'!M58,IF(C51='Mapeamento de Riscos'!A53,'Matriz de Risco'!M59,IF(C51='Mapeamento de Riscos'!A54,'Matriz de Risco'!M60,IF(C51='Mapeamento de Riscos'!A55,'Matriz de Risco'!M61,IF(C51='Mapeamento de Riscos'!A56,'Matriz de Risco'!M62,IF(C51='Mapeamento de Riscos'!A57,'Matriz de Risco'!M63,"")))))))))))))</f>
        <v/>
      </c>
    </row>
    <row r="52" spans="1:14" ht="49.9" customHeight="1" x14ac:dyDescent="0.25">
      <c r="A52" s="98">
        <v>39</v>
      </c>
      <c r="B52" t="str">
        <f>IF('Mapeamento de Riscos'!B46="Gestão contratual",(COUNT($B$14:B51))+1,"")</f>
        <v/>
      </c>
      <c r="C52" s="100" t="str">
        <f>IF($B52=$A52,'Mapeamento de Riscos'!A46,IF($B53=$A52,'Mapeamento de Riscos'!A47,IF($B54=$A52,'Mapeamento de Riscos'!A48,IF($B55=$A52,'Mapeamento de Riscos'!A49,IF($B56=$A52,'Mapeamento de Riscos'!A50,IF($B57=$A52,'Mapeamento de Riscos'!A51,IF($B58=$A52,'Mapeamento de Riscos'!A52,IF($B59=$A52,'Mapeamento de Riscos'!A53,IF($B60=$A52,'Mapeamento de Riscos'!A54,IF($B61=$A52,'Mapeamento de Riscos'!A55,IF($B62=$A52,'Mapeamento de Riscos'!A56,IF($B63=$A52,'Mapeamento de Riscos'!A57,IF($B64=$A52,'Mapeamento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Riscos'!A58,IF($B100=$A52,'Mapeamento de Riscos'!A59,IF($B101=$A52,'Mapeamento de Riscos'!A60,""))))))))))))))))))))))))))))))))))))))))))))))))))</f>
        <v/>
      </c>
      <c r="D52" s="100" t="str">
        <f>IF($B52=$A52,'Mapeamento de Riscos'!B46,IF($B53=$A52,'Mapeamento de Riscos'!B47,IF($B54=$A52,'Mapeamento de Riscos'!B48,IF($B55=$A52,'Mapeamento de Riscos'!B49,IF($B56=$A52,'Mapeamento de Riscos'!B50,IF($B57=$A52,'Mapeamento de Riscos'!B51,IF($B58=$A52,'Mapeamento de Riscos'!B52,IF($B59=$A52,'Mapeamento de Riscos'!B53,IF($B60=$A52,'Mapeamento de Riscos'!B54,IF($B61=$A52,'Mapeamento de Riscos'!B55,IF($B62=$A52,'Mapeamento de Riscos'!B56,IF($B63=$A52,'Mapeamento de Riscos'!B57,IF($B64=$A52,'Mapeamento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Riscos'!B58,IF($B100=$A52,'Mapeamento de Riscos'!B59,IF($B101=$A52,'Mapeamento de Riscos'!B60,""))))))))))))))))))))))))))))))))))))))))))))))))))</f>
        <v/>
      </c>
      <c r="E52" s="266" t="str">
        <f>IF($B52=$A52,'Mapeamento de Riscos'!E46,IF($B53=$A52,'Mapeamento de Riscos'!E47,IF($B54=$A52,'Mapeamento de Riscos'!E48,IF($B55=$A52,'Mapeamento de Riscos'!E49,IF($B56=$A52,'Mapeamento de Riscos'!E50,IF($B57=$A52,'Mapeamento de Riscos'!E51,IF($B58=$A52,'Mapeamento de Riscos'!E52,IF($B59=$A52,'Mapeamento de Riscos'!E53,IF($B60=$A52,'Mapeamento de Riscos'!E54,IF($B61=$A52,'Mapeamento de Riscos'!E55,IF($B62=$A52,'Mapeamento de Riscos'!E56,IF($B63=$A52,'Mapeamento de Riscos'!E57,IF($B64=$A52,'Mapeamento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Riscos'!E58,IF($B100=$A52,'Mapeamento de Riscos'!E59,IF($B101=$A52,'Mapeamento de Riscos'!E60,""))))))))))))))))))))))))))))))))))))))))))))))))))</f>
        <v/>
      </c>
      <c r="F52" s="266" t="str">
        <f>IF($B52=$A52,'Mapeamento de Riscos'!F46,IF($B53=$A52,'Mapeamento de Riscos'!F47,IF($B54=$A52,'Mapeamento de Riscos'!F48,IF($B55=$A52,'Mapeamento de Riscos'!F49,IF($B56=$A52,'Mapeamento de Riscos'!F50,IF($B57=$A52,'Mapeamento de Riscos'!F51,IF($B58=$A52,'Mapeamento de Riscos'!F52,IF($B59=$A52,'Mapeamento de Riscos'!F53,IF($B60=$A52,'Mapeamento de Riscos'!F54,IF($B61=$A52,'Mapeamento de Riscos'!F55,IF($B62=$A52,'Mapeamento de Riscos'!F56,IF($B63=$A52,'Mapeamento de Riscos'!F57,IF($B64=$A52,'Mapeamento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Riscos'!F58,IF($B100=$A52,'Mapeamento de Riscos'!F59,IF($B101=$A52,'Mapeamento de Riscos'!F60,""))))))))))))))))))))))))))))))))))))))))))))))))))</f>
        <v/>
      </c>
      <c r="G52" s="266" t="str">
        <f>IF($B52=$A52,'Mapeamento de Riscos'!H46,IF($B53=$A52,'Mapeamento de Riscos'!H47,IF($B54=$A52,'Mapeamento de Riscos'!H48,IF($B55=$A52,'Mapeamento de Riscos'!H49,IF($B56=$A52,'Mapeamento de Riscos'!H50,IF($B57=$A52,'Mapeamento de Riscos'!H51,IF($B58=$A52,'Mapeamento de Riscos'!H52,IF($B59=$A52,'Mapeamento de Riscos'!H53,IF($B60=$A52,'Mapeamento de Riscos'!H54,IF($B61=$A52,'Mapeamento de Riscos'!H55,IF($B62=$A52,'Mapeamento de Riscos'!H56,IF($B63=$A52,'Mapeamento de Riscos'!H57,IF($B64=$A52,'Mapeamento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Riscos'!H58,IF($B100=$A52,'Mapeamento de Riscos'!H59,IF($B101=$A52,'Mapeamento de Riscos'!H60,""))))))))))))))))))))))))))))))))))))))))))))))))))</f>
        <v/>
      </c>
      <c r="H52" s="100" t="str">
        <f>IF($B52=$A52,'Mapeamento de Riscos'!I46,IF($B53=$A52,'Mapeamento de Riscos'!I47,IF($B54=$A52,'Mapeamento de Riscos'!I48,IF($B55=$A52,'Mapeamento de Riscos'!I49,IF($B56=$A52,'Mapeamento de Riscos'!I50,IF($B57=$A52,'Mapeamento de Riscos'!I51,IF($B58=$A52,'Mapeamento de Riscos'!I52,IF($B59=$A52,'Mapeamento de Riscos'!I53,IF($B60=$A52,'Mapeamento de Riscos'!I54,IF($B61=$A52,'Mapeamento de Riscos'!I55,IF($B62=$A52,'Mapeamento de Riscos'!I56,IF($B63=$A52,'Mapeamento de Riscos'!I57,IF($B64=$A52,'Mapeamento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Riscos'!I58,IF($B100=$A52,'Mapeamento de Riscos'!I59,IF($B101=$A52,'Mapeamento de Riscos'!I60,""))))))))))))))))))))))))))))))))))))))))))))))))))</f>
        <v/>
      </c>
      <c r="I52" s="100" t="str">
        <f>IF($B52=$A52,'Mapeamento de Riscos'!J46,IF($B53=$A52,'Mapeamento de Riscos'!J47,IF($B54=$A52,'Mapeamento de Riscos'!J48,IF($B55=$A52,'Mapeamento de Riscos'!J49,IF($B56=$A52,'Mapeamento de Riscos'!J50,IF($B57=$A52,'Mapeamento de Riscos'!J51,IF($B58=$A52,'Mapeamento de Riscos'!J52,IF($B59=$A52,'Mapeamento de Riscos'!J53,IF($B60=$A52,'Mapeamento de Riscos'!J54,IF($B61=$A52,'Mapeamento de Riscos'!J55,IF($B62=$A52,'Mapeamento de Riscos'!J56,IF($B63=$A52,'Mapeamento de Riscos'!J57,IF($B64=$A52,'Mapeamento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Riscos'!J58,IF($B100=$A52,'Mapeamento de Riscos'!J59,IF($B101=$A52,'Mapeamento de Riscos'!J60,""))))))))))))))))))))))))))))))))))))))))))))))))))</f>
        <v/>
      </c>
      <c r="J52" s="100" t="str">
        <f>IF($B52=$A52,'Mapeamento de Riscos'!V46,IF($B53=$A52,'Mapeamento de Riscos'!V47,IF($B54=$A52,'Mapeamento de Riscos'!V48,IF($B55=$A52,'Mapeamento de Riscos'!V49,IF($B56=$A52,'Mapeamento de Riscos'!V50,IF($B57=$A52,'Mapeamento de Riscos'!V51,IF($B58=$A52,'Mapeamento de Riscos'!V52,IF($B59=$A52,'Mapeamento de Riscos'!V53,IF($B60=$A52,'Mapeamento de Riscos'!V54,IF($B61=$A52,'Mapeamento de Riscos'!V55,IF($B62=$A52,'Mapeamento de Riscos'!V56,IF($B63=$A52,'Mapeamento de Riscos'!V57,IF($B64=$A52,'Mapeamento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Riscos'!V58,IF($B100=$A52,'Mapeamento de Riscos'!V59,IF($B101=$A52,'Mapeamento de Riscos'!V60,""))))))))))))))))))))))))))))))))))))))))))))))))))</f>
        <v/>
      </c>
      <c r="K52" s="100" t="str">
        <f>IF($B52=$A52,'Mapeamento de Riscos'!AG46,IF($B53=$A52,'Mapeamento de Riscos'!AG47,IF($B54=$A52,'Mapeamento de Riscos'!AG48,IF($B55=$A52,'Mapeamento de Riscos'!AG49,IF($B56=$A52,'Mapeamento de Riscos'!AG50,IF($B57=$A52,'Mapeamento de Riscos'!AG51,IF($B58=$A52,'Mapeamento de Riscos'!AG52,IF($B59=$A52,'Mapeamento de Riscos'!AG53,IF($B60=$A52,'Mapeamento de Riscos'!AG54,IF($B61=$A52,'Mapeamento de Riscos'!AG55,IF($B62=$A52,'Mapeamento de Riscos'!AG56,IF($B63=$A52,'Mapeamento de Riscos'!AG57,IF($B64=$A52,'Mapeamento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Riscos'!AG58,IF($B100=$A52,'Mapeamento de Riscos'!AG59,IF($B101=$A52,'Mapeamento de Riscos'!AG60,""))))))))))))))))))))))))))))))))))))))))))))))))))</f>
        <v/>
      </c>
      <c r="L52" s="100" t="str">
        <f>IF($B52=$A52,'Mapeamento de Riscos'!AH46,IF($B53=$A52,'Mapeamento de Riscos'!AH47,IF($B54=$A52,'Mapeamento de Riscos'!AH48,IF($B55=$A52,'Mapeamento de Riscos'!AH49,IF($B56=$A52,'Mapeamento de Riscos'!AH50,IF($B57=$A52,'Mapeamento de Riscos'!AH51,IF($B58=$A52,'Mapeamento de Riscos'!AH52,IF($B59=$A52,'Mapeamento de Riscos'!AH53,IF($B60=$A52,'Mapeamento de Riscos'!AH54,IF($B61=$A52,'Mapeamento de Riscos'!AH55,IF($B62=$A52,'Mapeamento de Riscos'!AH56,IF($B63=$A52,'Mapeamento de Riscos'!AH57,IF($B64=$A52,'Mapeamento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Riscos'!AH58,IF($B100=$A52,'Mapeamento de Riscos'!AH59,IF($B101=$A52,'Mapeamento de Riscos'!AH60,""))))))))))))))))))))))))))))))))))))))))))))))))))</f>
        <v/>
      </c>
      <c r="M52" s="265" t="str">
        <f>IF('Mapeamento de Riscos'!AI46&gt;0,(Q93&amp;" PREVENTIVO:  "&amp;'Mapeamento de Riscos'!AI46&amp;"
 ATENUANTE: "&amp;'Mapeamento de Riscos'!AK46&amp;""""),"")</f>
        <v/>
      </c>
      <c r="N52" s="265" t="str">
        <f>IF(C52='Mapeamento de Riscos'!A46,M52,IF(C52='Mapeamento de Riscos'!A47,'Matriz de Risco'!M53,IF(C52='Mapeamento de Riscos'!A48,'Matriz de Risco'!M54,IF(C52='Mapeamento de Riscos'!A49,'Matriz de Risco'!M55,IF(C52='Mapeamento de Riscos'!A50,'Matriz de Risco'!M56,IF(C52='Mapeamento de Riscos'!A51,'Matriz de Risco'!M57,IF(C52='Mapeamento de Riscos'!A52,'Matriz de Risco'!M58,IF(C52='Mapeamento de Riscos'!A53,'Matriz de Risco'!M59,IF(C52='Mapeamento de Riscos'!A54,'Matriz de Risco'!M60,IF(C52='Mapeamento de Riscos'!A55,'Matriz de Risco'!M61,IF(C52='Mapeamento de Riscos'!A56,'Matriz de Risco'!M62,IF(C52='Mapeamento de Riscos'!A57,'Matriz de Risco'!M63,""))))))))))))</f>
        <v/>
      </c>
    </row>
    <row r="53" spans="1:14" ht="49.9" customHeight="1" x14ac:dyDescent="0.25">
      <c r="A53" s="98">
        <v>40</v>
      </c>
      <c r="B53" t="str">
        <f>IF('Mapeamento de Riscos'!B47="Gestão contratual",(COUNT($B$14:B52))+1,"")</f>
        <v/>
      </c>
      <c r="C53" s="100" t="str">
        <f>IF($B53=$A53,'Mapeamento de Riscos'!A47,IF($B54=$A53,'Mapeamento de Riscos'!A48,IF($B55=$A53,'Mapeamento de Riscos'!A49,IF($B56=$A53,'Mapeamento de Riscos'!A50,IF($B57=$A53,'Mapeamento de Riscos'!A51,IF($B58=$A53,'Mapeamento de Riscos'!A52,IF($B59=$A53,'Mapeamento de Riscos'!A53,IF($B60=$A53,'Mapeamento de Riscos'!A54,IF($B61=$A53,'Mapeamento de Riscos'!A55,IF($B62=$A53,'Mapeamento de Riscos'!A56,IF($B63=$A53,'Mapeamento de Riscos'!A57,IF($B64=$A53,'Mapeamento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Riscos'!A58,IF($B100=$A53,'Mapeamento de Riscos'!A59,IF($B101=$A53,'Mapeamento de Riscos'!A60,IF($B102=$A53,'Mapeamento de Riscos'!A61,""))))))))))))))))))))))))))))))))))))))))))))))))))</f>
        <v/>
      </c>
      <c r="D53" s="100" t="str">
        <f>IF($B53=$A53,'Mapeamento de Riscos'!B47,IF($B54=$A53,'Mapeamento de Riscos'!B48,IF($B55=$A53,'Mapeamento de Riscos'!B49,IF($B56=$A53,'Mapeamento de Riscos'!B50,IF($B57=$A53,'Mapeamento de Riscos'!B51,IF($B58=$A53,'Mapeamento de Riscos'!B52,IF($B59=$A53,'Mapeamento de Riscos'!B53,IF($B60=$A53,'Mapeamento de Riscos'!B54,IF($B61=$A53,'Mapeamento de Riscos'!B55,IF($B62=$A53,'Mapeamento de Riscos'!B56,IF($B63=$A53,'Mapeamento de Riscos'!B57,IF($B64=$A53,'Mapeamento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Riscos'!B58,IF($B100=$A53,'Mapeamento de Riscos'!B59,IF($B101=$A53,'Mapeamento de Riscos'!B60,IF($B102=$A53,'Mapeamento de Riscos'!B61,""))))))))))))))))))))))))))))))))))))))))))))))))))</f>
        <v/>
      </c>
      <c r="E53" s="266" t="str">
        <f>IF($B53=$A53,'Mapeamento de Riscos'!E47,IF($B54=$A53,'Mapeamento de Riscos'!E48,IF($B55=$A53,'Mapeamento de Riscos'!E49,IF($B56=$A53,'Mapeamento de Riscos'!E50,IF($B57=$A53,'Mapeamento de Riscos'!E51,IF($B58=$A53,'Mapeamento de Riscos'!E52,IF($B59=$A53,'Mapeamento de Riscos'!E53,IF($B60=$A53,'Mapeamento de Riscos'!E54,IF($B61=$A53,'Mapeamento de Riscos'!E55,IF($B62=$A53,'Mapeamento de Riscos'!E56,IF($B63=$A53,'Mapeamento de Riscos'!E57,IF($B64=$A53,'Mapeamento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Riscos'!E58,IF($B100=$A53,'Mapeamento de Riscos'!E59,IF($B101=$A53,'Mapeamento de Riscos'!E60,IF($B102=$A53,'Mapeamento de Riscos'!E61,""))))))))))))))))))))))))))))))))))))))))))))))))))</f>
        <v/>
      </c>
      <c r="F53" s="266" t="str">
        <f>IF($B53=$A53,'Mapeamento de Riscos'!F47,IF($B54=$A53,'Mapeamento de Riscos'!F48,IF($B55=$A53,'Mapeamento de Riscos'!F49,IF($B56=$A53,'Mapeamento de Riscos'!F50,IF($B57=$A53,'Mapeamento de Riscos'!F51,IF($B58=$A53,'Mapeamento de Riscos'!F52,IF($B59=$A53,'Mapeamento de Riscos'!F53,IF($B60=$A53,'Mapeamento de Riscos'!F54,IF($B61=$A53,'Mapeamento de Riscos'!F55,IF($B62=$A53,'Mapeamento de Riscos'!F56,IF($B63=$A53,'Mapeamento de Riscos'!F57,IF($B64=$A53,'Mapeamento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Riscos'!F58,IF($B100=$A53,'Mapeamento de Riscos'!F59,IF($B101=$A53,'Mapeamento de Riscos'!F60,IF($B102=$A53,'Mapeamento de Riscos'!F61,""))))))))))))))))))))))))))))))))))))))))))))))))))</f>
        <v/>
      </c>
      <c r="G53" s="266" t="str">
        <f>IF($B53=$A53,'Mapeamento de Riscos'!H47,IF($B54=$A53,'Mapeamento de Riscos'!H48,IF($B55=$A53,'Mapeamento de Riscos'!H49,IF($B56=$A53,'Mapeamento de Riscos'!H50,IF($B57=$A53,'Mapeamento de Riscos'!H51,IF($B58=$A53,'Mapeamento de Riscos'!H52,IF($B59=$A53,'Mapeamento de Riscos'!H53,IF($B60=$A53,'Mapeamento de Riscos'!H54,IF($B61=$A53,'Mapeamento de Riscos'!H55,IF($B62=$A53,'Mapeamento de Riscos'!H56,IF($B63=$A53,'Mapeamento de Riscos'!H57,IF($B64=$A53,'Mapeamento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Riscos'!H58,IF($B100=$A53,'Mapeamento de Riscos'!H59,IF($B101=$A53,'Mapeamento de Riscos'!H60,IF($B102=$A53,'Mapeamento de Riscos'!H61,""))))))))))))))))))))))))))))))))))))))))))))))))))</f>
        <v/>
      </c>
      <c r="H53" s="100" t="str">
        <f>IF($B53=$A53,'Mapeamento de Riscos'!I47,IF($B54=$A53,'Mapeamento de Riscos'!I48,IF($B55=$A53,'Mapeamento de Riscos'!I49,IF($B56=$A53,'Mapeamento de Riscos'!I50,IF($B57=$A53,'Mapeamento de Riscos'!I51,IF($B58=$A53,'Mapeamento de Riscos'!I52,IF($B59=$A53,'Mapeamento de Riscos'!I53,IF($B60=$A53,'Mapeamento de Riscos'!I54,IF($B61=$A53,'Mapeamento de Riscos'!I55,IF($B62=$A53,'Mapeamento de Riscos'!I56,IF($B63=$A53,'Mapeamento de Riscos'!I57,IF($B64=$A53,'Mapeamento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Riscos'!I58,IF($B100=$A53,'Mapeamento de Riscos'!I59,IF($B101=$A53,'Mapeamento de Riscos'!I60,IF($B102=$A53,'Mapeamento de Riscos'!I61,""))))))))))))))))))))))))))))))))))))))))))))))))))</f>
        <v/>
      </c>
      <c r="I53" s="100" t="str">
        <f>IF($B53=$A53,'Mapeamento de Riscos'!J47,IF($B54=$A53,'Mapeamento de Riscos'!J48,IF($B55=$A53,'Mapeamento de Riscos'!J49,IF($B56=$A53,'Mapeamento de Riscos'!J50,IF($B57=$A53,'Mapeamento de Riscos'!J51,IF($B58=$A53,'Mapeamento de Riscos'!J52,IF($B59=$A53,'Mapeamento de Riscos'!J53,IF($B60=$A53,'Mapeamento de Riscos'!J54,IF($B61=$A53,'Mapeamento de Riscos'!J55,IF($B62=$A53,'Mapeamento de Riscos'!J56,IF($B63=$A53,'Mapeamento de Riscos'!J57,IF($B64=$A53,'Mapeamento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Riscos'!J58,IF($B100=$A53,'Mapeamento de Riscos'!J59,IF($B101=$A53,'Mapeamento de Riscos'!J60,IF($B102=$A53,'Mapeamento de Riscos'!J61,""))))))))))))))))))))))))))))))))))))))))))))))))))</f>
        <v/>
      </c>
      <c r="J53" s="100" t="str">
        <f>IF($B53=$A53,'Mapeamento de Riscos'!V47,IF($B54=$A53,'Mapeamento de Riscos'!V48,IF($B55=$A53,'Mapeamento de Riscos'!V49,IF($B56=$A53,'Mapeamento de Riscos'!V50,IF($B57=$A53,'Mapeamento de Riscos'!V51,IF($B58=$A53,'Mapeamento de Riscos'!V52,IF($B59=$A53,'Mapeamento de Riscos'!V53,IF($B60=$A53,'Mapeamento de Riscos'!V54,IF($B61=$A53,'Mapeamento de Riscos'!V55,IF($B62=$A53,'Mapeamento de Riscos'!V56,IF($B63=$A53,'Mapeamento de Riscos'!V57,IF($B64=$A53,'Mapeamento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Riscos'!V58,IF($B100=$A53,'Mapeamento de Riscos'!V59,IF($B101=$A53,'Mapeamento de Riscos'!V60,IF($B102=$A53,'Mapeamento de Riscos'!V61,""))))))))))))))))))))))))))))))))))))))))))))))))))</f>
        <v/>
      </c>
      <c r="K53" s="100" t="str">
        <f>IF($B53=$A53,'Mapeamento de Riscos'!AG47,IF($B54=$A53,'Mapeamento de Riscos'!AG48,IF($B55=$A53,'Mapeamento de Riscos'!AG49,IF($B56=$A53,'Mapeamento de Riscos'!AG50,IF($B57=$A53,'Mapeamento de Riscos'!AG51,IF($B58=$A53,'Mapeamento de Riscos'!AG52,IF($B59=$A53,'Mapeamento de Riscos'!AG53,IF($B60=$A53,'Mapeamento de Riscos'!AG54,IF($B61=$A53,'Mapeamento de Riscos'!AG55,IF($B62=$A53,'Mapeamento de Riscos'!AG56,IF($B63=$A53,'Mapeamento de Riscos'!AG57,IF($B64=$A53,'Mapeamento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Riscos'!AG58,IF($B100=$A53,'Mapeamento de Riscos'!AG59,IF($B101=$A53,'Mapeamento de Riscos'!AG60,IF($B102=$A53,'Mapeamento de Riscos'!AG61,""))))))))))))))))))))))))))))))))))))))))))))))))))</f>
        <v/>
      </c>
      <c r="L53" s="100" t="str">
        <f>IF($B53=$A53,'Mapeamento de Riscos'!AH47,IF($B54=$A53,'Mapeamento de Riscos'!AH48,IF($B55=$A53,'Mapeamento de Riscos'!AH49,IF($B56=$A53,'Mapeamento de Riscos'!AH50,IF($B57=$A53,'Mapeamento de Riscos'!AH51,IF($B58=$A53,'Mapeamento de Riscos'!AH52,IF($B59=$A53,'Mapeamento de Riscos'!AH53,IF($B60=$A53,'Mapeamento de Riscos'!AH54,IF($B61=$A53,'Mapeamento de Riscos'!AH55,IF($B62=$A53,'Mapeamento de Riscos'!AH56,IF($B63=$A53,'Mapeamento de Riscos'!AH57,IF($B64=$A53,'Mapeamento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Riscos'!AH58,IF($B100=$A53,'Mapeamento de Riscos'!AH59,IF($B101=$A53,'Mapeamento de Riscos'!AH60,IF($B102=$A53,'Mapeamento de Riscos'!AH61,""))))))))))))))))))))))))))))))))))))))))))))))))))</f>
        <v/>
      </c>
      <c r="M53" s="265" t="str">
        <f>IF('Mapeamento de Riscos'!AI47&gt;0,(Q94&amp;" PREVENTIVO:  "&amp;'Mapeamento de Riscos'!AI47&amp;"
 ATENUANTE: "&amp;'Mapeamento de Riscos'!AK47&amp;""""),"")</f>
        <v/>
      </c>
      <c r="N53" s="265" t="str">
        <f>IF(C53='Mapeamento de Riscos'!A47,M53,IF(C53='Mapeamento de Riscos'!A48,'Matriz de Risco'!M54,IF(C53='Mapeamento de Riscos'!A49,'Matriz de Risco'!M55,IF(C53='Mapeamento de Riscos'!A50,'Matriz de Risco'!M56,IF(C53='Mapeamento de Riscos'!A51,'Matriz de Risco'!M57,IF(C53='Mapeamento de Riscos'!A52,'Matriz de Risco'!M58,IF(C53='Mapeamento de Riscos'!A53,'Matriz de Risco'!M59,IF(C53='Mapeamento de Riscos'!A54,'Matriz de Risco'!M60,IF(C53='Mapeamento de Riscos'!A55,'Matriz de Risco'!M61,IF(C53='Mapeamento de Riscos'!A56,'Matriz de Risco'!M62,IF(C53='Mapeamento de Riscos'!A57,'Matriz de Risco'!M63,"")))))))))))</f>
        <v/>
      </c>
    </row>
    <row r="54" spans="1:14" ht="49.9" customHeight="1" x14ac:dyDescent="0.25">
      <c r="A54" s="98">
        <v>41</v>
      </c>
      <c r="B54" t="str">
        <f>IF('Mapeamento de Riscos'!B48="Gestão contratual",(COUNT($B$14:B53))+1,"")</f>
        <v/>
      </c>
      <c r="C54" s="100" t="str">
        <f>IF($B54=$A54,'Mapeamento de Riscos'!A48,IF($B55=$A54,'Mapeamento de Riscos'!A49,IF($B56=$A54,'Mapeamento de Riscos'!A50,IF($B57=$A54,'Mapeamento de Riscos'!A51,IF($B58=$A54,'Mapeamento de Riscos'!A52,IF($B59=$A54,'Mapeamento de Riscos'!A53,IF($B60=$A54,'Mapeamento de Riscos'!A54,IF($B61=$A54,'Mapeamento de Riscos'!A55,IF($B62=$A54,'Mapeamento de Riscos'!A56,IF($B63=$A54,'Mapeamento de Riscos'!A57,IF($B64=$A54,'Mapeamento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Riscos'!A58,IF($B100=$A54,'Mapeamento de Riscos'!A59,IF($B101=$A54,'Mapeamento de Riscos'!A60,IF($B102=$A54,'Mapeamento de Riscos'!A61,IF($B103=$A54,'Mapeamento de Riscos'!A62,""))))))))))))))))))))))))))))))))))))))))))))))))))</f>
        <v/>
      </c>
      <c r="D54" s="100" t="str">
        <f>IF($B54=$A54,'Mapeamento de Riscos'!B48,IF($B55=$A54,'Mapeamento de Riscos'!B49,IF($B56=$A54,'Mapeamento de Riscos'!B50,IF($B57=$A54,'Mapeamento de Riscos'!B51,IF($B58=$A54,'Mapeamento de Riscos'!B52,IF($B59=$A54,'Mapeamento de Riscos'!B53,IF($B60=$A54,'Mapeamento de Riscos'!B54,IF($B61=$A54,'Mapeamento de Riscos'!B55,IF($B62=$A54,'Mapeamento de Riscos'!B56,IF($B63=$A54,'Mapeamento de Riscos'!B57,IF($B64=$A54,'Mapeamento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Riscos'!B58,IF($B100=$A54,'Mapeamento de Riscos'!B59,IF($B101=$A54,'Mapeamento de Riscos'!B60,IF($B102=$A54,'Mapeamento de Riscos'!B61,IF($B103=$A54,'Mapeamento de Riscos'!B62,""))))))))))))))))))))))))))))))))))))))))))))))))))</f>
        <v/>
      </c>
      <c r="E54" s="266" t="str">
        <f>IF($B54=$A54,'Mapeamento de Riscos'!E48,IF($B55=$A54,'Mapeamento de Riscos'!E49,IF($B56=$A54,'Mapeamento de Riscos'!E50,IF($B57=$A54,'Mapeamento de Riscos'!E51,IF($B58=$A54,'Mapeamento de Riscos'!E52,IF($B59=$A54,'Mapeamento de Riscos'!E53,IF($B60=$A54,'Mapeamento de Riscos'!E54,IF($B61=$A54,'Mapeamento de Riscos'!E55,IF($B62=$A54,'Mapeamento de Riscos'!E56,IF($B63=$A54,'Mapeamento de Riscos'!E57,IF($B64=$A54,'Mapeamento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Riscos'!E58,IF($B100=$A54,'Mapeamento de Riscos'!E59,IF($B101=$A54,'Mapeamento de Riscos'!E60,IF($B102=$A54,'Mapeamento de Riscos'!E61,IF($B103=$A54,'Mapeamento de Riscos'!E62,""))))))))))))))))))))))))))))))))))))))))))))))))))</f>
        <v/>
      </c>
      <c r="F54" s="266" t="str">
        <f>IF($B54=$A54,'Mapeamento de Riscos'!F48,IF($B55=$A54,'Mapeamento de Riscos'!F49,IF($B56=$A54,'Mapeamento de Riscos'!F50,IF($B57=$A54,'Mapeamento de Riscos'!F51,IF($B58=$A54,'Mapeamento de Riscos'!F52,IF($B59=$A54,'Mapeamento de Riscos'!F53,IF($B60=$A54,'Mapeamento de Riscos'!F54,IF($B61=$A54,'Mapeamento de Riscos'!F55,IF($B62=$A54,'Mapeamento de Riscos'!F56,IF($B63=$A54,'Mapeamento de Riscos'!F57,IF($B64=$A54,'Mapeamento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Riscos'!F58,IF($B100=$A54,'Mapeamento de Riscos'!F59,IF($B101=$A54,'Mapeamento de Riscos'!F60,IF($B102=$A54,'Mapeamento de Riscos'!F61,IF($B103=$A54,'Mapeamento de Riscos'!F62,""))))))))))))))))))))))))))))))))))))))))))))))))))</f>
        <v/>
      </c>
      <c r="G54" s="266" t="str">
        <f>IF($B54=$A54,'Mapeamento de Riscos'!H48,IF($B55=$A54,'Mapeamento de Riscos'!H49,IF($B56=$A54,'Mapeamento de Riscos'!H50,IF($B57=$A54,'Mapeamento de Riscos'!H51,IF($B58=$A54,'Mapeamento de Riscos'!H52,IF($B59=$A54,'Mapeamento de Riscos'!H53,IF($B60=$A54,'Mapeamento de Riscos'!H54,IF($B61=$A54,'Mapeamento de Riscos'!H55,IF($B62=$A54,'Mapeamento de Riscos'!H56,IF($B63=$A54,'Mapeamento de Riscos'!H57,IF($B64=$A54,'Mapeamento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Riscos'!H58,IF($B100=$A54,'Mapeamento de Riscos'!H59,IF($B101=$A54,'Mapeamento de Riscos'!H60,IF($B102=$A54,'Mapeamento de Riscos'!H61,IF($B103=$A54,'Mapeamento de Riscos'!H62,""))))))))))))))))))))))))))))))))))))))))))))))))))</f>
        <v/>
      </c>
      <c r="H54" s="100" t="str">
        <f>IF($B54=$A54,'Mapeamento de Riscos'!I48,IF($B55=$A54,'Mapeamento de Riscos'!I49,IF($B56=$A54,'Mapeamento de Riscos'!I50,IF($B57=$A54,'Mapeamento de Riscos'!I51,IF($B58=$A54,'Mapeamento de Riscos'!I52,IF($B59=$A54,'Mapeamento de Riscos'!I53,IF($B60=$A54,'Mapeamento de Riscos'!I54,IF($B61=$A54,'Mapeamento de Riscos'!I55,IF($B62=$A54,'Mapeamento de Riscos'!I56,IF($B63=$A54,'Mapeamento de Riscos'!I57,IF($B64=$A54,'Mapeamento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Riscos'!I58,IF($B100=$A54,'Mapeamento de Riscos'!I59,IF($B101=$A54,'Mapeamento de Riscos'!I60,IF($B102=$A54,'Mapeamento de Riscos'!I61,IF($B103=$A54,'Mapeamento de Riscos'!I62,""))))))))))))))))))))))))))))))))))))))))))))))))))</f>
        <v/>
      </c>
      <c r="I54" s="100" t="str">
        <f>IF($B54=$A54,'Mapeamento de Riscos'!J48,IF($B55=$A54,'Mapeamento de Riscos'!J49,IF($B56=$A54,'Mapeamento de Riscos'!J50,IF($B57=$A54,'Mapeamento de Riscos'!J51,IF($B58=$A54,'Mapeamento de Riscos'!J52,IF($B59=$A54,'Mapeamento de Riscos'!J53,IF($B60=$A54,'Mapeamento de Riscos'!J54,IF($B61=$A54,'Mapeamento de Riscos'!J55,IF($B62=$A54,'Mapeamento de Riscos'!J56,IF($B63=$A54,'Mapeamento de Riscos'!J57,IF($B64=$A54,'Mapeamento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Riscos'!J58,IF($B100=$A54,'Mapeamento de Riscos'!J59,IF($B101=$A54,'Mapeamento de Riscos'!J60,IF($B102=$A54,'Mapeamento de Riscos'!J61,IF($B103=$A54,'Mapeamento de Riscos'!J62,""))))))))))))))))))))))))))))))))))))))))))))))))))</f>
        <v/>
      </c>
      <c r="J54" s="100" t="str">
        <f>IF($B54=$A54,'Mapeamento de Riscos'!V48,IF($B55=$A54,'Mapeamento de Riscos'!V49,IF($B56=$A54,'Mapeamento de Riscos'!V50,IF($B57=$A54,'Mapeamento de Riscos'!V51,IF($B58=$A54,'Mapeamento de Riscos'!V52,IF($B59=$A54,'Mapeamento de Riscos'!V53,IF($B60=$A54,'Mapeamento de Riscos'!V54,IF($B61=$A54,'Mapeamento de Riscos'!V55,IF($B62=$A54,'Mapeamento de Riscos'!V56,IF($B63=$A54,'Mapeamento de Riscos'!V57,IF($B64=$A54,'Mapeamento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Riscos'!V58,IF($B100=$A54,'Mapeamento de Riscos'!V59,IF($B101=$A54,'Mapeamento de Riscos'!V60,IF($B102=$A54,'Mapeamento de Riscos'!V61,IF($B103=$A54,'Mapeamento de Riscos'!V62,""))))))))))))))))))))))))))))))))))))))))))))))))))</f>
        <v/>
      </c>
      <c r="K54" s="100" t="str">
        <f>IF($B54=$A54,'Mapeamento de Riscos'!AG48,IF($B55=$A54,'Mapeamento de Riscos'!AG49,IF($B56=$A54,'Mapeamento de Riscos'!AG50,IF($B57=$A54,'Mapeamento de Riscos'!AG51,IF($B58=$A54,'Mapeamento de Riscos'!AG52,IF($B59=$A54,'Mapeamento de Riscos'!AG53,IF($B60=$A54,'Mapeamento de Riscos'!AG54,IF($B61=$A54,'Mapeamento de Riscos'!AG55,IF($B62=$A54,'Mapeamento de Riscos'!AG56,IF($B63=$A54,'Mapeamento de Riscos'!AG57,IF($B64=$A54,'Mapeamento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Riscos'!AG58,IF($B100=$A54,'Mapeamento de Riscos'!AG59,IF($B101=$A54,'Mapeamento de Riscos'!AG60,IF($B102=$A54,'Mapeamento de Riscos'!AG61,IF($B103=$A54,'Mapeamento de Riscos'!AG62,""))))))))))))))))))))))))))))))))))))))))))))))))))</f>
        <v/>
      </c>
      <c r="L54" s="100" t="str">
        <f>IF($B54=$A54,'Mapeamento de Riscos'!AH48,IF($B55=$A54,'Mapeamento de Riscos'!AH49,IF($B56=$A54,'Mapeamento de Riscos'!AH50,IF($B57=$A54,'Mapeamento de Riscos'!AH51,IF($B58=$A54,'Mapeamento de Riscos'!AH52,IF($B59=$A54,'Mapeamento de Riscos'!AH53,IF($B60=$A54,'Mapeamento de Riscos'!AH54,IF($B61=$A54,'Mapeamento de Riscos'!AH55,IF($B62=$A54,'Mapeamento de Riscos'!AH56,IF($B63=$A54,'Mapeamento de Riscos'!AH57,IF($B64=$A54,'Mapeamento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Riscos'!AH58,IF($B100=$A54,'Mapeamento de Riscos'!AH59,IF($B101=$A54,'Mapeamento de Riscos'!AH60,IF($B102=$A54,'Mapeamento de Riscos'!AH61,IF($B103=$A54,'Mapeamento de Riscos'!AH62,""))))))))))))))))))))))))))))))))))))))))))))))))))</f>
        <v/>
      </c>
      <c r="M54" s="265" t="str">
        <f>IF('Mapeamento de Riscos'!AI48&gt;0,(Q95&amp;" PREVENTIVO:  "&amp;'Mapeamento de Riscos'!AI48&amp;"
 ATENUANTE: "&amp;'Mapeamento de Riscos'!AK48&amp;""""),"")</f>
        <v/>
      </c>
      <c r="N54" s="265" t="str">
        <f>IF(C54='Mapeamento de Riscos'!A48,M54,IF(C54='Mapeamento de Riscos'!A49,'Matriz de Risco'!M55,IF(C54='Mapeamento de Riscos'!A50,'Matriz de Risco'!M56,IF(C54='Mapeamento de Riscos'!A51,'Matriz de Risco'!M57,IF(C54='Mapeamento de Riscos'!A52,'Matriz de Risco'!M58,IF(C54='Mapeamento de Riscos'!A53,'Matriz de Risco'!M59,IF(C54='Mapeamento de Riscos'!A54,'Matriz de Risco'!M60,IF(C54='Mapeamento de Riscos'!A55,'Matriz de Risco'!M61,IF(C54='Mapeamento de Riscos'!A56,'Matriz de Risco'!M62,IF(C54='Mapeamento de Riscos'!A57,'Matriz de Risco'!M63,""))))))))))</f>
        <v/>
      </c>
    </row>
    <row r="55" spans="1:14" ht="49.9" customHeight="1" x14ac:dyDescent="0.25">
      <c r="A55" s="98">
        <v>42</v>
      </c>
      <c r="B55" t="str">
        <f>IF('Mapeamento de Riscos'!B49="Gestão contratual",(COUNT($B$14:B54))+1,"")</f>
        <v/>
      </c>
      <c r="C55" s="100" t="str">
        <f>IF($B55=$A55,'Mapeamento de Riscos'!A49,IF($B56=$A55,'Mapeamento de Riscos'!A50,IF($B57=$A55,'Mapeamento de Riscos'!A51,IF($B58=$A55,'Mapeamento de Riscos'!A52,IF($B59=$A55,'Mapeamento de Riscos'!A53,IF($B60=$A55,'Mapeamento de Riscos'!A54,IF($B61=$A55,'Mapeamento de Riscos'!A55,IF($B62=$A55,'Mapeamento de Riscos'!A56,IF($B63=$A55,'Mapeamento de Riscos'!A57,IF($B64=$A55,'Mapeamento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Riscos'!A58,IF($B100=$A55,'Mapeamento de Riscos'!A59,IF($B101=$A55,'Mapeamento de Riscos'!A60,IF($B102=$A55,'Mapeamento de Riscos'!A61,IF($B103=$A55,'Mapeamento de Riscos'!A62,IF($B104=$A55,'Mapeamento de Riscos'!A63,""))))))))))))))))))))))))))))))))))))))))))))))))))</f>
        <v/>
      </c>
      <c r="D55" s="100" t="str">
        <f>IF($B55=$A55,'Mapeamento de Riscos'!B49,IF($B56=$A55,'Mapeamento de Riscos'!B50,IF($B57=$A55,'Mapeamento de Riscos'!B51,IF($B58=$A55,'Mapeamento de Riscos'!B52,IF($B59=$A55,'Mapeamento de Riscos'!B53,IF($B60=$A55,'Mapeamento de Riscos'!B54,IF($B61=$A55,'Mapeamento de Riscos'!B55,IF($B62=$A55,'Mapeamento de Riscos'!B56,IF($B63=$A55,'Mapeamento de Riscos'!B57,IF($B64=$A55,'Mapeamento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Riscos'!B58,IF($B100=$A55,'Mapeamento de Riscos'!B59,IF($B101=$A55,'Mapeamento de Riscos'!B60,IF($B102=$A55,'Mapeamento de Riscos'!B61,IF($B103=$A55,'Mapeamento de Riscos'!B62,IF($B104=$A55,'Mapeamento de Riscos'!B63,""))))))))))))))))))))))))))))))))))))))))))))))))))</f>
        <v/>
      </c>
      <c r="E55" s="266" t="str">
        <f>IF($B55=$A55,'Mapeamento de Riscos'!E49,IF($B56=$A55,'Mapeamento de Riscos'!E50,IF($B57=$A55,'Mapeamento de Riscos'!E51,IF($B58=$A55,'Mapeamento de Riscos'!E52,IF($B59=$A55,'Mapeamento de Riscos'!E53,IF($B60=$A55,'Mapeamento de Riscos'!E54,IF($B61=$A55,'Mapeamento de Riscos'!E55,IF($B62=$A55,'Mapeamento de Riscos'!E56,IF($B63=$A55,'Mapeamento de Riscos'!E57,IF($B64=$A55,'Mapeamento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Riscos'!E58,IF($B100=$A55,'Mapeamento de Riscos'!E59,IF($B101=$A55,'Mapeamento de Riscos'!E60,IF($B102=$A55,'Mapeamento de Riscos'!E61,IF($B103=$A55,'Mapeamento de Riscos'!E62,IF($B104=$A55,'Mapeamento de Riscos'!E63,""))))))))))))))))))))))))))))))))))))))))))))))))))</f>
        <v/>
      </c>
      <c r="F55" s="266" t="str">
        <f>IF($B55=$A55,'Mapeamento de Riscos'!F49,IF($B56=$A55,'Mapeamento de Riscos'!F50,IF($B57=$A55,'Mapeamento de Riscos'!F51,IF($B58=$A55,'Mapeamento de Riscos'!F52,IF($B59=$A55,'Mapeamento de Riscos'!F53,IF($B60=$A55,'Mapeamento de Riscos'!F54,IF($B61=$A55,'Mapeamento de Riscos'!F55,IF($B62=$A55,'Mapeamento de Riscos'!F56,IF($B63=$A55,'Mapeamento de Riscos'!F57,IF($B64=$A55,'Mapeamento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Riscos'!F58,IF($B100=$A55,'Mapeamento de Riscos'!F59,IF($B101=$A55,'Mapeamento de Riscos'!F60,IF($B102=$A55,'Mapeamento de Riscos'!F61,IF($B103=$A55,'Mapeamento de Riscos'!F62,IF($B104=$A55,'Mapeamento de Riscos'!F63,""))))))))))))))))))))))))))))))))))))))))))))))))))</f>
        <v/>
      </c>
      <c r="G55" s="266" t="str">
        <f>IF($B55=$A55,'Mapeamento de Riscos'!H49,IF($B56=$A55,'Mapeamento de Riscos'!H50,IF($B57=$A55,'Mapeamento de Riscos'!H51,IF($B58=$A55,'Mapeamento de Riscos'!H52,IF($B59=$A55,'Mapeamento de Riscos'!H53,IF($B60=$A55,'Mapeamento de Riscos'!H54,IF($B61=$A55,'Mapeamento de Riscos'!H55,IF($B62=$A55,'Mapeamento de Riscos'!H56,IF($B63=$A55,'Mapeamento de Riscos'!H57,IF($B64=$A55,'Mapeamento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Riscos'!H58,IF($B100=$A55,'Mapeamento de Riscos'!H59,IF($B101=$A55,'Mapeamento de Riscos'!H60,IF($B102=$A55,'Mapeamento de Riscos'!H61,IF($B103=$A55,'Mapeamento de Riscos'!H62,IF($B104=$A55,'Mapeamento de Riscos'!H63,""))))))))))))))))))))))))))))))))))))))))))))))))))</f>
        <v/>
      </c>
      <c r="H55" s="100" t="str">
        <f>IF($B55=$A55,'Mapeamento de Riscos'!I49,IF($B56=$A55,'Mapeamento de Riscos'!I50,IF($B57=$A55,'Mapeamento de Riscos'!I51,IF($B58=$A55,'Mapeamento de Riscos'!I52,IF($B59=$A55,'Mapeamento de Riscos'!I53,IF($B60=$A55,'Mapeamento de Riscos'!I54,IF($B61=$A55,'Mapeamento de Riscos'!I55,IF($B62=$A55,'Mapeamento de Riscos'!I56,IF($B63=$A55,'Mapeamento de Riscos'!I57,IF($B64=$A55,'Mapeamento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Riscos'!I58,IF($B100=$A55,'Mapeamento de Riscos'!I59,IF($B101=$A55,'Mapeamento de Riscos'!I60,IF($B102=$A55,'Mapeamento de Riscos'!I61,IF($B103=$A55,'Mapeamento de Riscos'!I62,IF($B104=$A55,'Mapeamento de Riscos'!I63,""))))))))))))))))))))))))))))))))))))))))))))))))))</f>
        <v/>
      </c>
      <c r="I55" s="100" t="str">
        <f>IF($B55=$A55,'Mapeamento de Riscos'!J49,IF($B56=$A55,'Mapeamento de Riscos'!J50,IF($B57=$A55,'Mapeamento de Riscos'!J51,IF($B58=$A55,'Mapeamento de Riscos'!J52,IF($B59=$A55,'Mapeamento de Riscos'!J53,IF($B60=$A55,'Mapeamento de Riscos'!J54,IF($B61=$A55,'Mapeamento de Riscos'!J55,IF($B62=$A55,'Mapeamento de Riscos'!J56,IF($B63=$A55,'Mapeamento de Riscos'!J57,IF($B64=$A55,'Mapeamento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Riscos'!J58,IF($B100=$A55,'Mapeamento de Riscos'!J59,IF($B101=$A55,'Mapeamento de Riscos'!J60,IF($B102=$A55,'Mapeamento de Riscos'!J61,IF($B103=$A55,'Mapeamento de Riscos'!J62,IF($B104=$A55,'Mapeamento de Riscos'!J63,""))))))))))))))))))))))))))))))))))))))))))))))))))</f>
        <v/>
      </c>
      <c r="J55" s="100" t="str">
        <f>IF($B55=$A55,'Mapeamento de Riscos'!V49,IF($B56=$A55,'Mapeamento de Riscos'!V50,IF($B57=$A55,'Mapeamento de Riscos'!V51,IF($B58=$A55,'Mapeamento de Riscos'!V52,IF($B59=$A55,'Mapeamento de Riscos'!V53,IF($B60=$A55,'Mapeamento de Riscos'!V54,IF($B61=$A55,'Mapeamento de Riscos'!V55,IF($B62=$A55,'Mapeamento de Riscos'!V56,IF($B63=$A55,'Mapeamento de Riscos'!V57,IF($B64=$A55,'Mapeamento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Riscos'!V58,IF($B100=$A55,'Mapeamento de Riscos'!V59,IF($B101=$A55,'Mapeamento de Riscos'!V60,IF($B102=$A55,'Mapeamento de Riscos'!V61,IF($B103=$A55,'Mapeamento de Riscos'!V62,IF($B104=$A55,'Mapeamento de Riscos'!V63,""))))))))))))))))))))))))))))))))))))))))))))))))))</f>
        <v/>
      </c>
      <c r="K55" s="100" t="str">
        <f>IF($B55=$A55,'Mapeamento de Riscos'!AG49,IF($B56=$A55,'Mapeamento de Riscos'!AG50,IF($B57=$A55,'Mapeamento de Riscos'!AG51,IF($B58=$A55,'Mapeamento de Riscos'!AG52,IF($B59=$A55,'Mapeamento de Riscos'!AG53,IF($B60=$A55,'Mapeamento de Riscos'!AG54,IF($B61=$A55,'Mapeamento de Riscos'!AG55,IF($B62=$A55,'Mapeamento de Riscos'!AG56,IF($B63=$A55,'Mapeamento de Riscos'!AG57,IF($B64=$A55,'Mapeamento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Riscos'!AG58,IF($B100=$A55,'Mapeamento de Riscos'!AG59,IF($B101=$A55,'Mapeamento de Riscos'!AG60,IF($B102=$A55,'Mapeamento de Riscos'!AG61,IF($B103=$A55,'Mapeamento de Riscos'!AG62,IF($B104=$A55,'Mapeamento de Riscos'!AG63,""))))))))))))))))))))))))))))))))))))))))))))))))))</f>
        <v/>
      </c>
      <c r="L55" s="100" t="str">
        <f>IF($B55=$A55,'Mapeamento de Riscos'!AH49,IF($B56=$A55,'Mapeamento de Riscos'!AH50,IF($B57=$A55,'Mapeamento de Riscos'!AH51,IF($B58=$A55,'Mapeamento de Riscos'!AH52,IF($B59=$A55,'Mapeamento de Riscos'!AH53,IF($B60=$A55,'Mapeamento de Riscos'!AH54,IF($B61=$A55,'Mapeamento de Riscos'!AH55,IF($B62=$A55,'Mapeamento de Riscos'!AH56,IF($B63=$A55,'Mapeamento de Riscos'!AH57,IF($B64=$A55,'Mapeamento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Riscos'!AH58,IF($B100=$A55,'Mapeamento de Riscos'!AH59,IF($B101=$A55,'Mapeamento de Riscos'!AH60,IF($B102=$A55,'Mapeamento de Riscos'!AH61,IF($B103=$A55,'Mapeamento de Riscos'!AH62,IF($B104=$A55,'Mapeamento de Riscos'!AH63,""))))))))))))))))))))))))))))))))))))))))))))))))))</f>
        <v/>
      </c>
      <c r="M55" s="265" t="str">
        <f>IF('Mapeamento de Riscos'!AI49&gt;0,(Q96&amp;" PREVENTIVO:  "&amp;'Mapeamento de Riscos'!AI49&amp;"
 ATENUANTE: "&amp;'Mapeamento de Riscos'!AK49&amp;""""),"")</f>
        <v/>
      </c>
      <c r="N55" s="265" t="str">
        <f>IF(C55='Mapeamento de Riscos'!A49,M55,IF(C55='Mapeamento de Riscos'!A50,'Matriz de Risco'!M56,IF(C55='Mapeamento de Riscos'!A51,'Matriz de Risco'!M57,IF(C55='Mapeamento de Riscos'!A52,'Matriz de Risco'!M58,IF(C55='Mapeamento de Riscos'!A53,'Matriz de Risco'!M59,IF(C55='Mapeamento de Riscos'!A54,'Matriz de Risco'!M60,IF(C55='Mapeamento de Riscos'!A55,'Matriz de Risco'!M61,IF(C55='Mapeamento de Riscos'!A56,'Matriz de Risco'!M62,IF(C55='Mapeamento de Riscos'!A57,'Matriz de Risco'!M63,"")))))))))</f>
        <v/>
      </c>
    </row>
    <row r="56" spans="1:14" ht="49.9" customHeight="1" x14ac:dyDescent="0.25">
      <c r="A56" s="98">
        <v>43</v>
      </c>
      <c r="B56" t="str">
        <f>IF('Mapeamento de Riscos'!B50="Gestão contratual",(COUNT($B$14:B55))+1,"")</f>
        <v/>
      </c>
      <c r="C56" s="100" t="str">
        <f>IF($B56=$A56,'Mapeamento de Riscos'!A50,IF($B57=$A56,'Mapeamento de Riscos'!A51,IF($B58=$A56,'Mapeamento de Riscos'!A52,IF($B59=$A56,'Mapeamento de Riscos'!A53,IF($B60=$A56,'Mapeamento de Riscos'!A54,IF($B61=$A56,'Mapeamento de Riscos'!A55,IF($B62=$A56,'Mapeamento de Riscos'!A56,IF($B63=$A56,'Mapeamento de Riscos'!A57,IF($B64=$A56,'Mapeamento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Riscos'!A58,IF($B100=$A56,'Mapeamento de Riscos'!A59,IF($B101=$A56,'Mapeamento de Riscos'!A60,IF($B102=$A56,'Mapeamento de Riscos'!A61,IF($B103=$A56,'Mapeamento de Riscos'!A62,IF($B104=$A56,'Mapeamento de Riscos'!A63,IF($B105=$A56,'Mapeamento de Riscos'!A64,""))))))))))))))))))))))))))))))))))))))))))))))))))</f>
        <v/>
      </c>
      <c r="D56" s="100" t="str">
        <f>IF($B56=$A56,'Mapeamento de Riscos'!B50,IF($B57=$A56,'Mapeamento de Riscos'!B51,IF($B58=$A56,'Mapeamento de Riscos'!B52,IF($B59=$A56,'Mapeamento de Riscos'!B53,IF($B60=$A56,'Mapeamento de Riscos'!B54,IF($B61=$A56,'Mapeamento de Riscos'!B55,IF($B62=$A56,'Mapeamento de Riscos'!B56,IF($B63=$A56,'Mapeamento de Riscos'!B57,IF($B64=$A56,'Mapeamento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Riscos'!B58,IF($B100=$A56,'Mapeamento de Riscos'!B59,IF($B101=$A56,'Mapeamento de Riscos'!B60,IF($B102=$A56,'Mapeamento de Riscos'!B61,IF($B103=$A56,'Mapeamento de Riscos'!B62,IF($B104=$A56,'Mapeamento de Riscos'!B63,IF($B105=$A56,'Mapeamento de Riscos'!B64,""))))))))))))))))))))))))))))))))))))))))))))))))))</f>
        <v/>
      </c>
      <c r="E56" s="266" t="str">
        <f>IF($B56=$A56,'Mapeamento de Riscos'!E50,IF($B57=$A56,'Mapeamento de Riscos'!E51,IF($B58=$A56,'Mapeamento de Riscos'!E52,IF($B59=$A56,'Mapeamento de Riscos'!E53,IF($B60=$A56,'Mapeamento de Riscos'!E54,IF($B61=$A56,'Mapeamento de Riscos'!E55,IF($B62=$A56,'Mapeamento de Riscos'!E56,IF($B63=$A56,'Mapeamento de Riscos'!E57,IF($B64=$A56,'Mapeamento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Riscos'!E58,IF($B100=$A56,'Mapeamento de Riscos'!E59,IF($B101=$A56,'Mapeamento de Riscos'!E60,IF($B102=$A56,'Mapeamento de Riscos'!E61,IF($B103=$A56,'Mapeamento de Riscos'!E62,IF($B104=$A56,'Mapeamento de Riscos'!E63,IF($B105=$A56,'Mapeamento de Riscos'!E64,""))))))))))))))))))))))))))))))))))))))))))))))))))</f>
        <v/>
      </c>
      <c r="F56" s="266" t="str">
        <f>IF($B56=$A56,'Mapeamento de Riscos'!F50,IF($B57=$A56,'Mapeamento de Riscos'!F51,IF($B58=$A56,'Mapeamento de Riscos'!F52,IF($B59=$A56,'Mapeamento de Riscos'!F53,IF($B60=$A56,'Mapeamento de Riscos'!F54,IF($B61=$A56,'Mapeamento de Riscos'!F55,IF($B62=$A56,'Mapeamento de Riscos'!F56,IF($B63=$A56,'Mapeamento de Riscos'!F57,IF($B64=$A56,'Mapeamento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Riscos'!F58,IF($B100=$A56,'Mapeamento de Riscos'!F59,IF($B101=$A56,'Mapeamento de Riscos'!F60,IF($B102=$A56,'Mapeamento de Riscos'!F61,IF($B103=$A56,'Mapeamento de Riscos'!F62,IF($B104=$A56,'Mapeamento de Riscos'!F63,IF($B105=$A56,'Mapeamento de Riscos'!F64,""))))))))))))))))))))))))))))))))))))))))))))))))))</f>
        <v/>
      </c>
      <c r="G56" s="266" t="str">
        <f>IF($B56=$A56,'Mapeamento de Riscos'!H50,IF($B57=$A56,'Mapeamento de Riscos'!H51,IF($B58=$A56,'Mapeamento de Riscos'!H52,IF($B59=$A56,'Mapeamento de Riscos'!H53,IF($B60=$A56,'Mapeamento de Riscos'!H54,IF($B61=$A56,'Mapeamento de Riscos'!H55,IF($B62=$A56,'Mapeamento de Riscos'!H56,IF($B63=$A56,'Mapeamento de Riscos'!H57,IF($B64=$A56,'Mapeamento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Riscos'!H58,IF($B100=$A56,'Mapeamento de Riscos'!H59,IF($B101=$A56,'Mapeamento de Riscos'!H60,IF($B102=$A56,'Mapeamento de Riscos'!H61,IF($B103=$A56,'Mapeamento de Riscos'!H62,IF($B104=$A56,'Mapeamento de Riscos'!H63,IF($B105=$A56,'Mapeamento de Riscos'!H64,""))))))))))))))))))))))))))))))))))))))))))))))))))</f>
        <v/>
      </c>
      <c r="H56" s="100" t="str">
        <f>IF($B56=$A56,'Mapeamento de Riscos'!I50,IF($B57=$A56,'Mapeamento de Riscos'!I51,IF($B58=$A56,'Mapeamento de Riscos'!I52,IF($B59=$A56,'Mapeamento de Riscos'!I53,IF($B60=$A56,'Mapeamento de Riscos'!I54,IF($B61=$A56,'Mapeamento de Riscos'!I55,IF($B62=$A56,'Mapeamento de Riscos'!I56,IF($B63=$A56,'Mapeamento de Riscos'!I57,IF($B64=$A56,'Mapeamento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Riscos'!I58,IF($B100=$A56,'Mapeamento de Riscos'!I59,IF($B101=$A56,'Mapeamento de Riscos'!I60,IF($B102=$A56,'Mapeamento de Riscos'!I61,IF($B103=$A56,'Mapeamento de Riscos'!I62,IF($B104=$A56,'Mapeamento de Riscos'!I63,IF($B105=$A56,'Mapeamento de Riscos'!I64,""))))))))))))))))))))))))))))))))))))))))))))))))))</f>
        <v/>
      </c>
      <c r="I56" s="100" t="str">
        <f>IF($B56=$A56,'Mapeamento de Riscos'!J50,IF($B57=$A56,'Mapeamento de Riscos'!J51,IF($B58=$A56,'Mapeamento de Riscos'!J52,IF($B59=$A56,'Mapeamento de Riscos'!J53,IF($B60=$A56,'Mapeamento de Riscos'!J54,IF($B61=$A56,'Mapeamento de Riscos'!J55,IF($B62=$A56,'Mapeamento de Riscos'!J56,IF($B63=$A56,'Mapeamento de Riscos'!J57,IF($B64=$A56,'Mapeamento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Riscos'!J58,IF($B100=$A56,'Mapeamento de Riscos'!J59,IF($B101=$A56,'Mapeamento de Riscos'!J60,IF($B102=$A56,'Mapeamento de Riscos'!J61,IF($B103=$A56,'Mapeamento de Riscos'!J62,IF($B104=$A56,'Mapeamento de Riscos'!J63,IF($B105=$A56,'Mapeamento de Riscos'!J64,""))))))))))))))))))))))))))))))))))))))))))))))))))</f>
        <v/>
      </c>
      <c r="J56" s="100" t="str">
        <f>IF($B56=$A56,'Mapeamento de Riscos'!V50,IF($B57=$A56,'Mapeamento de Riscos'!V51,IF($B58=$A56,'Mapeamento de Riscos'!V52,IF($B59=$A56,'Mapeamento de Riscos'!V53,IF($B60=$A56,'Mapeamento de Riscos'!V54,IF($B61=$A56,'Mapeamento de Riscos'!V55,IF($B62=$A56,'Mapeamento de Riscos'!V56,IF($B63=$A56,'Mapeamento de Riscos'!V57,IF($B64=$A56,'Mapeamento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Riscos'!V58,IF($B100=$A56,'Mapeamento de Riscos'!V59,IF($B101=$A56,'Mapeamento de Riscos'!V60,IF($B102=$A56,'Mapeamento de Riscos'!V61,IF($B103=$A56,'Mapeamento de Riscos'!V62,IF($B104=$A56,'Mapeamento de Riscos'!V63,IF($B105=$A56,'Mapeamento de Riscos'!V64,""))))))))))))))))))))))))))))))))))))))))))))))))))</f>
        <v/>
      </c>
      <c r="K56" s="100" t="str">
        <f>IF($B56=$A56,'Mapeamento de Riscos'!AG50,IF($B57=$A56,'Mapeamento de Riscos'!AG51,IF($B58=$A56,'Mapeamento de Riscos'!AG52,IF($B59=$A56,'Mapeamento de Riscos'!AG53,IF($B60=$A56,'Mapeamento de Riscos'!AG54,IF($B61=$A56,'Mapeamento de Riscos'!AG55,IF($B62=$A56,'Mapeamento de Riscos'!AG56,IF($B63=$A56,'Mapeamento de Riscos'!AG57,IF($B64=$A56,'Mapeamento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Riscos'!AG58,IF($B100=$A56,'Mapeamento de Riscos'!AG59,IF($B101=$A56,'Mapeamento de Riscos'!AG60,IF($B102=$A56,'Mapeamento de Riscos'!AG61,IF($B103=$A56,'Mapeamento de Riscos'!AG62,IF($B104=$A56,'Mapeamento de Riscos'!AG63,IF($B105=$A56,'Mapeamento de Riscos'!AG64,""))))))))))))))))))))))))))))))))))))))))))))))))))</f>
        <v/>
      </c>
      <c r="L56" s="100" t="str">
        <f>IF($B56=$A56,'Mapeamento de Riscos'!AH50,IF($B57=$A56,'Mapeamento de Riscos'!AH51,IF($B58=$A56,'Mapeamento de Riscos'!AH52,IF($B59=$A56,'Mapeamento de Riscos'!AH53,IF($B60=$A56,'Mapeamento de Riscos'!AH54,IF($B61=$A56,'Mapeamento de Riscos'!AH55,IF($B62=$A56,'Mapeamento de Riscos'!AH56,IF($B63=$A56,'Mapeamento de Riscos'!AH57,IF($B64=$A56,'Mapeamento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Riscos'!AH58,IF($B100=$A56,'Mapeamento de Riscos'!AH59,IF($B101=$A56,'Mapeamento de Riscos'!AH60,IF($B102=$A56,'Mapeamento de Riscos'!AH61,IF($B103=$A56,'Mapeamento de Riscos'!AH62,IF($B104=$A56,'Mapeamento de Riscos'!AH63,IF($B105=$A56,'Mapeamento de Riscos'!AH64,""))))))))))))))))))))))))))))))))))))))))))))))))))</f>
        <v/>
      </c>
      <c r="M56" s="265" t="str">
        <f>IF('Mapeamento de Riscos'!AI50&gt;0,(Q97&amp;" PREVENTIVO:  "&amp;'Mapeamento de Riscos'!AI50&amp;"
 ATENUANTE: "&amp;'Mapeamento de Riscos'!AK50&amp;""""),"")</f>
        <v/>
      </c>
      <c r="N56" s="265" t="str">
        <f>IF(C56='Mapeamento de Riscos'!A50,M56,IF(C56='Mapeamento de Riscos'!A51,'Matriz de Risco'!M57,IF(C56='Mapeamento de Riscos'!A52,'Matriz de Risco'!M58,IF(C56='Mapeamento de Riscos'!A53,'Matriz de Risco'!M59,IF(C56='Mapeamento de Riscos'!A54,'Matriz de Risco'!M60,IF(C56='Mapeamento de Riscos'!A55,'Matriz de Risco'!M61,IF(C56='Mapeamento de Riscos'!A56,'Matriz de Risco'!M62,IF(C56='Mapeamento de Riscos'!A57,'Matriz de Risco'!M63,""))))))))</f>
        <v/>
      </c>
    </row>
    <row r="57" spans="1:14" ht="49.9" customHeight="1" x14ac:dyDescent="0.25">
      <c r="A57" s="98">
        <v>44</v>
      </c>
      <c r="B57" t="str">
        <f>IF('Mapeamento de Riscos'!B51="Gestão contratual",(COUNT($B$14:B56))+1,"")</f>
        <v/>
      </c>
      <c r="C57" s="100" t="str">
        <f>IF($B57=$A57,'Mapeamento de Riscos'!A51,IF($B58=$A57,'Mapeamento de Riscos'!A52,IF($B59=$A57,'Mapeamento de Riscos'!A53,IF($B60=$A57,'Mapeamento de Riscos'!A54,IF($B61=$A57,'Mapeamento de Riscos'!A55,IF($B62=$A57,'Mapeamento de Riscos'!A56,IF($B63=$A57,'Mapeamento de Riscos'!A57,IF($B64=$A57,'Mapeamento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Riscos'!A58,IF($B100=$A57,'Mapeamento de Riscos'!A59,IF($B101=$A57,'Mapeamento de Riscos'!A60,IF($B102=$A57,'Mapeamento de Riscos'!A61,IF($B103=$A57,'Mapeamento de Riscos'!A62,IF($B104=$A57,'Mapeamento de Riscos'!A63,IF($B105=$A57,'Mapeamento de Riscos'!A64,IF($B106=$A57,'Mapeamento de Riscos'!A65,""))))))))))))))))))))))))))))))))))))))))))))))))))</f>
        <v/>
      </c>
      <c r="D57" s="100" t="str">
        <f>IF($B57=$A57,'Mapeamento de Riscos'!B51,IF($B58=$A57,'Mapeamento de Riscos'!B52,IF($B59=$A57,'Mapeamento de Riscos'!B53,IF($B60=$A57,'Mapeamento de Riscos'!B54,IF($B61=$A57,'Mapeamento de Riscos'!B55,IF($B62=$A57,'Mapeamento de Riscos'!B56,IF($B63=$A57,'Mapeamento de Riscos'!B57,IF($B64=$A57,'Mapeamento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Riscos'!B58,IF($B100=$A57,'Mapeamento de Riscos'!B59,IF($B101=$A57,'Mapeamento de Riscos'!B60,IF($B102=$A57,'Mapeamento de Riscos'!B61,IF($B103=$A57,'Mapeamento de Riscos'!B62,IF($B104=$A57,'Mapeamento de Riscos'!B63,IF($B105=$A57,'Mapeamento de Riscos'!B64,IF($B106=$A57,'Mapeamento de Riscos'!B65,""))))))))))))))))))))))))))))))))))))))))))))))))))</f>
        <v/>
      </c>
      <c r="E57" s="266" t="str">
        <f>IF($B57=$A57,'Mapeamento de Riscos'!E51,IF($B58=$A57,'Mapeamento de Riscos'!E52,IF($B59=$A57,'Mapeamento de Riscos'!E53,IF($B60=$A57,'Mapeamento de Riscos'!E54,IF($B61=$A57,'Mapeamento de Riscos'!E55,IF($B62=$A57,'Mapeamento de Riscos'!E56,IF($B63=$A57,'Mapeamento de Riscos'!E57,IF($B64=$A57,'Mapeamento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Riscos'!E58,IF($B100=$A57,'Mapeamento de Riscos'!E59,IF($B101=$A57,'Mapeamento de Riscos'!E60,IF($B102=$A57,'Mapeamento de Riscos'!E61,IF($B103=$A57,'Mapeamento de Riscos'!E62,IF($B104=$A57,'Mapeamento de Riscos'!E63,IF($B105=$A57,'Mapeamento de Riscos'!E64,IF($B106=$A57,'Mapeamento de Riscos'!E65,""))))))))))))))))))))))))))))))))))))))))))))))))))</f>
        <v/>
      </c>
      <c r="F57" s="266" t="str">
        <f>IF($B57=$A57,'Mapeamento de Riscos'!F51,IF($B58=$A57,'Mapeamento de Riscos'!F52,IF($B59=$A57,'Mapeamento de Riscos'!F53,IF($B60=$A57,'Mapeamento de Riscos'!F54,IF($B61=$A57,'Mapeamento de Riscos'!F55,IF($B62=$A57,'Mapeamento de Riscos'!F56,IF($B63=$A57,'Mapeamento de Riscos'!F57,IF($B64=$A57,'Mapeamento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Riscos'!F58,IF($B100=$A57,'Mapeamento de Riscos'!F59,IF($B101=$A57,'Mapeamento de Riscos'!F60,IF($B102=$A57,'Mapeamento de Riscos'!F61,IF($B103=$A57,'Mapeamento de Riscos'!F62,IF($B104=$A57,'Mapeamento de Riscos'!F63,IF($B105=$A57,'Mapeamento de Riscos'!F64,IF($B106=$A57,'Mapeamento de Riscos'!F65,""))))))))))))))))))))))))))))))))))))))))))))))))))</f>
        <v/>
      </c>
      <c r="G57" s="266" t="str">
        <f>IF($B57=$A57,'Mapeamento de Riscos'!H51,IF($B58=$A57,'Mapeamento de Riscos'!H52,IF($B59=$A57,'Mapeamento de Riscos'!H53,IF($B60=$A57,'Mapeamento de Riscos'!H54,IF($B61=$A57,'Mapeamento de Riscos'!H55,IF($B62=$A57,'Mapeamento de Riscos'!H56,IF($B63=$A57,'Mapeamento de Riscos'!H57,IF($B64=$A57,'Mapeamento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Riscos'!H58,IF($B100=$A57,'Mapeamento de Riscos'!H59,IF($B101=$A57,'Mapeamento de Riscos'!H60,IF($B102=$A57,'Mapeamento de Riscos'!H61,IF($B103=$A57,'Mapeamento de Riscos'!H62,IF($B104=$A57,'Mapeamento de Riscos'!H63,IF($B105=$A57,'Mapeamento de Riscos'!H64,IF($B106=$A57,'Mapeamento de Riscos'!H65,""))))))))))))))))))))))))))))))))))))))))))))))))))</f>
        <v/>
      </c>
      <c r="H57" s="100" t="str">
        <f>IF($B57=$A57,'Mapeamento de Riscos'!I51,IF($B58=$A57,'Mapeamento de Riscos'!I52,IF($B59=$A57,'Mapeamento de Riscos'!I53,IF($B60=$A57,'Mapeamento de Riscos'!I54,IF($B61=$A57,'Mapeamento de Riscos'!I55,IF($B62=$A57,'Mapeamento de Riscos'!I56,IF($B63=$A57,'Mapeamento de Riscos'!I57,IF($B64=$A57,'Mapeamento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Riscos'!I58,IF($B100=$A57,'Mapeamento de Riscos'!I59,IF($B101=$A57,'Mapeamento de Riscos'!I60,IF($B102=$A57,'Mapeamento de Riscos'!I61,IF($B103=$A57,'Mapeamento de Riscos'!I62,IF($B104=$A57,'Mapeamento de Riscos'!I63,IF($B105=$A57,'Mapeamento de Riscos'!I64,IF($B106=$A57,'Mapeamento de Riscos'!I65,""))))))))))))))))))))))))))))))))))))))))))))))))))</f>
        <v/>
      </c>
      <c r="I57" s="100" t="str">
        <f>IF($B57=$A57,'Mapeamento de Riscos'!J51,IF($B58=$A57,'Mapeamento de Riscos'!J52,IF($B59=$A57,'Mapeamento de Riscos'!J53,IF($B60=$A57,'Mapeamento de Riscos'!J54,IF($B61=$A57,'Mapeamento de Riscos'!J55,IF($B62=$A57,'Mapeamento de Riscos'!J56,IF($B63=$A57,'Mapeamento de Riscos'!J57,IF($B64=$A57,'Mapeamento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Riscos'!J58,IF($B100=$A57,'Mapeamento de Riscos'!J59,IF($B101=$A57,'Mapeamento de Riscos'!J60,IF($B102=$A57,'Mapeamento de Riscos'!J61,IF($B103=$A57,'Mapeamento de Riscos'!J62,IF($B104=$A57,'Mapeamento de Riscos'!J63,IF($B105=$A57,'Mapeamento de Riscos'!J64,IF($B106=$A57,'Mapeamento de Riscos'!J65,""))))))))))))))))))))))))))))))))))))))))))))))))))</f>
        <v/>
      </c>
      <c r="J57" s="100" t="str">
        <f>IF($B57=$A57,'Mapeamento de Riscos'!V51,IF($B58=$A57,'Mapeamento de Riscos'!V52,IF($B59=$A57,'Mapeamento de Riscos'!V53,IF($B60=$A57,'Mapeamento de Riscos'!V54,IF($B61=$A57,'Mapeamento de Riscos'!V55,IF($B62=$A57,'Mapeamento de Riscos'!V56,IF($B63=$A57,'Mapeamento de Riscos'!V57,IF($B64=$A57,'Mapeamento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Riscos'!V58,IF($B100=$A57,'Mapeamento de Riscos'!V59,IF($B101=$A57,'Mapeamento de Riscos'!V60,IF($B102=$A57,'Mapeamento de Riscos'!V61,IF($B103=$A57,'Mapeamento de Riscos'!V62,IF($B104=$A57,'Mapeamento de Riscos'!V63,IF($B105=$A57,'Mapeamento de Riscos'!V64,IF($B106=$A57,'Mapeamento de Riscos'!V65,""))))))))))))))))))))))))))))))))))))))))))))))))))</f>
        <v/>
      </c>
      <c r="K57" s="100" t="str">
        <f>IF($B57=$A57,'Mapeamento de Riscos'!AG51,IF($B58=$A57,'Mapeamento de Riscos'!AG52,IF($B59=$A57,'Mapeamento de Riscos'!AG53,IF($B60=$A57,'Mapeamento de Riscos'!AG54,IF($B61=$A57,'Mapeamento de Riscos'!AG55,IF($B62=$A57,'Mapeamento de Riscos'!AG56,IF($B63=$A57,'Mapeamento de Riscos'!AG57,IF($B64=$A57,'Mapeamento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Riscos'!AG58,IF($B100=$A57,'Mapeamento de Riscos'!AG59,IF($B101=$A57,'Mapeamento de Riscos'!AG60,IF($B102=$A57,'Mapeamento de Riscos'!AG61,IF($B103=$A57,'Mapeamento de Riscos'!AG62,IF($B104=$A57,'Mapeamento de Riscos'!AG63,IF($B105=$A57,'Mapeamento de Riscos'!AG64,IF($B106=$A57,'Mapeamento de Riscos'!AG65,""))))))))))))))))))))))))))))))))))))))))))))))))))</f>
        <v/>
      </c>
      <c r="L57" s="100" t="str">
        <f>IF($B57=$A57,'Mapeamento de Riscos'!AH51,IF($B58=$A57,'Mapeamento de Riscos'!AH52,IF($B59=$A57,'Mapeamento de Riscos'!AH53,IF($B60=$A57,'Mapeamento de Riscos'!AH54,IF($B61=$A57,'Mapeamento de Riscos'!AH55,IF($B62=$A57,'Mapeamento de Riscos'!AH56,IF($B63=$A57,'Mapeamento de Riscos'!AH57,IF($B64=$A57,'Mapeamento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Riscos'!AH58,IF($B100=$A57,'Mapeamento de Riscos'!AH59,IF($B101=$A57,'Mapeamento de Riscos'!AH60,IF($B102=$A57,'Mapeamento de Riscos'!AH61,IF($B103=$A57,'Mapeamento de Riscos'!AH62,IF($B104=$A57,'Mapeamento de Riscos'!AH63,IF($B105=$A57,'Mapeamento de Riscos'!AH64,IF($B106=$A57,'Mapeamento de Riscos'!AH65,""))))))))))))))))))))))))))))))))))))))))))))))))))</f>
        <v/>
      </c>
      <c r="M57" s="265" t="str">
        <f>IF('Mapeamento de Riscos'!AI51&gt;0,(Q98&amp;" PREVENTIVO:  "&amp;'Mapeamento de Riscos'!AI51&amp;"
 ATENUANTE: "&amp;'Mapeamento de Riscos'!AK51&amp;""""),"")</f>
        <v/>
      </c>
      <c r="N57" s="265" t="str">
        <f>IF(C57='Mapeamento de Riscos'!A51,M57,IF(C57='Mapeamento de Riscos'!A52,'Matriz de Risco'!M58,IF(C57='Mapeamento de Riscos'!A53,'Matriz de Risco'!M59,IF(C57='Mapeamento de Riscos'!A54,'Matriz de Risco'!M60,IF(C57='Mapeamento de Riscos'!A55,'Matriz de Risco'!M61,IF(C57='Mapeamento de Riscos'!A56,'Matriz de Risco'!M62,IF(C57='Mapeamento de Riscos'!A57,'Matriz de Risco'!M63,"")))))))</f>
        <v/>
      </c>
    </row>
    <row r="58" spans="1:14" ht="69" customHeight="1" x14ac:dyDescent="0.25">
      <c r="A58" s="98">
        <v>45</v>
      </c>
      <c r="B58" t="str">
        <f>IF('Mapeamento de Riscos'!B52="Gestão contratual",(COUNT($B$14:B57))+1,"")</f>
        <v/>
      </c>
      <c r="C58" s="100" t="str">
        <f>IF($B58=$A58,'Mapeamento de Riscos'!A52,IF($B59=$A58,'Mapeamento de Riscos'!A53,IF($B60=$A58,'Mapeamento de Riscos'!A54,IF($B61=$A58,'Mapeamento de Riscos'!A55,IF($B62=$A58,'Mapeamento de Riscos'!A56,IF($B63=$A58,'Mapeamento de Riscos'!A57,IF($B64=$A58,'Mapeamento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Riscos'!A58,IF($B100=$A58,'Mapeamento de Riscos'!A59,IF($B101=$A58,'Mapeamento de Riscos'!A60,IF($B102=$A58,'Mapeamento de Riscos'!A61,IF($B103=$A58,'Mapeamento de Riscos'!A62,IF($B104=$A58,'Mapeamento de Riscos'!A63,IF($B105=$A58,'Mapeamento de Riscos'!A64,IF($B106=$A58,'Mapeamento de Riscos'!A65,IF($B107=$A58,'Mapeamento de Riscos'!A66,""))))))))))))))))))))))))))))))))))))))))))))))))))</f>
        <v/>
      </c>
      <c r="D58" s="100" t="str">
        <f>IF($B58=$A58,'Mapeamento de Riscos'!B52,IF($B59=$A58,'Mapeamento de Riscos'!B53,IF($B60=$A58,'Mapeamento de Riscos'!B54,IF($B61=$A58,'Mapeamento de Riscos'!B55,IF($B62=$A58,'Mapeamento de Riscos'!B56,IF($B63=$A58,'Mapeamento de Riscos'!B57,IF($B64=$A58,'Mapeamento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Riscos'!B58,IF($B100=$A58,'Mapeamento de Riscos'!B59,IF($B101=$A58,'Mapeamento de Riscos'!B60,IF($B102=$A58,'Mapeamento de Riscos'!B61,IF($B103=$A58,'Mapeamento de Riscos'!B62,IF($B104=$A58,'Mapeamento de Riscos'!B63,IF($B105=$A58,'Mapeamento de Riscos'!B64,IF($B106=$A58,'Mapeamento de Riscos'!B65,IF($B107=$A58,'Mapeamento de Riscos'!B66,""))))))))))))))))))))))))))))))))))))))))))))))))))</f>
        <v/>
      </c>
      <c r="E58" s="266" t="str">
        <f>IF($B58=$A58,'Mapeamento de Riscos'!E52,IF($B59=$A58,'Mapeamento de Riscos'!E53,IF($B60=$A58,'Mapeamento de Riscos'!E54,IF($B61=$A58,'Mapeamento de Riscos'!E55,IF($B62=$A58,'Mapeamento de Riscos'!E56,IF($B63=$A58,'Mapeamento de Riscos'!E57,IF($B64=$A58,'Mapeamento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Riscos'!E58,IF($B100=$A58,'Mapeamento de Riscos'!E59,IF($B101=$A58,'Mapeamento de Riscos'!E60,IF($B102=$A58,'Mapeamento de Riscos'!E61,IF($B103=$A58,'Mapeamento de Riscos'!E62,IF($B104=$A58,'Mapeamento de Riscos'!E63,IF($B105=$A58,'Mapeamento de Riscos'!E64,IF($B106=$A58,'Mapeamento de Riscos'!E65,IF($B107=$A58,'Mapeamento de Riscos'!E66,""))))))))))))))))))))))))))))))))))))))))))))))))))</f>
        <v/>
      </c>
      <c r="F58" s="266" t="str">
        <f>IF($B58=$A58,'Mapeamento de Riscos'!F52,IF($B59=$A58,'Mapeamento de Riscos'!F53,IF($B60=$A58,'Mapeamento de Riscos'!F54,IF($B61=$A58,'Mapeamento de Riscos'!F55,IF($B62=$A58,'Mapeamento de Riscos'!F56,IF($B63=$A58,'Mapeamento de Riscos'!F57,IF($B64=$A58,'Mapeamento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Riscos'!F58,IF($B100=$A58,'Mapeamento de Riscos'!F59,IF($B101=$A58,'Mapeamento de Riscos'!F60,IF($B102=$A58,'Mapeamento de Riscos'!F61,IF($B103=$A58,'Mapeamento de Riscos'!F62,IF($B104=$A58,'Mapeamento de Riscos'!F63,IF($B105=$A58,'Mapeamento de Riscos'!F64,IF($B106=$A58,'Mapeamento de Riscos'!F65,IF($B107=$A58,'Mapeamento de Riscos'!F66,""))))))))))))))))))))))))))))))))))))))))))))))))))</f>
        <v/>
      </c>
      <c r="G58" s="266" t="str">
        <f>IF($B58=$A58,'Mapeamento de Riscos'!H52,IF($B59=$A58,'Mapeamento de Riscos'!H53,IF($B60=$A58,'Mapeamento de Riscos'!H54,IF($B61=$A58,'Mapeamento de Riscos'!H55,IF($B62=$A58,'Mapeamento de Riscos'!H56,IF($B63=$A58,'Mapeamento de Riscos'!H57,IF($B64=$A58,'Mapeamento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Riscos'!H58,IF($B100=$A58,'Mapeamento de Riscos'!H59,IF($B101=$A58,'Mapeamento de Riscos'!H60,IF($B102=$A58,'Mapeamento de Riscos'!H61,IF($B103=$A58,'Mapeamento de Riscos'!H62,IF($B104=$A58,'Mapeamento de Riscos'!H63,IF($B105=$A58,'Mapeamento de Riscos'!H64,IF($B106=$A58,'Mapeamento de Riscos'!H65,IF($B107=$A58,'Mapeamento de Riscos'!H66,""))))))))))))))))))))))))))))))))))))))))))))))))))</f>
        <v/>
      </c>
      <c r="H58" s="100" t="str">
        <f>IF($B58=$A58,'Mapeamento de Riscos'!I52,IF($B59=$A58,'Mapeamento de Riscos'!I53,IF($B60=$A58,'Mapeamento de Riscos'!I54,IF($B61=$A58,'Mapeamento de Riscos'!I55,IF($B62=$A58,'Mapeamento de Riscos'!I56,IF($B63=$A58,'Mapeamento de Riscos'!I57,IF($B64=$A58,'Mapeamento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Riscos'!I58,IF($B100=$A58,'Mapeamento de Riscos'!I59,IF($B101=$A58,'Mapeamento de Riscos'!I60,IF($B102=$A58,'Mapeamento de Riscos'!I61,IF($B103=$A58,'Mapeamento de Riscos'!I62,IF($B104=$A58,'Mapeamento de Riscos'!I63,IF($B105=$A58,'Mapeamento de Riscos'!I64,IF($B106=$A58,'Mapeamento de Riscos'!I65,IF($B107=$A58,'Mapeamento de Riscos'!I66,""))))))))))))))))))))))))))))))))))))))))))))))))))</f>
        <v/>
      </c>
      <c r="I58" s="100" t="str">
        <f>IF($B58=$A58,'Mapeamento de Riscos'!J52,IF($B59=$A58,'Mapeamento de Riscos'!J53,IF($B60=$A58,'Mapeamento de Riscos'!J54,IF($B61=$A58,'Mapeamento de Riscos'!J55,IF($B62=$A58,'Mapeamento de Riscos'!J56,IF($B63=$A58,'Mapeamento de Riscos'!J57,IF($B64=$A58,'Mapeamento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Riscos'!J58,IF($B100=$A58,'Mapeamento de Riscos'!J59,IF($B101=$A58,'Mapeamento de Riscos'!J60,IF($B102=$A58,'Mapeamento de Riscos'!J61,IF($B103=$A58,'Mapeamento de Riscos'!J62,IF($B104=$A58,'Mapeamento de Riscos'!J63,IF($B105=$A58,'Mapeamento de Riscos'!J64,IF($B106=$A58,'Mapeamento de Riscos'!J65,IF($B107=$A58,'Mapeamento de Riscos'!J66,""))))))))))))))))))))))))))))))))))))))))))))))))))</f>
        <v/>
      </c>
      <c r="J58" s="100" t="str">
        <f>IF($B58=$A58,'Mapeamento de Riscos'!V52,IF($B59=$A58,'Mapeamento de Riscos'!V53,IF($B60=$A58,'Mapeamento de Riscos'!V54,IF($B61=$A58,'Mapeamento de Riscos'!V55,IF($B62=$A58,'Mapeamento de Riscos'!V56,IF($B63=$A58,'Mapeamento de Riscos'!V57,IF($B64=$A58,'Mapeamento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Riscos'!V58,IF($B100=$A58,'Mapeamento de Riscos'!V59,IF($B101=$A58,'Mapeamento de Riscos'!V60,IF($B102=$A58,'Mapeamento de Riscos'!V61,IF($B103=$A58,'Mapeamento de Riscos'!V62,IF($B104=$A58,'Mapeamento de Riscos'!V63,IF($B105=$A58,'Mapeamento de Riscos'!V64,IF($B106=$A58,'Mapeamento de Riscos'!V65,IF($B107=$A58,'Mapeamento de Riscos'!V66,""))))))))))))))))))))))))))))))))))))))))))))))))))</f>
        <v/>
      </c>
      <c r="K58" s="100" t="str">
        <f>IF($B58=$A58,'Mapeamento de Riscos'!AG52,IF($B59=$A58,'Mapeamento de Riscos'!AG53,IF($B60=$A58,'Mapeamento de Riscos'!AG54,IF($B61=$A58,'Mapeamento de Riscos'!AG55,IF($B62=$A58,'Mapeamento de Riscos'!AG56,IF($B63=$A58,'Mapeamento de Riscos'!AG57,IF($B64=$A58,'Mapeamento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Riscos'!AG58,IF($B100=$A58,'Mapeamento de Riscos'!AG59,IF($B101=$A58,'Mapeamento de Riscos'!AG60,IF($B102=$A58,'Mapeamento de Riscos'!AG61,IF($B103=$A58,'Mapeamento de Riscos'!AG62,IF($B104=$A58,'Mapeamento de Riscos'!AG63,IF($B105=$A58,'Mapeamento de Riscos'!AG64,IF($B106=$A58,'Mapeamento de Riscos'!AG65,IF($B107=$A58,'Mapeamento de Riscos'!AG66,""))))))))))))))))))))))))))))))))))))))))))))))))))</f>
        <v/>
      </c>
      <c r="L58" s="100" t="str">
        <f>IF($B58=$A58,'Mapeamento de Riscos'!AH52,IF($B59=$A58,'Mapeamento de Riscos'!AH53,IF($B60=$A58,'Mapeamento de Riscos'!AH54,IF($B61=$A58,'Mapeamento de Riscos'!AH55,IF($B62=$A58,'Mapeamento de Riscos'!AH56,IF($B63=$A58,'Mapeamento de Riscos'!AH57,IF($B64=$A58,'Mapeamento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Riscos'!AH58,IF($B100=$A58,'Mapeamento de Riscos'!AH59,IF($B101=$A58,'Mapeamento de Riscos'!AH60,IF($B102=$A58,'Mapeamento de Riscos'!AH61,IF($B103=$A58,'Mapeamento de Riscos'!AH62,IF($B104=$A58,'Mapeamento de Riscos'!AH63,IF($B105=$A58,'Mapeamento de Riscos'!AH64,IF($B106=$A58,'Mapeamento de Riscos'!AH65,IF($B107=$A58,'Mapeamento de Riscos'!AH66,""))))))))))))))))))))))))))))))))))))))))))))))))))</f>
        <v/>
      </c>
      <c r="M58" s="265" t="str">
        <f>IF('Mapeamento de Riscos'!AI52&gt;0,(Q99&amp;" PREVENTIVO:  "&amp;'Mapeamento de Riscos'!AI52&amp;"
 ATENUANTE: "&amp;'Mapeamento de Riscos'!AK52&amp;""""),"")</f>
        <v/>
      </c>
      <c r="N58" s="265" t="str">
        <f>IF(C58='Mapeamento de Riscos'!A52,M58,IF(C58='Mapeamento de Riscos'!A53,'Matriz de Risco'!M59,IF(C58='Mapeamento de Riscos'!A54,'Matriz de Risco'!M60,IF(C58='Mapeamento de Riscos'!A55,'Matriz de Risco'!M61,IF(C58='Mapeamento de Riscos'!A56,'Matriz de Risco'!M62,IF(C58='Mapeamento de Riscos'!A57,'Matriz de Risco'!M63,""))))))</f>
        <v/>
      </c>
    </row>
    <row r="59" spans="1:14" ht="49.9" customHeight="1" x14ac:dyDescent="0.25">
      <c r="A59" s="98">
        <v>46</v>
      </c>
      <c r="B59" t="str">
        <f>IF('Mapeamento de Riscos'!B53="Gestão contratual",(COUNT($B$14:B58))+1,"")</f>
        <v/>
      </c>
      <c r="C59" s="100" t="str">
        <f>IF($B59=$A59,'Mapeamento de Riscos'!A53,IF($B60=$A59,'Mapeamento de Riscos'!A54,IF($B61=$A59,'Mapeamento de Riscos'!A55,IF($B62=$A59,'Mapeamento de Riscos'!A56,IF($B63=$A59,'Mapeamento de Riscos'!A57,IF($B64=$A59,'Mapeamento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Riscos'!A58,IF($B100=$A59,'Mapeamento de Riscos'!A59,IF($B101=$A59,'Mapeamento de Riscos'!A60,IF($B102=$A59,'Mapeamento de Riscos'!A61,IF($B103=$A59,'Mapeamento de Riscos'!A62,IF($B104=$A59,'Mapeamento de Riscos'!A63,IF($B105=$A59,'Mapeamento de Riscos'!A64,IF($B106=$A59,'Mapeamento de Riscos'!A65,IF($B107=$A59,'Mapeamento de Riscos'!A66,IF($B108=$A59,'Mapeamento de Riscos'!A67,""))))))))))))))))))))))))))))))))))))))))))))))))))</f>
        <v/>
      </c>
      <c r="D59" s="100" t="str">
        <f>IF($B59=$A59,'Mapeamento de Riscos'!B53,IF($B60=$A59,'Mapeamento de Riscos'!B54,IF($B61=$A59,'Mapeamento de Riscos'!B55,IF($B62=$A59,'Mapeamento de Riscos'!B56,IF($B63=$A59,'Mapeamento de Riscos'!B57,IF($B64=$A59,'Mapeamento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Riscos'!B58,IF($B100=$A59,'Mapeamento de Riscos'!B59,IF($B101=$A59,'Mapeamento de Riscos'!B60,IF($B102=$A59,'Mapeamento de Riscos'!B61,IF($B103=$A59,'Mapeamento de Riscos'!B62,IF($B104=$A59,'Mapeamento de Riscos'!B63,IF($B105=$A59,'Mapeamento de Riscos'!B64,IF($B106=$A59,'Mapeamento de Riscos'!B65,IF($B107=$A59,'Mapeamento de Riscos'!B66,IF($B108=$A59,'Mapeamento de Riscos'!B67,""))))))))))))))))))))))))))))))))))))))))))))))))))</f>
        <v/>
      </c>
      <c r="E59" s="266" t="str">
        <f>IF($B59=$A59,'Mapeamento de Riscos'!E53,IF($B60=$A59,'Mapeamento de Riscos'!E54,IF($B61=$A59,'Mapeamento de Riscos'!E55,IF($B62=$A59,'Mapeamento de Riscos'!E56,IF($B63=$A59,'Mapeamento de Riscos'!E57,IF($B64=$A59,'Mapeamento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Riscos'!E58,IF($B100=$A59,'Mapeamento de Riscos'!E59,IF($B101=$A59,'Mapeamento de Riscos'!E60,IF($B102=$A59,'Mapeamento de Riscos'!E61,IF($B103=$A59,'Mapeamento de Riscos'!E62,IF($B104=$A59,'Mapeamento de Riscos'!E63,IF($B105=$A59,'Mapeamento de Riscos'!E64,IF($B106=$A59,'Mapeamento de Riscos'!E65,IF($B107=$A59,'Mapeamento de Riscos'!E66,IF($B108=$A59,'Mapeamento de Riscos'!E67,""))))))))))))))))))))))))))))))))))))))))))))))))))</f>
        <v/>
      </c>
      <c r="F59" s="266" t="str">
        <f>IF($B59=$A59,'Mapeamento de Riscos'!F53,IF($B60=$A59,'Mapeamento de Riscos'!F54,IF($B61=$A59,'Mapeamento de Riscos'!F55,IF($B62=$A59,'Mapeamento de Riscos'!F56,IF($B63=$A59,'Mapeamento de Riscos'!F57,IF($B64=$A59,'Mapeamento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Riscos'!F58,IF($B100=$A59,'Mapeamento de Riscos'!F59,IF($B101=$A59,'Mapeamento de Riscos'!F60,IF($B102=$A59,'Mapeamento de Riscos'!F61,IF($B103=$A59,'Mapeamento de Riscos'!F62,IF($B104=$A59,'Mapeamento de Riscos'!F63,IF($B105=$A59,'Mapeamento de Riscos'!F64,IF($B106=$A59,'Mapeamento de Riscos'!F65,IF($B107=$A59,'Mapeamento de Riscos'!F66,IF($B108=$A59,'Mapeamento de Riscos'!F67,""))))))))))))))))))))))))))))))))))))))))))))))))))</f>
        <v/>
      </c>
      <c r="G59" s="266" t="str">
        <f>IF($B59=$A59,'Mapeamento de Riscos'!H53,IF($B60=$A59,'Mapeamento de Riscos'!H54,IF($B61=$A59,'Mapeamento de Riscos'!H55,IF($B62=$A59,'Mapeamento de Riscos'!H56,IF($B63=$A59,'Mapeamento de Riscos'!H57,IF($B64=$A59,'Mapeamento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Riscos'!H58,IF($B100=$A59,'Mapeamento de Riscos'!H59,IF($B101=$A59,'Mapeamento de Riscos'!H60,IF($B102=$A59,'Mapeamento de Riscos'!H61,IF($B103=$A59,'Mapeamento de Riscos'!H62,IF($B104=$A59,'Mapeamento de Riscos'!H63,IF($B105=$A59,'Mapeamento de Riscos'!H64,IF($B106=$A59,'Mapeamento de Riscos'!H65,IF($B107=$A59,'Mapeamento de Riscos'!H66,IF($B108=$A59,'Mapeamento de Riscos'!H67,""))))))))))))))))))))))))))))))))))))))))))))))))))</f>
        <v/>
      </c>
      <c r="H59" s="100" t="str">
        <f>IF($B59=$A59,'Mapeamento de Riscos'!I53,IF($B60=$A59,'Mapeamento de Riscos'!I54,IF($B61=$A59,'Mapeamento de Riscos'!I55,IF($B62=$A59,'Mapeamento de Riscos'!I56,IF($B63=$A59,'Mapeamento de Riscos'!I57,IF($B64=$A59,'Mapeamento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Riscos'!I58,IF($B100=$A59,'Mapeamento de Riscos'!I59,IF($B101=$A59,'Mapeamento de Riscos'!I60,IF($B102=$A59,'Mapeamento de Riscos'!I61,IF($B103=$A59,'Mapeamento de Riscos'!I62,IF($B104=$A59,'Mapeamento de Riscos'!I63,IF($B105=$A59,'Mapeamento de Riscos'!I64,IF($B106=$A59,'Mapeamento de Riscos'!I65,IF($B107=$A59,'Mapeamento de Riscos'!I66,IF($B108=$A59,'Mapeamento de Riscos'!I67,""))))))))))))))))))))))))))))))))))))))))))))))))))</f>
        <v/>
      </c>
      <c r="I59" s="100" t="str">
        <f>IF($B59=$A59,'Mapeamento de Riscos'!J53,IF($B60=$A59,'Mapeamento de Riscos'!J54,IF($B61=$A59,'Mapeamento de Riscos'!J55,IF($B62=$A59,'Mapeamento de Riscos'!J56,IF($B63=$A59,'Mapeamento de Riscos'!J57,IF($B64=$A59,'Mapeamento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Riscos'!J58,IF($B100=$A59,'Mapeamento de Riscos'!J59,IF($B101=$A59,'Mapeamento de Riscos'!J60,IF($B102=$A59,'Mapeamento de Riscos'!J61,IF($B103=$A59,'Mapeamento de Riscos'!J62,IF($B104=$A59,'Mapeamento de Riscos'!J63,IF($B105=$A59,'Mapeamento de Riscos'!J64,IF($B106=$A59,'Mapeamento de Riscos'!J65,IF($B107=$A59,'Mapeamento de Riscos'!J66,IF($B108=$A59,'Mapeamento de Riscos'!J67,""))))))))))))))))))))))))))))))))))))))))))))))))))</f>
        <v/>
      </c>
      <c r="J59" s="100" t="str">
        <f>IF($B59=$A59,'Mapeamento de Riscos'!V53,IF($B60=$A59,'Mapeamento de Riscos'!V54,IF($B61=$A59,'Mapeamento de Riscos'!V55,IF($B62=$A59,'Mapeamento de Riscos'!V56,IF($B63=$A59,'Mapeamento de Riscos'!V57,IF($B64=$A59,'Mapeamento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Riscos'!V58,IF($B100=$A59,'Mapeamento de Riscos'!V59,IF($B101=$A59,'Mapeamento de Riscos'!V60,IF($B102=$A59,'Mapeamento de Riscos'!V61,IF($B103=$A59,'Mapeamento de Riscos'!V62,IF($B104=$A59,'Mapeamento de Riscos'!V63,IF($B105=$A59,'Mapeamento de Riscos'!V64,IF($B106=$A59,'Mapeamento de Riscos'!V65,IF($B107=$A59,'Mapeamento de Riscos'!V66,IF($B108=$A59,'Mapeamento de Riscos'!V67,""))))))))))))))))))))))))))))))))))))))))))))))))))</f>
        <v/>
      </c>
      <c r="K59" s="100" t="str">
        <f>IF($B59=$A59,'Mapeamento de Riscos'!AG53,IF($B60=$A59,'Mapeamento de Riscos'!AG54,IF($B61=$A59,'Mapeamento de Riscos'!AG55,IF($B62=$A59,'Mapeamento de Riscos'!AG56,IF($B63=$A59,'Mapeamento de Riscos'!AG57,IF($B64=$A59,'Mapeamento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Riscos'!AG58,IF($B100=$A59,'Mapeamento de Riscos'!AG59,IF($B101=$A59,'Mapeamento de Riscos'!AG60,IF($B102=$A59,'Mapeamento de Riscos'!AG61,IF($B103=$A59,'Mapeamento de Riscos'!AG62,IF($B104=$A59,'Mapeamento de Riscos'!AG63,IF($B105=$A59,'Mapeamento de Riscos'!AG64,IF($B106=$A59,'Mapeamento de Riscos'!AG65,IF($B107=$A59,'Mapeamento de Riscos'!AG66,IF($B108=$A59,'Mapeamento de Riscos'!AG67,""))))))))))))))))))))))))))))))))))))))))))))))))))</f>
        <v/>
      </c>
      <c r="L59" s="100" t="str">
        <f>IF($B59=$A59,'Mapeamento de Riscos'!AH53,IF($B60=$A59,'Mapeamento de Riscos'!AH54,IF($B61=$A59,'Mapeamento de Riscos'!AH55,IF($B62=$A59,'Mapeamento de Riscos'!AH56,IF($B63=$A59,'Mapeamento de Riscos'!AH57,IF($B64=$A59,'Mapeamento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Riscos'!AH58,IF($B100=$A59,'Mapeamento de Riscos'!AH59,IF($B101=$A59,'Mapeamento de Riscos'!AH60,IF($B102=$A59,'Mapeamento de Riscos'!AH61,IF($B103=$A59,'Mapeamento de Riscos'!AH62,IF($B104=$A59,'Mapeamento de Riscos'!AH63,IF($B105=$A59,'Mapeamento de Riscos'!AH64,IF($B106=$A59,'Mapeamento de Riscos'!AH65,IF($B107=$A59,'Mapeamento de Riscos'!AH66,IF($B108=$A59,'Mapeamento de Riscos'!AH67,""))))))))))))))))))))))))))))))))))))))))))))))))))</f>
        <v/>
      </c>
      <c r="M59" s="265" t="str">
        <f>IF('Mapeamento de Riscos'!AI53&gt;0,(Q100&amp;" PREVENTIVO:  "&amp;'Mapeamento de Riscos'!AI53&amp;"
 ATENUANTE: "&amp;'Mapeamento de Riscos'!AK53&amp;""""),"")</f>
        <v/>
      </c>
      <c r="N59" s="265" t="str">
        <f>IF(C59='Mapeamento de Riscos'!A53,M59,IF(C59='Mapeamento de Riscos'!A54,'Matriz de Risco'!M60,IF(C59='Mapeamento de Riscos'!A55,'Matriz de Risco'!M61,IF(C59='Mapeamento de Riscos'!A56,'Matriz de Risco'!M62,IF(C59='Mapeamento de Riscos'!A57,'Matriz de Risco'!M63,"")))))</f>
        <v/>
      </c>
    </row>
    <row r="60" spans="1:14" ht="49.9" customHeight="1" x14ac:dyDescent="0.25">
      <c r="A60" s="98">
        <v>47</v>
      </c>
      <c r="B60" t="str">
        <f>IF('Mapeamento de Riscos'!B54="Gestão contratual",(COUNT($B$14:B59))+1,"")</f>
        <v/>
      </c>
      <c r="C60" s="100" t="str">
        <f>IF($B60=$A60,'Mapeamento de Riscos'!A54,IF($B61=$A60,'Mapeamento de Riscos'!A55,IF($B62=$A60,'Mapeamento de Riscos'!A56,IF($B63=$A60,'Mapeamento de Riscos'!A57,IF($B64=$A60,'Mapeamento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Riscos'!A58,IF($B100=$A60,'Mapeamento de Riscos'!A59,IF($B101=$A60,'Mapeamento de Riscos'!A60,IF($B102=$A60,'Mapeamento de Riscos'!A61,IF($B103=$A60,'Mapeamento de Riscos'!A62,IF($B104=$A60,'Mapeamento de Riscos'!A63,IF($B105=$A60,'Mapeamento de Riscos'!A64,IF($B106=$A60,'Mapeamento de Riscos'!A65,IF($B107=$A60,'Mapeamento de Riscos'!A66,IF($B108=$A60,'Mapeamento de Riscos'!A67,IF($B109=$A60,'Mapeamento de Riscos'!A68,""))))))))))))))))))))))))))))))))))))))))))))))))))</f>
        <v/>
      </c>
      <c r="D60" s="100" t="str">
        <f>IF($B60=$A60,'Mapeamento de Riscos'!B54,IF($B61=$A60,'Mapeamento de Riscos'!B55,IF($B62=$A60,'Mapeamento de Riscos'!B56,IF($B63=$A60,'Mapeamento de Riscos'!B57,IF($B64=$A60,'Mapeamento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Riscos'!B58,IF($B100=$A60,'Mapeamento de Riscos'!B59,IF($B101=$A60,'Mapeamento de Riscos'!B60,IF($B102=$A60,'Mapeamento de Riscos'!B61,IF($B103=$A60,'Mapeamento de Riscos'!B62,IF($B104=$A60,'Mapeamento de Riscos'!B63,IF($B105=$A60,'Mapeamento de Riscos'!B64,IF($B106=$A60,'Mapeamento de Riscos'!B65,IF($B107=$A60,'Mapeamento de Riscos'!B66,IF($B108=$A60,'Mapeamento de Riscos'!B67,IF($B109=$A60,'Mapeamento de Riscos'!B68,""))))))))))))))))))))))))))))))))))))))))))))))))))</f>
        <v/>
      </c>
      <c r="E60" s="266" t="str">
        <f>IF($B60=$A60,'Mapeamento de Riscos'!E54,IF($B61=$A60,'Mapeamento de Riscos'!E55,IF($B62=$A60,'Mapeamento de Riscos'!E56,IF($B63=$A60,'Mapeamento de Riscos'!E57,IF($B64=$A60,'Mapeamento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Riscos'!E58,IF($B100=$A60,'Mapeamento de Riscos'!E59,IF($B101=$A60,'Mapeamento de Riscos'!E60,IF($B102=$A60,'Mapeamento de Riscos'!E61,IF($B103=$A60,'Mapeamento de Riscos'!E62,IF($B104=$A60,'Mapeamento de Riscos'!E63,IF($B105=$A60,'Mapeamento de Riscos'!E64,IF($B106=$A60,'Mapeamento de Riscos'!E65,IF($B107=$A60,'Mapeamento de Riscos'!E66,IF($B108=$A60,'Mapeamento de Riscos'!E67,IF($B109=$A60,'Mapeamento de Riscos'!E68,""))))))))))))))))))))))))))))))))))))))))))))))))))</f>
        <v/>
      </c>
      <c r="F60" s="266" t="str">
        <f>IF($B60=$A60,'Mapeamento de Riscos'!F54,IF($B61=$A60,'Mapeamento de Riscos'!F55,IF($B62=$A60,'Mapeamento de Riscos'!F56,IF($B63=$A60,'Mapeamento de Riscos'!F57,IF($B64=$A60,'Mapeamento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Riscos'!F58,IF($B100=$A60,'Mapeamento de Riscos'!F59,IF($B101=$A60,'Mapeamento de Riscos'!F60,IF($B102=$A60,'Mapeamento de Riscos'!F61,IF($B103=$A60,'Mapeamento de Riscos'!F62,IF($B104=$A60,'Mapeamento de Riscos'!F63,IF($B105=$A60,'Mapeamento de Riscos'!F64,IF($B106=$A60,'Mapeamento de Riscos'!F65,IF($B107=$A60,'Mapeamento de Riscos'!F66,IF($B108=$A60,'Mapeamento de Riscos'!F67,IF($B109=$A60,'Mapeamento de Riscos'!F68,""))))))))))))))))))))))))))))))))))))))))))))))))))</f>
        <v/>
      </c>
      <c r="G60" s="266" t="str">
        <f>IF($B60=$A60,'Mapeamento de Riscos'!H54,IF($B61=$A60,'Mapeamento de Riscos'!H55,IF($B62=$A60,'Mapeamento de Riscos'!H56,IF($B63=$A60,'Mapeamento de Riscos'!H57,IF($B64=$A60,'Mapeamento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Riscos'!H58,IF($B100=$A60,'Mapeamento de Riscos'!H59,IF($B101=$A60,'Mapeamento de Riscos'!H60,IF($B102=$A60,'Mapeamento de Riscos'!H61,IF($B103=$A60,'Mapeamento de Riscos'!H62,IF($B104=$A60,'Mapeamento de Riscos'!H63,IF($B105=$A60,'Mapeamento de Riscos'!H64,IF($B106=$A60,'Mapeamento de Riscos'!H65,IF($B107=$A60,'Mapeamento de Riscos'!H66,IF($B108=$A60,'Mapeamento de Riscos'!H67,IF($B109=$A60,'Mapeamento de Riscos'!H68,""))))))))))))))))))))))))))))))))))))))))))))))))))</f>
        <v/>
      </c>
      <c r="H60" s="100" t="str">
        <f>IF($B60=$A60,'Mapeamento de Riscos'!I54,IF($B61=$A60,'Mapeamento de Riscos'!I55,IF($B62=$A60,'Mapeamento de Riscos'!I56,IF($B63=$A60,'Mapeamento de Riscos'!I57,IF($B64=$A60,'Mapeamento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Riscos'!I58,IF($B100=$A60,'Mapeamento de Riscos'!I59,IF($B101=$A60,'Mapeamento de Riscos'!I60,IF($B102=$A60,'Mapeamento de Riscos'!I61,IF($B103=$A60,'Mapeamento de Riscos'!I62,IF($B104=$A60,'Mapeamento de Riscos'!I63,IF($B105=$A60,'Mapeamento de Riscos'!I64,IF($B106=$A60,'Mapeamento de Riscos'!I65,IF($B107=$A60,'Mapeamento de Riscos'!I66,IF($B108=$A60,'Mapeamento de Riscos'!I67,IF($B109=$A60,'Mapeamento de Riscos'!I68,""))))))))))))))))))))))))))))))))))))))))))))))))))</f>
        <v/>
      </c>
      <c r="I60" s="100" t="str">
        <f>IF($B60=$A60,'Mapeamento de Riscos'!J54,IF($B61=$A60,'Mapeamento de Riscos'!J55,IF($B62=$A60,'Mapeamento de Riscos'!J56,IF($B63=$A60,'Mapeamento de Riscos'!J57,IF($B64=$A60,'Mapeamento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Riscos'!J58,IF($B100=$A60,'Mapeamento de Riscos'!J59,IF($B101=$A60,'Mapeamento de Riscos'!J60,IF($B102=$A60,'Mapeamento de Riscos'!J61,IF($B103=$A60,'Mapeamento de Riscos'!J62,IF($B104=$A60,'Mapeamento de Riscos'!J63,IF($B105=$A60,'Mapeamento de Riscos'!J64,IF($B106=$A60,'Mapeamento de Riscos'!J65,IF($B107=$A60,'Mapeamento de Riscos'!J66,IF($B108=$A60,'Mapeamento de Riscos'!J67,IF($B109=$A60,'Mapeamento de Riscos'!J68,""))))))))))))))))))))))))))))))))))))))))))))))))))</f>
        <v/>
      </c>
      <c r="J60" s="100" t="str">
        <f>IF($B60=$A60,'Mapeamento de Riscos'!V54,IF($B61=$A60,'Mapeamento de Riscos'!V55,IF($B62=$A60,'Mapeamento de Riscos'!V56,IF($B63=$A60,'Mapeamento de Riscos'!V57,IF($B64=$A60,'Mapeamento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Riscos'!V58,IF($B100=$A60,'Mapeamento de Riscos'!V59,IF($B101=$A60,'Mapeamento de Riscos'!V60,IF($B102=$A60,'Mapeamento de Riscos'!V61,IF($B103=$A60,'Mapeamento de Riscos'!V62,IF($B104=$A60,'Mapeamento de Riscos'!V63,IF($B105=$A60,'Mapeamento de Riscos'!V64,IF($B106=$A60,'Mapeamento de Riscos'!V65,IF($B107=$A60,'Mapeamento de Riscos'!V66,IF($B108=$A60,'Mapeamento de Riscos'!V67,IF($B109=$A60,'Mapeamento de Riscos'!V68,""))))))))))))))))))))))))))))))))))))))))))))))))))</f>
        <v/>
      </c>
      <c r="K60" s="100" t="str">
        <f>IF($B60=$A60,'Mapeamento de Riscos'!AG54,IF($B61=$A60,'Mapeamento de Riscos'!AG55,IF($B62=$A60,'Mapeamento de Riscos'!AG56,IF($B63=$A60,'Mapeamento de Riscos'!AG57,IF($B64=$A60,'Mapeamento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Riscos'!AG58,IF($B100=$A60,'Mapeamento de Riscos'!AG59,IF($B101=$A60,'Mapeamento de Riscos'!AG60,IF($B102=$A60,'Mapeamento de Riscos'!AG61,IF($B103=$A60,'Mapeamento de Riscos'!AG62,IF($B104=$A60,'Mapeamento de Riscos'!AG63,IF($B105=$A60,'Mapeamento de Riscos'!AG64,IF($B106=$A60,'Mapeamento de Riscos'!AG65,IF($B107=$A60,'Mapeamento de Riscos'!AG66,IF($B108=$A60,'Mapeamento de Riscos'!AG67,IF($B109=$A60,'Mapeamento de Riscos'!AG68,""))))))))))))))))))))))))))))))))))))))))))))))))))</f>
        <v/>
      </c>
      <c r="L60" s="100" t="str">
        <f>IF($B60=$A60,'Mapeamento de Riscos'!AH54,IF($B61=$A60,'Mapeamento de Riscos'!AH55,IF($B62=$A60,'Mapeamento de Riscos'!AH56,IF($B63=$A60,'Mapeamento de Riscos'!AH57,IF($B64=$A60,'Mapeamento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Riscos'!AH58,IF($B100=$A60,'Mapeamento de Riscos'!AH59,IF($B101=$A60,'Mapeamento de Riscos'!AH60,IF($B102=$A60,'Mapeamento de Riscos'!AH61,IF($B103=$A60,'Mapeamento de Riscos'!AH62,IF($B104=$A60,'Mapeamento de Riscos'!AH63,IF($B105=$A60,'Mapeamento de Riscos'!AH64,IF($B106=$A60,'Mapeamento de Riscos'!AH65,IF($B107=$A60,'Mapeamento de Riscos'!AH66,IF($B108=$A60,'Mapeamento de Riscos'!AH67,IF($B109=$A60,'Mapeamento de Riscos'!AH68,""))))))))))))))))))))))))))))))))))))))))))))))))))</f>
        <v/>
      </c>
      <c r="M60" s="265" t="str">
        <f>IF('Mapeamento de Riscos'!AI54&gt;0,(Q101&amp;" PREVENTIVO:  "&amp;'Mapeamento de Riscos'!AI54&amp;"
 ATENUANTE: "&amp;'Mapeamento de Riscos'!AK54&amp;""""),"")</f>
        <v/>
      </c>
      <c r="N60" s="265" t="str">
        <f>IF(C60='Mapeamento de Riscos'!A54,M60,IF(C60='Mapeamento de Riscos'!A55,'Matriz de Risco'!M61,IF(C60='Mapeamento de Riscos'!A56,'Matriz de Risco'!M62,IF(C60='Mapeamento de Riscos'!A57,'Matriz de Risco'!M63,""))))</f>
        <v/>
      </c>
    </row>
    <row r="61" spans="1:14" ht="181.5" customHeight="1" x14ac:dyDescent="0.25">
      <c r="A61" s="98">
        <v>48</v>
      </c>
      <c r="B61" t="str">
        <f>IF('Mapeamento de Riscos'!B55="Gestão contratual",(COUNT($B$14:B60))+1,"")</f>
        <v/>
      </c>
      <c r="C61" s="100" t="str">
        <f>IF($B61=$A61,'Mapeamento de Riscos'!A55,IF($B62=$A61,'Mapeamento de Riscos'!A56,IF($B63=$A61,'Mapeamento de Riscos'!A57,IF($B64=$A61,'Mapeamento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Riscos'!A58,IF($B100=$A61,'Mapeamento de Riscos'!A59,IF($B101=$A61,'Mapeamento de Riscos'!A60,IF($B102=$A61,'Mapeamento de Riscos'!A61,IF($B103=$A61,'Mapeamento de Riscos'!A62,IF($B104=$A61,'Mapeamento de Riscos'!A63,IF($B105=$A61,'Mapeamento de Riscos'!A64,IF($B106=$A61,'Mapeamento de Riscos'!A65,IF($B107=$A61,'Mapeamento de Riscos'!A66,IF($B108=$A61,'Mapeamento de Riscos'!A67,IF($B109=$A61,'Mapeamento de Riscos'!A68,IF($B110=$A61,'Mapeamento de Riscos'!A69,""))))))))))))))))))))))))))))))))))))))))))))))))))</f>
        <v/>
      </c>
      <c r="D61" s="100" t="str">
        <f>IF($B61=$A61,'Mapeamento de Riscos'!B55,IF($B62=$A61,'Mapeamento de Riscos'!B56,IF($B63=$A61,'Mapeamento de Riscos'!B57,IF($B64=$A61,'Mapeamento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Riscos'!B58,IF($B100=$A61,'Mapeamento de Riscos'!B59,IF($B101=$A61,'Mapeamento de Riscos'!B60,IF($B102=$A61,'Mapeamento de Riscos'!B61,IF($B103=$A61,'Mapeamento de Riscos'!B62,IF($B104=$A61,'Mapeamento de Riscos'!B63,IF($B105=$A61,'Mapeamento de Riscos'!B64,IF($B106=$A61,'Mapeamento de Riscos'!B65,IF($B107=$A61,'Mapeamento de Riscos'!B66,IF($B108=$A61,'Mapeamento de Riscos'!B67,IF($B109=$A61,'Mapeamento de Riscos'!B68,IF($B110=$A61,'Mapeamento de Riscos'!B69,""))))))))))))))))))))))))))))))))))))))))))))))))))</f>
        <v/>
      </c>
      <c r="E61" s="266" t="str">
        <f>IF($B61=$A61,'Mapeamento de Riscos'!E55,IF($B62=$A61,'Mapeamento de Riscos'!E56,IF($B63=$A61,'Mapeamento de Riscos'!E57,IF($B64=$A61,'Mapeamento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Riscos'!E58,IF($B100=$A61,'Mapeamento de Riscos'!E59,IF($B101=$A61,'Mapeamento de Riscos'!E60,IF($B102=$A61,'Mapeamento de Riscos'!E61,IF($B103=$A61,'Mapeamento de Riscos'!E62,IF($B104=$A61,'Mapeamento de Riscos'!E63,IF($B105=$A61,'Mapeamento de Riscos'!E64,IF($B106=$A61,'Mapeamento de Riscos'!E65,IF($B107=$A61,'Mapeamento de Riscos'!E66,IF($B108=$A61,'Mapeamento de Riscos'!E67,IF($B109=$A61,'Mapeamento de Riscos'!E68,IF($B110=$A61,'Mapeamento de Riscos'!E69,""))))))))))))))))))))))))))))))))))))))))))))))))))</f>
        <v/>
      </c>
      <c r="F61" s="266" t="str">
        <f>IF($B61=$A61,'Mapeamento de Riscos'!F55,IF($B62=$A61,'Mapeamento de Riscos'!F56,IF($B63=$A61,'Mapeamento de Riscos'!F57,IF($B64=$A61,'Mapeamento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Riscos'!F58,IF($B100=$A61,'Mapeamento de Riscos'!F59,IF($B101=$A61,'Mapeamento de Riscos'!F60,IF($B102=$A61,'Mapeamento de Riscos'!F61,IF($B103=$A61,'Mapeamento de Riscos'!F62,IF($B104=$A61,'Mapeamento de Riscos'!F63,IF($B105=$A61,'Mapeamento de Riscos'!F64,IF($B106=$A61,'Mapeamento de Riscos'!F65,IF($B107=$A61,'Mapeamento de Riscos'!F66,IF($B108=$A61,'Mapeamento de Riscos'!F67,IF($B109=$A61,'Mapeamento de Riscos'!F68,IF($B110=$A61,'Mapeamento de Riscos'!F69,""))))))))))))))))))))))))))))))))))))))))))))))))))</f>
        <v/>
      </c>
      <c r="G61" s="266" t="str">
        <f>IF($B61=$A61,'Mapeamento de Riscos'!H55,IF($B62=$A61,'Mapeamento de Riscos'!H56,IF($B63=$A61,'Mapeamento de Riscos'!H57,IF($B64=$A61,'Mapeamento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Riscos'!H58,IF($B100=$A61,'Mapeamento de Riscos'!H59,IF($B101=$A61,'Mapeamento de Riscos'!H60,IF($B102=$A61,'Mapeamento de Riscos'!H61,IF($B103=$A61,'Mapeamento de Riscos'!H62,IF($B104=$A61,'Mapeamento de Riscos'!H63,IF($B105=$A61,'Mapeamento de Riscos'!H64,IF($B106=$A61,'Mapeamento de Riscos'!H65,IF($B107=$A61,'Mapeamento de Riscos'!H66,IF($B108=$A61,'Mapeamento de Riscos'!H67,IF($B109=$A61,'Mapeamento de Riscos'!H68,IF($B110=$A61,'Mapeamento de Riscos'!H69,""))))))))))))))))))))))))))))))))))))))))))))))))))</f>
        <v/>
      </c>
      <c r="H61" s="100" t="str">
        <f>IF($B61=$A61,'Mapeamento de Riscos'!I55,IF($B62=$A61,'Mapeamento de Riscos'!I56,IF($B63=$A61,'Mapeamento de Riscos'!I57,IF($B64=$A61,'Mapeamento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Riscos'!I58,IF($B100=$A61,'Mapeamento de Riscos'!I59,IF($B101=$A61,'Mapeamento de Riscos'!I60,IF($B102=$A61,'Mapeamento de Riscos'!I61,IF($B103=$A61,'Mapeamento de Riscos'!I62,IF($B104=$A61,'Mapeamento de Riscos'!I63,IF($B105=$A61,'Mapeamento de Riscos'!I64,IF($B106=$A61,'Mapeamento de Riscos'!I65,IF($B107=$A61,'Mapeamento de Riscos'!I66,IF($B108=$A61,'Mapeamento de Riscos'!I67,IF($B109=$A61,'Mapeamento de Riscos'!I68,IF($B110=$A61,'Mapeamento de Riscos'!I69,""))))))))))))))))))))))))))))))))))))))))))))))))))</f>
        <v/>
      </c>
      <c r="I61" s="100" t="str">
        <f>IF($B61=$A61,'Mapeamento de Riscos'!J55,IF($B62=$A61,'Mapeamento de Riscos'!J56,IF($B63=$A61,'Mapeamento de Riscos'!J57,IF($B64=$A61,'Mapeamento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Riscos'!J58,IF($B100=$A61,'Mapeamento de Riscos'!J59,IF($B101=$A61,'Mapeamento de Riscos'!J60,IF($B102=$A61,'Mapeamento de Riscos'!J61,IF($B103=$A61,'Mapeamento de Riscos'!J62,IF($B104=$A61,'Mapeamento de Riscos'!J63,IF($B105=$A61,'Mapeamento de Riscos'!J64,IF($B106=$A61,'Mapeamento de Riscos'!J65,IF($B107=$A61,'Mapeamento de Riscos'!J66,IF($B108=$A61,'Mapeamento de Riscos'!J67,IF($B109=$A61,'Mapeamento de Riscos'!J68,IF($B110=$A61,'Mapeamento de Riscos'!J69,""))))))))))))))))))))))))))))))))))))))))))))))))))</f>
        <v/>
      </c>
      <c r="J61" s="100" t="str">
        <f>IF($B61=$A61,'Mapeamento de Riscos'!V55,IF($B62=$A61,'Mapeamento de Riscos'!V56,IF($B63=$A61,'Mapeamento de Riscos'!V57,IF($B64=$A61,'Mapeamento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Riscos'!V58,IF($B100=$A61,'Mapeamento de Riscos'!V59,IF($B101=$A61,'Mapeamento de Riscos'!V60,IF($B102=$A61,'Mapeamento de Riscos'!V61,IF($B103=$A61,'Mapeamento de Riscos'!V62,IF($B104=$A61,'Mapeamento de Riscos'!V63,IF($B105=$A61,'Mapeamento de Riscos'!V64,IF($B106=$A61,'Mapeamento de Riscos'!V65,IF($B107=$A61,'Mapeamento de Riscos'!V66,IF($B108=$A61,'Mapeamento de Riscos'!V67,IF($B109=$A61,'Mapeamento de Riscos'!V68,IF($B110=$A61,'Mapeamento de Riscos'!V69,""))))))))))))))))))))))))))))))))))))))))))))))))))</f>
        <v/>
      </c>
      <c r="K61" s="100" t="str">
        <f>IF($B61=$A61,'Mapeamento de Riscos'!AG55,IF($B62=$A61,'Mapeamento de Riscos'!AG56,IF($B63=$A61,'Mapeamento de Riscos'!AG57,IF($B64=$A61,'Mapeamento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Riscos'!AG58,IF($B100=$A61,'Mapeamento de Riscos'!AG59,IF($B101=$A61,'Mapeamento de Riscos'!AG60,IF($B102=$A61,'Mapeamento de Riscos'!AG61,IF($B103=$A61,'Mapeamento de Riscos'!AG62,IF($B104=$A61,'Mapeamento de Riscos'!AG63,IF($B105=$A61,'Mapeamento de Riscos'!AG64,IF($B106=$A61,'Mapeamento de Riscos'!AG65,IF($B107=$A61,'Mapeamento de Riscos'!AG66,IF($B108=$A61,'Mapeamento de Riscos'!AG67,IF($B109=$A61,'Mapeamento de Riscos'!AG68,IF($B110=$A61,'Mapeamento de Riscos'!AG69,""))))))))))))))))))))))))))))))))))))))))))))))))))</f>
        <v/>
      </c>
      <c r="L61" s="100" t="str">
        <f>IF($B61=$A61,'Mapeamento de Riscos'!AH55,IF($B62=$A61,'Mapeamento de Riscos'!AH56,IF($B63=$A61,'Mapeamento de Riscos'!AH57,IF($B64=$A61,'Mapeamento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Riscos'!AH58,IF($B100=$A61,'Mapeamento de Riscos'!AH59,IF($B101=$A61,'Mapeamento de Riscos'!AH60,IF($B102=$A61,'Mapeamento de Riscos'!AH61,IF($B103=$A61,'Mapeamento de Riscos'!AH62,IF($B104=$A61,'Mapeamento de Riscos'!AH63,IF($B105=$A61,'Mapeamento de Riscos'!AH64,IF($B106=$A61,'Mapeamento de Riscos'!AH65,IF($B107=$A61,'Mapeamento de Riscos'!AH66,IF($B108=$A61,'Mapeamento de Riscos'!AH67,IF($B109=$A61,'Mapeamento de Riscos'!AH68,IF($B110=$A61,'Mapeamento de Riscos'!AH69,""))))))))))))))))))))))))))))))))))))))))))))))))))</f>
        <v/>
      </c>
      <c r="M61" s="265" t="str">
        <f>IF('Mapeamento de Riscos'!AI55&gt;0,(Q102&amp;" PREVENTIVO:  "&amp;'Mapeamento de Riscos'!AI55&amp;"
 ATENUANTE: "&amp;'Mapeamento de Riscos'!AK55&amp;""""),"")</f>
        <v/>
      </c>
      <c r="N61" s="265" t="str">
        <f>IF(C61='Mapeamento de Riscos'!A55,M61,IF(C61='Mapeamento de Riscos'!A56,'Matriz de Risco'!M62,IF(C61='Mapeamento de Riscos'!A57,'Matriz de Risco'!M63,"")))</f>
        <v/>
      </c>
    </row>
    <row r="62" spans="1:14" ht="49.9" customHeight="1" x14ac:dyDescent="0.25">
      <c r="A62" s="98">
        <v>49</v>
      </c>
      <c r="B62" t="str">
        <f>IF('Mapeamento de Riscos'!B56="Gestão contratual",(COUNT($B$14:B61))+1,"")</f>
        <v/>
      </c>
      <c r="C62" s="100" t="str">
        <f>IF($B62=$A62,'Mapeamento de Riscos'!A56,IF($B63=$A62,'Mapeamento de Riscos'!A57,IF($B64=$A62,'Mapeamento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Riscos'!A58,IF($B100=$A62,'Mapeamento de Riscos'!A59,IF($B101=$A62,'Mapeamento de Riscos'!A60,IF($B102=$A62,'Mapeamento de Riscos'!A61,IF($B103=$A62,'Mapeamento de Riscos'!A62,IF($B104=$A62,'Mapeamento de Riscos'!A63,IF($B105=$A62,'Mapeamento de Riscos'!A64,IF($B106=$A62,'Mapeamento de Riscos'!A65,IF($B107=$A62,'Mapeamento de Riscos'!A66,IF($B108=$A62,'Mapeamento de Riscos'!A67,IF($B109=$A62,'Mapeamento de Riscos'!A68,IF($B110=$A62,'Mapeamento de Riscos'!A69,IF($B111=$A62,'Mapeamento de Riscos'!A70,""))))))))))))))))))))))))))))))))))))))))))))))))))</f>
        <v/>
      </c>
      <c r="D62" s="100" t="str">
        <f>IF($B62=$A62,'Mapeamento de Riscos'!B56,IF($B63=$A62,'Mapeamento de Riscos'!B57,IF($B64=$A62,'Mapeamento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Riscos'!B58,IF($B100=$A62,'Mapeamento de Riscos'!B59,IF($B101=$A62,'Mapeamento de Riscos'!B60,IF($B102=$A62,'Mapeamento de Riscos'!B61,IF($B103=$A62,'Mapeamento de Riscos'!B62,IF($B104=$A62,'Mapeamento de Riscos'!B63,IF($B105=$A62,'Mapeamento de Riscos'!B64,IF($B106=$A62,'Mapeamento de Riscos'!B65,IF($B107=$A62,'Mapeamento de Riscos'!B66,IF($B108=$A62,'Mapeamento de Riscos'!B67,IF($B109=$A62,'Mapeamento de Riscos'!B68,IF($B110=$A62,'Mapeamento de Riscos'!B69,IF($B111=$A62,'Mapeamento de Riscos'!B70,""))))))))))))))))))))))))))))))))))))))))))))))))))</f>
        <v/>
      </c>
      <c r="E62" s="266" t="str">
        <f>IF($B62=$A62,'Mapeamento de Riscos'!E56,IF($B63=$A62,'Mapeamento de Riscos'!E57,IF($B64=$A62,'Mapeamento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Riscos'!E58,IF($B100=$A62,'Mapeamento de Riscos'!E59,IF($B101=$A62,'Mapeamento de Riscos'!E60,IF($B102=$A62,'Mapeamento de Riscos'!E61,IF($B103=$A62,'Mapeamento de Riscos'!E62,IF($B104=$A62,'Mapeamento de Riscos'!E63,IF($B105=$A62,'Mapeamento de Riscos'!E64,IF($B106=$A62,'Mapeamento de Riscos'!E65,IF($B107=$A62,'Mapeamento de Riscos'!E66,IF($B108=$A62,'Mapeamento de Riscos'!E67,IF($B109=$A62,'Mapeamento de Riscos'!E68,IF($B110=$A62,'Mapeamento de Riscos'!E69,IF($B111=$A62,'Mapeamento de Riscos'!E70,""))))))))))))))))))))))))))))))))))))))))))))))))))</f>
        <v/>
      </c>
      <c r="F62" s="266" t="str">
        <f>IF($B62=$A62,'Mapeamento de Riscos'!F56,IF($B63=$A62,'Mapeamento de Riscos'!F57,IF($B64=$A62,'Mapeamento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Riscos'!F58,IF($B100=$A62,'Mapeamento de Riscos'!F59,IF($B101=$A62,'Mapeamento de Riscos'!F60,IF($B102=$A62,'Mapeamento de Riscos'!F61,IF($B103=$A62,'Mapeamento de Riscos'!F62,IF($B104=$A62,'Mapeamento de Riscos'!F63,IF($B105=$A62,'Mapeamento de Riscos'!F64,IF($B106=$A62,'Mapeamento de Riscos'!F65,IF($B107=$A62,'Mapeamento de Riscos'!F66,IF($B108=$A62,'Mapeamento de Riscos'!F67,IF($B109=$A62,'Mapeamento de Riscos'!F68,IF($B110=$A62,'Mapeamento de Riscos'!F69,IF($B111=$A62,'Mapeamento de Riscos'!F70,""))))))))))))))))))))))))))))))))))))))))))))))))))</f>
        <v/>
      </c>
      <c r="G62" s="266" t="str">
        <f>IF($B62=$A62,'Mapeamento de Riscos'!H56,IF($B63=$A62,'Mapeamento de Riscos'!H57,IF($B64=$A62,'Mapeamento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Riscos'!H58,IF($B100=$A62,'Mapeamento de Riscos'!H59,IF($B101=$A62,'Mapeamento de Riscos'!H60,IF($B102=$A62,'Mapeamento de Riscos'!H61,IF($B103=$A62,'Mapeamento de Riscos'!H62,IF($B104=$A62,'Mapeamento de Riscos'!H63,IF($B105=$A62,'Mapeamento de Riscos'!H64,IF($B106=$A62,'Mapeamento de Riscos'!H65,IF($B107=$A62,'Mapeamento de Riscos'!H66,IF($B108=$A62,'Mapeamento de Riscos'!H67,IF($B109=$A62,'Mapeamento de Riscos'!H68,IF($B110=$A62,'Mapeamento de Riscos'!H69,IF($B111=$A62,'Mapeamento de Riscos'!H70,""))))))))))))))))))))))))))))))))))))))))))))))))))</f>
        <v/>
      </c>
      <c r="H62" s="100" t="str">
        <f>IF($B62=$A62,'Mapeamento de Riscos'!I56,IF($B63=$A62,'Mapeamento de Riscos'!I57,IF($B64=$A62,'Mapeamento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Riscos'!I58,IF($B100=$A62,'Mapeamento de Riscos'!I59,IF($B101=$A62,'Mapeamento de Riscos'!I60,IF($B102=$A62,'Mapeamento de Riscos'!I61,IF($B103=$A62,'Mapeamento de Riscos'!I62,IF($B104=$A62,'Mapeamento de Riscos'!I63,IF($B105=$A62,'Mapeamento de Riscos'!I64,IF($B106=$A62,'Mapeamento de Riscos'!I65,IF($B107=$A62,'Mapeamento de Riscos'!I66,IF($B108=$A62,'Mapeamento de Riscos'!I67,IF($B109=$A62,'Mapeamento de Riscos'!I68,IF($B110=$A62,'Mapeamento de Riscos'!I69,IF($B111=$A62,'Mapeamento de Riscos'!I70,""))))))))))))))))))))))))))))))))))))))))))))))))))</f>
        <v/>
      </c>
      <c r="I62" s="100" t="str">
        <f>IF($B62=$A62,'Mapeamento de Riscos'!J56,IF($B63=$A62,'Mapeamento de Riscos'!J57,IF($B64=$A62,'Mapeamento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Riscos'!J58,IF($B100=$A62,'Mapeamento de Riscos'!J59,IF($B101=$A62,'Mapeamento de Riscos'!J60,IF($B102=$A62,'Mapeamento de Riscos'!J61,IF($B103=$A62,'Mapeamento de Riscos'!J62,IF($B104=$A62,'Mapeamento de Riscos'!J63,IF($B105=$A62,'Mapeamento de Riscos'!J64,IF($B106=$A62,'Mapeamento de Riscos'!J65,IF($B107=$A62,'Mapeamento de Riscos'!J66,IF($B108=$A62,'Mapeamento de Riscos'!J67,IF($B109=$A62,'Mapeamento de Riscos'!J68,IF($B110=$A62,'Mapeamento de Riscos'!J69,IF($B111=$A62,'Mapeamento de Riscos'!J70,""))))))))))))))))))))))))))))))))))))))))))))))))))</f>
        <v/>
      </c>
      <c r="J62" s="100" t="str">
        <f>IF($B62=$A62,'Mapeamento de Riscos'!V56,IF($B63=$A62,'Mapeamento de Riscos'!V57,IF($B64=$A62,'Mapeamento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Riscos'!V58,IF($B100=$A62,'Mapeamento de Riscos'!V59,IF($B101=$A62,'Mapeamento de Riscos'!V60,IF($B102=$A62,'Mapeamento de Riscos'!V61,IF($B103=$A62,'Mapeamento de Riscos'!V62,IF($B104=$A62,'Mapeamento de Riscos'!V63,IF($B105=$A62,'Mapeamento de Riscos'!V64,IF($B106=$A62,'Mapeamento de Riscos'!V65,IF($B107=$A62,'Mapeamento de Riscos'!V66,IF($B108=$A62,'Mapeamento de Riscos'!V67,IF($B109=$A62,'Mapeamento de Riscos'!V68,IF($B110=$A62,'Mapeamento de Riscos'!V69,IF($B111=$A62,'Mapeamento de Riscos'!V70,""))))))))))))))))))))))))))))))))))))))))))))))))))</f>
        <v/>
      </c>
      <c r="K62" s="100" t="str">
        <f>IF($B62=$A62,'Mapeamento de Riscos'!AG56,IF($B63=$A62,'Mapeamento de Riscos'!AG57,IF($B64=$A62,'Mapeamento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Riscos'!AG58,IF($B100=$A62,'Mapeamento de Riscos'!AG59,IF($B101=$A62,'Mapeamento de Riscos'!AG60,IF($B102=$A62,'Mapeamento de Riscos'!AG61,IF($B103=$A62,'Mapeamento de Riscos'!AG62,IF($B104=$A62,'Mapeamento de Riscos'!AG63,IF($B105=$A62,'Mapeamento de Riscos'!AG64,IF($B106=$A62,'Mapeamento de Riscos'!AG65,IF($B107=$A62,'Mapeamento de Riscos'!AG66,IF($B108=$A62,'Mapeamento de Riscos'!AG67,IF($B109=$A62,'Mapeamento de Riscos'!AG68,IF($B110=$A62,'Mapeamento de Riscos'!AG69,IF($B111=$A62,'Mapeamento de Riscos'!AG70,""))))))))))))))))))))))))))))))))))))))))))))))))))</f>
        <v/>
      </c>
      <c r="L62" s="100" t="str">
        <f>IF($B62=$A62,'Mapeamento de Riscos'!AH56,IF($B63=$A62,'Mapeamento de Riscos'!AH57,IF($B64=$A62,'Mapeamento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Riscos'!AH58,IF($B100=$A62,'Mapeamento de Riscos'!AH59,IF($B101=$A62,'Mapeamento de Riscos'!AH60,IF($B102=$A62,'Mapeamento de Riscos'!AH61,IF($B103=$A62,'Mapeamento de Riscos'!AH62,IF($B104=$A62,'Mapeamento de Riscos'!AH63,IF($B105=$A62,'Mapeamento de Riscos'!AH64,IF($B106=$A62,'Mapeamento de Riscos'!AH65,IF($B107=$A62,'Mapeamento de Riscos'!AH66,IF($B108=$A62,'Mapeamento de Riscos'!AH67,IF($B109=$A62,'Mapeamento de Riscos'!AH68,IF($B110=$A62,'Mapeamento de Riscos'!AH69,IF($B111=$A62,'Mapeamento de Riscos'!AH70,""))))))))))))))))))))))))))))))))))))))))))))))))))</f>
        <v/>
      </c>
      <c r="M62" s="265" t="str">
        <f>IF('Mapeamento de Riscos'!AI56&gt;0,(Q103&amp;" PREVENTIVO:  "&amp;'Mapeamento de Riscos'!AI56&amp;"
 ATENUANTE: "&amp;'Mapeamento de Riscos'!AK56&amp;""""),"")</f>
        <v/>
      </c>
      <c r="N62" s="265" t="str">
        <f>IF(C62='Mapeamento de Riscos'!A56,M62,IF(C62='Mapeamento de Riscos'!A57,'Matriz de Risco'!M63,""))</f>
        <v/>
      </c>
    </row>
    <row r="63" spans="1:14" ht="49.9" customHeight="1" x14ac:dyDescent="0.25">
      <c r="A63" s="98">
        <v>50</v>
      </c>
      <c r="B63" t="str">
        <f>IF('Mapeamento de Riscos'!B57="Gestão contratual",(COUNT($B$14:B62))+1,"")</f>
        <v/>
      </c>
      <c r="C63" s="100" t="str">
        <f>IF($B63=$A63,'Mapeamento de Riscos'!A57,IF($B64=$A63,'Mapeamento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Riscos'!A58,IF($B100=$A63,'Mapeamento de Riscos'!A59,IF($B101=$A63,'Mapeamento de Riscos'!A60,IF($B102=$A63,'Mapeamento de Riscos'!A61,IF($B103=$A63,'Mapeamento de Riscos'!A62,IF($B104=$A63,'Mapeamento de Riscos'!A63,IF($B105=$A63,'Mapeamento de Riscos'!A64,IF($B106=$A63,'Mapeamento de Riscos'!A65,IF($B107=$A63,'Mapeamento de Riscos'!A66,IF($B108=$A63,'Mapeamento de Riscos'!A67,IF($B109=$A63,'Mapeamento de Riscos'!A68,IF($B110=$A63,'Mapeamento de Riscos'!A69,IF($B111=$A63,'Mapeamento de Riscos'!A70,IF($B112=$A63,'Mapeamento de Riscos'!A71,""))))))))))))))))))))))))))))))))))))))))))))))))))</f>
        <v/>
      </c>
      <c r="D63" s="100" t="str">
        <f>IF($B63=$A63,'Mapeamento de Riscos'!B57,IF($B64=$A63,'Mapeamento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Riscos'!B58,IF($B100=$A63,'Mapeamento de Riscos'!B59,IF($B101=$A63,'Mapeamento de Riscos'!B60,IF($B102=$A63,'Mapeamento de Riscos'!B61,IF($B103=$A63,'Mapeamento de Riscos'!B62,IF($B104=$A63,'Mapeamento de Riscos'!B63,IF($B105=$A63,'Mapeamento de Riscos'!B64,IF($B106=$A63,'Mapeamento de Riscos'!B65,IF($B107=$A63,'Mapeamento de Riscos'!B66,IF($B108=$A63,'Mapeamento de Riscos'!B67,IF($B109=$A63,'Mapeamento de Riscos'!B68,IF($B110=$A63,'Mapeamento de Riscos'!B69,IF($B111=$A63,'Mapeamento de Riscos'!B70,IF($B112=$A63,'Mapeamento de Riscos'!B71,""))))))))))))))))))))))))))))))))))))))))))))))))))</f>
        <v/>
      </c>
      <c r="E63" s="266" t="str">
        <f>IF($B63=$A63,'Mapeamento de Riscos'!E57,IF($B64=$A63,'Mapeamento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Riscos'!E58,IF($B100=$A63,'Mapeamento de Riscos'!E59,IF($B101=$A63,'Mapeamento de Riscos'!E60,IF($B102=$A63,'Mapeamento de Riscos'!E61,IF($B103=$A63,'Mapeamento de Riscos'!E62,IF($B104=$A63,'Mapeamento de Riscos'!E63,IF($B105=$A63,'Mapeamento de Riscos'!E64,IF($B106=$A63,'Mapeamento de Riscos'!E65,IF($B107=$A63,'Mapeamento de Riscos'!E66,IF($B108=$A63,'Mapeamento de Riscos'!E67,IF($B109=$A63,'Mapeamento de Riscos'!E68,IF($B110=$A63,'Mapeamento de Riscos'!E69,IF($B111=$A63,'Mapeamento de Riscos'!E70,IF($B112=$A63,'Mapeamento de Riscos'!E71,""))))))))))))))))))))))))))))))))))))))))))))))))))</f>
        <v/>
      </c>
      <c r="F63" s="266" t="str">
        <f>IF($B63=$A63,'Mapeamento de Riscos'!F57,IF($B64=$A63,'Mapeamento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Riscos'!F58,IF($B100=$A63,'Mapeamento de Riscos'!F59,IF($B101=$A63,'Mapeamento de Riscos'!F60,IF($B102=$A63,'Mapeamento de Riscos'!F61,IF($B103=$A63,'Mapeamento de Riscos'!F62,IF($B104=$A63,'Mapeamento de Riscos'!F63,IF($B105=$A63,'Mapeamento de Riscos'!F64,IF($B106=$A63,'Mapeamento de Riscos'!F65,IF($B107=$A63,'Mapeamento de Riscos'!F66,IF($B108=$A63,'Mapeamento de Riscos'!F67,IF($B109=$A63,'Mapeamento de Riscos'!F68,IF($B110=$A63,'Mapeamento de Riscos'!F69,IF($B111=$A63,'Mapeamento de Riscos'!F70,IF($B112=$A63,'Mapeamento de Riscos'!F71,""))))))))))))))))))))))))))))))))))))))))))))))))))</f>
        <v/>
      </c>
      <c r="G63" s="266" t="str">
        <f>IF($B63=$A63,'Mapeamento de Riscos'!H57,IF($B64=$A63,'Mapeamento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Riscos'!H58,IF($B100=$A63,'Mapeamento de Riscos'!H59,IF($B101=$A63,'Mapeamento de Riscos'!H60,IF($B102=$A63,'Mapeamento de Riscos'!H61,IF($B103=$A63,'Mapeamento de Riscos'!H62,IF($B104=$A63,'Mapeamento de Riscos'!H63,IF($B105=$A63,'Mapeamento de Riscos'!H64,IF($B106=$A63,'Mapeamento de Riscos'!H65,IF($B107=$A63,'Mapeamento de Riscos'!H66,IF($B108=$A63,'Mapeamento de Riscos'!H67,IF($B109=$A63,'Mapeamento de Riscos'!H68,IF($B110=$A63,'Mapeamento de Riscos'!H69,IF($B111=$A63,'Mapeamento de Riscos'!H70,IF($B112=$A63,'Mapeamento de Riscos'!H71,""))))))))))))))))))))))))))))))))))))))))))))))))))</f>
        <v/>
      </c>
      <c r="H63" s="100" t="str">
        <f>IF($B63=$A63,'Mapeamento de Riscos'!I57,IF($B64=$A63,'Mapeamento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Riscos'!I58,IF($B100=$A63,'Mapeamento de Riscos'!I59,IF($B101=$A63,'Mapeamento de Riscos'!I60,IF($B102=$A63,'Mapeamento de Riscos'!I61,IF($B103=$A63,'Mapeamento de Riscos'!I62,IF($B104=$A63,'Mapeamento de Riscos'!I63,IF($B105=$A63,'Mapeamento de Riscos'!I64,IF($B106=$A63,'Mapeamento de Riscos'!I65,IF($B107=$A63,'Mapeamento de Riscos'!I66,IF($B108=$A63,'Mapeamento de Riscos'!I67,IF($B109=$A63,'Mapeamento de Riscos'!I68,IF($B110=$A63,'Mapeamento de Riscos'!I69,IF($B111=$A63,'Mapeamento de Riscos'!I70,IF($B112=$A63,'Mapeamento de Riscos'!I71,""))))))))))))))))))))))))))))))))))))))))))))))))))</f>
        <v/>
      </c>
      <c r="I63" s="100" t="str">
        <f>IF($B63=$A63,'Mapeamento de Riscos'!J57,IF($B64=$A63,'Mapeamento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Riscos'!J58,IF($B100=$A63,'Mapeamento de Riscos'!J59,IF($B101=$A63,'Mapeamento de Riscos'!J60,IF($B102=$A63,'Mapeamento de Riscos'!J61,IF($B103=$A63,'Mapeamento de Riscos'!J62,IF($B104=$A63,'Mapeamento de Riscos'!J63,IF($B105=$A63,'Mapeamento de Riscos'!J64,IF($B106=$A63,'Mapeamento de Riscos'!J65,IF($B107=$A63,'Mapeamento de Riscos'!J66,IF($B108=$A63,'Mapeamento de Riscos'!J67,IF($B109=$A63,'Mapeamento de Riscos'!J68,IF($B110=$A63,'Mapeamento de Riscos'!J69,IF($B111=$A63,'Mapeamento de Riscos'!J70,IF($B112=$A63,'Mapeamento de Riscos'!J71,""))))))))))))))))))))))))))))))))))))))))))))))))))</f>
        <v/>
      </c>
      <c r="J63" s="100" t="str">
        <f>IF($B63=$A63,'Mapeamento de Riscos'!V57,IF($B64=$A63,'Mapeamento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Riscos'!V58,IF($B100=$A63,'Mapeamento de Riscos'!V59,IF($B101=$A63,'Mapeamento de Riscos'!V60,IF($B102=$A63,'Mapeamento de Riscos'!V61,IF($B103=$A63,'Mapeamento de Riscos'!V62,IF($B104=$A63,'Mapeamento de Riscos'!V63,IF($B105=$A63,'Mapeamento de Riscos'!V64,IF($B106=$A63,'Mapeamento de Riscos'!V65,IF($B107=$A63,'Mapeamento de Riscos'!V66,IF($B108=$A63,'Mapeamento de Riscos'!V67,IF($B109=$A63,'Mapeamento de Riscos'!V68,IF($B110=$A63,'Mapeamento de Riscos'!V69,IF($B111=$A63,'Mapeamento de Riscos'!V70,IF($B112=$A63,'Mapeamento de Riscos'!V71,""))))))))))))))))))))))))))))))))))))))))))))))))))</f>
        <v/>
      </c>
      <c r="K63" s="100" t="str">
        <f>IF($B63=$A63,'Mapeamento de Riscos'!AG57,IF($B64=$A63,'Mapeamento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Riscos'!AG58,IF($B100=$A63,'Mapeamento de Riscos'!AG59,IF($B101=$A63,'Mapeamento de Riscos'!AG60,IF($B102=$A63,'Mapeamento de Riscos'!AG61,IF($B103=$A63,'Mapeamento de Riscos'!AG62,IF($B104=$A63,'Mapeamento de Riscos'!AG63,IF($B105=$A63,'Mapeamento de Riscos'!AG64,IF($B106=$A63,'Mapeamento de Riscos'!AG65,IF($B107=$A63,'Mapeamento de Riscos'!AG66,IF($B108=$A63,'Mapeamento de Riscos'!AG67,IF($B109=$A63,'Mapeamento de Riscos'!AG68,IF($B110=$A63,'Mapeamento de Riscos'!AG69,IF($B111=$A63,'Mapeamento de Riscos'!AG70,IF($B112=$A63,'Mapeamento de Riscos'!AG71,""))))))))))))))))))))))))))))))))))))))))))))))))))</f>
        <v/>
      </c>
      <c r="L63" s="100" t="str">
        <f>IF($B63=$A63,'Mapeamento de Riscos'!AH57,IF($B64=$A63,'Mapeamento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Riscos'!AH58,IF($B100=$A63,'Mapeamento de Riscos'!AH59,IF($B101=$A63,'Mapeamento de Riscos'!AH60,IF($B102=$A63,'Mapeamento de Riscos'!AH61,IF($B103=$A63,'Mapeamento de Riscos'!AH62,IF($B104=$A63,'Mapeamento de Riscos'!AH63,IF($B105=$A63,'Mapeamento de Riscos'!AH64,IF($B106=$A63,'Mapeamento de Riscos'!AH65,IF($B107=$A63,'Mapeamento de Riscos'!AH66,IF($B108=$A63,'Mapeamento de Riscos'!AH67,IF($B109=$A63,'Mapeamento de Riscos'!AH68,IF($B110=$A63,'Mapeamento de Riscos'!AH69,IF($B111=$A63,'Mapeamento de Riscos'!AH70,IF($B112=$A63,'Mapeamento de Riscos'!AH71,""))))))))))))))))))))))))))))))))))))))))))))))))))</f>
        <v/>
      </c>
      <c r="M63" s="265" t="str">
        <f>IF('Mapeamento de Riscos'!AI57&gt;0,(Q104&amp;" PREVENTIVO:  "&amp;'Mapeamento de Riscos'!AI57&amp;"
 ATENUANTE: "&amp;'Mapeamento de Riscos'!AK57&amp;""""),"")</f>
        <v/>
      </c>
      <c r="N63" s="265" t="str">
        <f>IF(C63='Mapeamento de Riscos'!A57,M63,"")</f>
        <v/>
      </c>
    </row>
    <row r="64" spans="1:14" ht="23.25" customHeight="1" x14ac:dyDescent="0.25">
      <c r="C64" s="445" t="s">
        <v>369</v>
      </c>
      <c r="D64" s="445"/>
      <c r="E64" s="445"/>
      <c r="F64" s="445"/>
      <c r="G64" s="445"/>
      <c r="H64" s="445"/>
      <c r="I64" s="445"/>
      <c r="J64" s="445"/>
      <c r="K64" s="445"/>
      <c r="L64" s="445"/>
      <c r="M64" s="445"/>
    </row>
    <row r="65" spans="3:13" ht="23.25" customHeight="1" x14ac:dyDescent="0.25"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</row>
    <row r="66" spans="3:13" ht="20.45" customHeight="1" x14ac:dyDescent="0.25">
      <c r="C66" s="441" t="str">
        <f>Capa!A20</f>
        <v>COORDENADOR DO PROJETO OBJETO DA CONTRATAÇÃO - DEMANDANTE</v>
      </c>
      <c r="D66" s="441"/>
      <c r="E66" s="441"/>
      <c r="F66" s="441"/>
      <c r="G66" s="441"/>
      <c r="H66" s="441"/>
      <c r="I66" s="102"/>
      <c r="J66" s="102"/>
    </row>
    <row r="67" spans="3:13" ht="20.45" customHeight="1" x14ac:dyDescent="0.25">
      <c r="C67" s="95" t="s">
        <v>257</v>
      </c>
      <c r="D67" s="439" t="str">
        <f>IF(Capa!B21&gt;0,Capa!B21,"")</f>
        <v>Dayane Carvalho da Costa</v>
      </c>
      <c r="E67" s="439"/>
      <c r="F67" s="440"/>
      <c r="G67" s="96" t="s">
        <v>258</v>
      </c>
      <c r="H67" s="97" t="str">
        <f>IF(Capa!G21&gt;0,Capa!G21,"")</f>
        <v>5ª GRD</v>
      </c>
      <c r="I67" s="102"/>
      <c r="J67" s="102"/>
    </row>
    <row r="68" spans="3:13" ht="12.75" customHeight="1" x14ac:dyDescent="0.25">
      <c r="C68" s="98"/>
      <c r="D68" s="98"/>
      <c r="E68" s="98"/>
      <c r="F68" s="98"/>
      <c r="G68" s="98"/>
      <c r="H68" s="98"/>
      <c r="I68" s="102"/>
      <c r="J68" s="102"/>
    </row>
    <row r="69" spans="3:13" ht="20.45" customHeight="1" x14ac:dyDescent="0.25">
      <c r="C69" s="441" t="str">
        <f>Capa!A22</f>
        <v>ANALISTAS RESPONSÁVEIS PELO MAPEAMENTO DOS RISCOS DA CONTRATAÇÃO - DEMANDANTE</v>
      </c>
      <c r="D69" s="441"/>
      <c r="E69" s="441"/>
      <c r="F69" s="441"/>
      <c r="G69" s="441"/>
      <c r="H69" s="441"/>
      <c r="I69" s="102"/>
      <c r="J69" s="102"/>
    </row>
    <row r="70" spans="3:13" ht="20.45" customHeight="1" x14ac:dyDescent="0.25">
      <c r="C70" s="95" t="s">
        <v>257</v>
      </c>
      <c r="D70" s="439" t="str">
        <f>IF(Capa!B23&gt;0,Capa!B23,"")</f>
        <v>Dayane Carvalho da Costa</v>
      </c>
      <c r="E70" s="439"/>
      <c r="F70" s="440"/>
      <c r="G70" s="96" t="s">
        <v>258</v>
      </c>
      <c r="H70" s="97" t="str">
        <f>IF(Capa!G23&gt;0,Capa!G23,"")</f>
        <v>5ª GRD</v>
      </c>
      <c r="I70" s="102"/>
      <c r="J70" s="102"/>
    </row>
    <row r="71" spans="3:13" ht="20.45" customHeight="1" x14ac:dyDescent="0.25">
      <c r="C71" s="95" t="s">
        <v>257</v>
      </c>
      <c r="D71" s="439" t="str">
        <f>IF(Capa!B24&gt;0,Capa!B24,"")</f>
        <v/>
      </c>
      <c r="E71" s="439"/>
      <c r="F71" s="440"/>
      <c r="G71" s="96" t="s">
        <v>258</v>
      </c>
      <c r="H71" s="97" t="str">
        <f>IF(Capa!G24&gt;0,Capa!G24,"")</f>
        <v/>
      </c>
      <c r="I71" s="102"/>
      <c r="J71" s="102"/>
    </row>
    <row r="72" spans="3:13" ht="20.45" customHeight="1" x14ac:dyDescent="0.25">
      <c r="C72" s="95" t="s">
        <v>257</v>
      </c>
      <c r="D72" s="439" t="str">
        <f>IF(Capa!B25&gt;0,Capa!B25,"")</f>
        <v/>
      </c>
      <c r="E72" s="439"/>
      <c r="F72" s="440"/>
      <c r="G72" s="96" t="s">
        <v>258</v>
      </c>
      <c r="H72" s="97" t="str">
        <f>IF(Capa!G25&gt;0,Capa!G25,"")</f>
        <v/>
      </c>
      <c r="I72" s="102"/>
      <c r="J72" s="102"/>
    </row>
    <row r="73" spans="3:13" ht="20.45" customHeight="1" x14ac:dyDescent="0.25">
      <c r="C73" s="95" t="s">
        <v>257</v>
      </c>
      <c r="D73" s="439" t="str">
        <f>IF(Capa!B26&gt;0,Capa!B26,"")</f>
        <v/>
      </c>
      <c r="E73" s="439"/>
      <c r="F73" s="440"/>
      <c r="G73" s="96" t="s">
        <v>258</v>
      </c>
      <c r="H73" s="97" t="str">
        <f>IF(Capa!G26&gt;0,Capa!G26,"")</f>
        <v/>
      </c>
    </row>
    <row r="74" spans="3:13" ht="20.45" customHeight="1" x14ac:dyDescent="0.25">
      <c r="C74" s="95" t="s">
        <v>257</v>
      </c>
      <c r="D74" s="439" t="str">
        <f>IF(Capa!B27&gt;0,Capa!B27,"")</f>
        <v/>
      </c>
      <c r="E74" s="439"/>
      <c r="F74" s="440"/>
      <c r="G74" s="96" t="s">
        <v>258</v>
      </c>
      <c r="H74" s="97" t="str">
        <f>IF(Capa!G27&gt;0,Capa!G27,"")</f>
        <v/>
      </c>
    </row>
    <row r="75" spans="3:13" ht="10.5" customHeight="1" x14ac:dyDescent="0.25">
      <c r="C75" s="98"/>
      <c r="D75" s="98"/>
      <c r="E75" s="98"/>
      <c r="F75" s="98"/>
      <c r="G75" s="98"/>
      <c r="H75" s="98"/>
    </row>
    <row r="76" spans="3:13" ht="20.45" customHeight="1" x14ac:dyDescent="0.25">
      <c r="C76" s="437" t="str">
        <f>Capa!A17</f>
        <v>LOCAL/DATA:</v>
      </c>
      <c r="D76" s="438"/>
      <c r="E76" s="111">
        <f>Capa!C17</f>
        <v>45539</v>
      </c>
      <c r="F76" s="56"/>
      <c r="G76" s="56"/>
      <c r="H76" s="57"/>
    </row>
    <row r="77" spans="3:13" x14ac:dyDescent="0.25"/>
  </sheetData>
  <sheetProtection algorithmName="SHA-512" hashValue="QBDuFOWhZtyr70vPpDfYL+Cgc2fskT+lBtscomr30W74QDbBp++L6RrPNwwAV1UpbKGM0zgtRw4IKhacYMJyBw==" saltValue="Pt358oSVav/82Vci//IetQ==" spinCount="100000" sheet="1" formatRows="0" deleteRows="0"/>
  <mergeCells count="25">
    <mergeCell ref="F2:M2"/>
    <mergeCell ref="F3:M3"/>
    <mergeCell ref="C6:E6"/>
    <mergeCell ref="C7:E7"/>
    <mergeCell ref="C8:E8"/>
    <mergeCell ref="F6:N6"/>
    <mergeCell ref="F7:N7"/>
    <mergeCell ref="F8:N8"/>
    <mergeCell ref="C11:E11"/>
    <mergeCell ref="C9:E9"/>
    <mergeCell ref="C10:E10"/>
    <mergeCell ref="C5:N5"/>
    <mergeCell ref="C64:M64"/>
    <mergeCell ref="F11:N11"/>
    <mergeCell ref="F9:N9"/>
    <mergeCell ref="F10:N10"/>
    <mergeCell ref="C76:D76"/>
    <mergeCell ref="D73:F73"/>
    <mergeCell ref="D74:F74"/>
    <mergeCell ref="C66:H66"/>
    <mergeCell ref="D67:F67"/>
    <mergeCell ref="D71:F71"/>
    <mergeCell ref="D72:F72"/>
    <mergeCell ref="C69:H69"/>
    <mergeCell ref="D70:F70"/>
  </mergeCells>
  <pageMargins left="0.51181102362204722" right="0.51181102362204722" top="0.78740157480314965" bottom="0.78740157480314965" header="0.31496062992125984" footer="0.31496062992125984"/>
  <pageSetup paperSize="9" scale="54" fitToHeight="0" orientation="landscape" horizontalDpi="300" verticalDpi="300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3">
    <pageSetUpPr fitToPage="1"/>
  </sheetPr>
  <dimension ref="A1:BY100"/>
  <sheetViews>
    <sheetView showGridLines="0" zoomScale="70" zoomScaleNormal="70" workbookViewId="0">
      <selection activeCell="A4" sqref="A4"/>
    </sheetView>
  </sheetViews>
  <sheetFormatPr defaultColWidth="0" defaultRowHeight="15" zeroHeight="1" x14ac:dyDescent="0.25"/>
  <cols>
    <col min="1" max="1" width="7.28515625" customWidth="1"/>
    <col min="2" max="2" width="20.42578125" customWidth="1"/>
    <col min="3" max="3" width="6.85546875" customWidth="1"/>
    <col min="4" max="8" width="30.7109375" customWidth="1"/>
    <col min="9" max="9" width="5.28515625" customWidth="1"/>
    <col min="10" max="10" width="16" hidden="1" customWidth="1"/>
    <col min="11" max="37" width="6.7109375" hidden="1" customWidth="1"/>
    <col min="38" max="38" width="10.140625" hidden="1" customWidth="1"/>
    <col min="39" max="39" width="10.5703125" hidden="1" customWidth="1"/>
    <col min="40" max="40" width="10.28515625" hidden="1" customWidth="1"/>
    <col min="41" max="41" width="11.42578125" hidden="1" customWidth="1"/>
    <col min="42" max="42" width="13.42578125" hidden="1" customWidth="1"/>
    <col min="43" max="43" width="6.7109375" hidden="1" customWidth="1"/>
    <col min="44" max="44" width="16" hidden="1" customWidth="1"/>
    <col min="45" max="68" width="6.7109375" hidden="1" customWidth="1"/>
    <col min="69" max="69" width="8.7109375" hidden="1" customWidth="1"/>
    <col min="70" max="71" width="5.7109375" hidden="1" customWidth="1"/>
    <col min="72" max="72" width="10.140625" hidden="1" customWidth="1"/>
    <col min="73" max="74" width="12.5703125" hidden="1" customWidth="1"/>
    <col min="75" max="75" width="13.28515625" hidden="1" customWidth="1"/>
    <col min="76" max="76" width="13.140625" hidden="1" customWidth="1"/>
    <col min="77" max="77" width="6.7109375" hidden="1" customWidth="1"/>
    <col min="78" max="16384" width="9.140625" hidden="1"/>
  </cols>
  <sheetData>
    <row r="1" spans="1:44" ht="21" customHeight="1" x14ac:dyDescent="0.25">
      <c r="D1" s="490" t="s">
        <v>254</v>
      </c>
      <c r="E1" s="490"/>
      <c r="F1" s="490"/>
      <c r="G1" s="490"/>
      <c r="H1" s="490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</row>
    <row r="2" spans="1:44" ht="21" customHeight="1" x14ac:dyDescent="0.25">
      <c r="D2" s="491" t="s">
        <v>67</v>
      </c>
      <c r="E2" s="491"/>
      <c r="F2" s="491"/>
      <c r="G2" s="491"/>
      <c r="H2" s="491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</row>
    <row r="3" spans="1:44" ht="15.75" customHeight="1" x14ac:dyDescent="0.25">
      <c r="D3" s="492"/>
      <c r="E3" s="492"/>
      <c r="F3" s="492"/>
      <c r="G3" s="492"/>
      <c r="H3" s="49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</row>
    <row r="4" spans="1:44" ht="12" customHeight="1" thickBot="1" x14ac:dyDescent="0.3">
      <c r="C4" s="3"/>
      <c r="D4" s="3"/>
      <c r="E4" s="3"/>
      <c r="F4" s="3"/>
      <c r="G4" s="3"/>
      <c r="H4" s="3"/>
      <c r="I4" s="11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27.6" customHeight="1" thickBot="1" x14ac:dyDescent="0.3">
      <c r="A5" s="493" t="s">
        <v>278</v>
      </c>
      <c r="B5" s="494"/>
      <c r="C5" s="494"/>
      <c r="D5" s="494"/>
      <c r="E5" s="494"/>
      <c r="F5" s="494"/>
      <c r="G5" s="494"/>
      <c r="H5" s="495"/>
      <c r="I5" s="112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</row>
    <row r="6" spans="1:44" ht="25.15" customHeight="1" thickBot="1" x14ac:dyDescent="0.3">
      <c r="A6" s="465" t="str">
        <f>Capa!A11</f>
        <v>PROCESSO:</v>
      </c>
      <c r="B6" s="465"/>
      <c r="C6" s="465"/>
      <c r="D6" s="471" t="str">
        <f>IF(Capa!C11="","",Capa!C11)</f>
        <v>Processo 59550.001057/2024-28-e</v>
      </c>
      <c r="E6" s="471"/>
      <c r="F6" s="471"/>
      <c r="G6" s="471"/>
      <c r="H6" s="471"/>
      <c r="I6" s="112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</row>
    <row r="7" spans="1:44" ht="40.15" customHeight="1" thickBot="1" x14ac:dyDescent="0.3">
      <c r="A7" s="465" t="str">
        <f>Capa!A12</f>
        <v>OBJETO DA CONTRATAÇÃO:</v>
      </c>
      <c r="B7" s="465"/>
      <c r="C7" s="465"/>
      <c r="D7" s="471" t="str">
        <f>IF(Capa!C12="","",Capa!C12)</f>
        <v>CONTRATAÇÃO DE SERVIÇO DE ELABORAÇÃO DE PROJETO BÁSICO, PARA A CONSTRUÇÃO DE UMA PONTE E DAS ESTRADAS DE LIGAÇÃO, NO MUNICÍPIO DE OURO BRANCO, NO ESTADO DE ALAGOAS.</v>
      </c>
      <c r="E7" s="472"/>
      <c r="F7" s="472"/>
      <c r="G7" s="472"/>
      <c r="H7" s="472"/>
      <c r="I7" s="112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</row>
    <row r="8" spans="1:44" ht="36" customHeight="1" thickBot="1" x14ac:dyDescent="0.3">
      <c r="A8" s="465" t="str">
        <f>Capa!A13</f>
        <v>OBJETIVO DA CONTRATAÇÃO:</v>
      </c>
      <c r="B8" s="465"/>
      <c r="C8" s="465"/>
      <c r="D8" s="488" t="str">
        <f>IF(Capa!C13="","",Capa!C13)</f>
        <v>Tem como expectativa avançar no desenvolvimento da cidade de Ouro Branco, melhorando o ambiente urbano, melhorando as condições das familias atendidas, amainando a demanda reprimida por esse tipo de obra de infraestrutura, que traz dignidade e melhora a qualidade de vidas das famílias atendidas</v>
      </c>
      <c r="E8" s="489"/>
      <c r="F8" s="489"/>
      <c r="G8" s="489"/>
      <c r="H8" s="489"/>
      <c r="I8" s="112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</row>
    <row r="9" spans="1:44" ht="25.15" customHeight="1" thickBot="1" x14ac:dyDescent="0.3">
      <c r="A9" s="465" t="str">
        <f>Capa!A14</f>
        <v>LOCAL DE EXECUÇÃO:</v>
      </c>
      <c r="B9" s="465"/>
      <c r="C9" s="465"/>
      <c r="D9" s="471" t="str">
        <f>IF(Capa!C14="","",Capa!C14)</f>
        <v>Penedo - AL</v>
      </c>
      <c r="E9" s="472"/>
      <c r="F9" s="472"/>
      <c r="G9" s="472"/>
      <c r="H9" s="472"/>
      <c r="I9" s="112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</row>
    <row r="10" spans="1:44" ht="33.75" customHeight="1" thickBot="1" x14ac:dyDescent="0.3">
      <c r="A10" s="465" t="str">
        <f>Capa!A15</f>
        <v>ÁREA/UNIDADE SUPRIDORA:</v>
      </c>
      <c r="B10" s="465"/>
      <c r="C10" s="465"/>
      <c r="D10" s="471" t="str">
        <f>IF(Capa!C15="","",Capa!C15)</f>
        <v>5ª GRD</v>
      </c>
      <c r="E10" s="472"/>
      <c r="F10" s="472"/>
      <c r="G10" s="472"/>
      <c r="H10" s="472"/>
      <c r="I10" s="112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</row>
    <row r="11" spans="1:44" ht="33" customHeight="1" thickBot="1" x14ac:dyDescent="0.3">
      <c r="A11" s="465" t="str">
        <f>Capa!A16</f>
        <v>ÁREA/UNIDADE DEMANDANTE:</v>
      </c>
      <c r="B11" s="465"/>
      <c r="C11" s="465"/>
      <c r="D11" s="471" t="str">
        <f>IF(Capa!C16="","",Capa!C16)</f>
        <v>5ª SR</v>
      </c>
      <c r="E11" s="472"/>
      <c r="F11" s="472"/>
      <c r="G11" s="472"/>
      <c r="H11" s="472"/>
      <c r="I11" s="112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</row>
    <row r="12" spans="1:44" ht="15.75" customHeight="1" x14ac:dyDescent="0.25">
      <c r="A12" s="117"/>
      <c r="B12" s="117"/>
      <c r="C12" s="117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</row>
    <row r="13" spans="1:44" ht="30" hidden="1" customHeight="1" thickBot="1" x14ac:dyDescent="0.3">
      <c r="A13" s="118"/>
      <c r="B13" s="456" t="s">
        <v>279</v>
      </c>
      <c r="C13" s="457"/>
      <c r="D13" s="466"/>
      <c r="E13" s="466"/>
      <c r="F13" s="466"/>
      <c r="G13" s="466"/>
      <c r="H13" s="467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</row>
    <row r="14" spans="1:44" ht="80.099999999999994" hidden="1" customHeight="1" thickBot="1" x14ac:dyDescent="0.3">
      <c r="A14" s="468" t="s">
        <v>280</v>
      </c>
      <c r="B14" s="119" t="s">
        <v>187</v>
      </c>
      <c r="C14" s="120">
        <v>5</v>
      </c>
      <c r="D14" s="121" t="str">
        <f>O50&amp;"  "&amp;O51&amp;"  "&amp;O52&amp;"  "&amp;O53&amp;"  "&amp;O54&amp;"  "&amp;O55&amp;"  "&amp;O56&amp;"  "&amp;O57&amp;"  "&amp;O58&amp;"  "&amp;O59&amp;"  "&amp;O60&amp;"  "&amp;O61&amp;"  "&amp;O63&amp;"  "&amp;O62&amp;"  "&amp;O64&amp;"  "&amp;O65&amp;"  "&amp;O66&amp;"  "&amp;O67&amp;"  "&amp;O68&amp;"  "&amp;O69&amp;"  "&amp;O70&amp;"  "&amp;O71&amp;"  "&amp;O72&amp;"  "&amp;O73&amp;"  "&amp;O74&amp;"  "&amp;O75&amp;"  "&amp;O76&amp;"  "&amp;O77&amp;"  "&amp;O78&amp;"  "&amp;O79&amp;"  "&amp;O80&amp;"  "&amp;O81&amp;"  "&amp;O82&amp;"  "&amp;O83&amp;"  "&amp;O84&amp;"  "&amp;O85&amp;"  "&amp;O86&amp;"  "&amp;O87&amp;"  "&amp;O88&amp;"  "&amp;O89&amp;"  "&amp;O90&amp;"  "&amp;O91&amp;"  "&amp;O92&amp;"  "&amp;O93&amp;"  "&amp;O94&amp;"  "&amp;O95&amp;"  "&amp;O96&amp;"  "&amp;O97&amp;"  "&amp;O98&amp;"  "&amp;O99</f>
        <v xml:space="preserve">                                                                                                  </v>
      </c>
      <c r="E14" s="121" t="str">
        <f>T50&amp;"  "&amp;T51&amp;"  "&amp;T52&amp;"  "&amp;T53&amp;"  "&amp;T54&amp;"  "&amp;T55&amp;"  "&amp;T56&amp;"  "&amp;T57&amp;"  "&amp;T58&amp;"  "&amp;T59&amp;"  "&amp;T60&amp;"  "&amp;T61&amp;"  "&amp;T63&amp;"  "&amp;T62&amp;"  "&amp;T64&amp;"  "&amp;T65&amp;"  "&amp;T66&amp;"  "&amp;T67&amp;"  "&amp;T68&amp;"  "&amp;T69&amp;"  "&amp;T70&amp;"  "&amp;T71&amp;"  "&amp;T72&amp;"  "&amp;T73&amp;"  "&amp;T74&amp;"  "&amp;T75&amp;"  "&amp;T76&amp;"  "&amp;T77&amp;"  "&amp;T78&amp;"  "&amp;T79&amp;"  "&amp;T80&amp;"  "&amp;T81&amp;"  "&amp;T82&amp;"  "&amp;T83&amp;"  "&amp;T84&amp;"  "&amp;T85&amp;"  "&amp;T86&amp;"  "&amp;T87&amp;"  "&amp;T88&amp;"  "&amp;T89&amp;"  "&amp;T90&amp;"  "&amp;T91&amp;"  "&amp;T92&amp;"  "&amp;T93&amp;"  "&amp;T94&amp;"  "&amp;T95&amp;"  "&amp;T96&amp;"  "&amp;T97&amp;"  "&amp;T98&amp;"  "&amp;T99</f>
        <v xml:space="preserve">                                                                                                  </v>
      </c>
      <c r="F14" s="122" t="str">
        <f>Y50&amp;"  "&amp;Y51&amp;"  "&amp;Y52&amp;"  "&amp;Y53&amp;"  "&amp;Y54&amp;"  "&amp;Y55&amp;"  "&amp;Y56&amp;"  "&amp;Y57&amp;"  "&amp;Y58&amp;"  "&amp;Y59&amp;"  "&amp;Y60&amp;"  "&amp;Y61&amp;"  "&amp;Y63&amp;"  "&amp;Y62&amp;"  "&amp;Y64&amp;"  "&amp;Y65&amp;"  "&amp;Y66&amp;"  "&amp;Y67&amp;"  "&amp;Y68&amp;"  "&amp;Y69&amp;"  "&amp;Y70&amp;"  "&amp;Y71&amp;"  "&amp;Y72&amp;"  "&amp;Y73&amp;"  "&amp;Y74&amp;"  "&amp;Y75&amp;"  "&amp;Y76&amp;"  "&amp;Y77&amp;"  "&amp;Y78&amp;"  "&amp;Y79&amp;"  "&amp;Y80&amp;"  "&amp;Y81&amp;"  "&amp;Y82&amp;"  "&amp;Y83&amp;"  "&amp;Y84&amp;"  "&amp;Y85&amp;"  "&amp;Y86&amp;"  "&amp;Y87&amp;"  "&amp;Y88&amp;"  "&amp;Y89&amp;"  "&amp;Y90&amp;"  "&amp;Y91&amp;"  "&amp;Y92&amp;"  "&amp;Y93&amp;"  "&amp;Y94&amp;"  "&amp;Y95&amp;"  "&amp;Y96&amp;"  "&amp;Y97&amp;"  "&amp;Y98&amp;"  "&amp;Y99</f>
        <v xml:space="preserve">                                                                                                  </v>
      </c>
      <c r="G14" s="123" t="str">
        <f>AD50&amp;"  "&amp;AD51&amp;"  "&amp;AD52&amp;"  "&amp;AD53&amp;"  "&amp;AD54&amp;"  "&amp;AD55&amp;"  "&amp;AD56&amp;"  "&amp;AD57&amp;"  "&amp;AD58&amp;"  "&amp;AD59&amp;"  "&amp;AD60&amp;"  "&amp;AD61&amp;"  "&amp;AD63&amp;"  "&amp;AD62&amp;"  "&amp;AD64&amp;"  "&amp;AD65&amp;"  "&amp;AD66&amp;"  "&amp;AD67&amp;"  "&amp;AD68&amp;"  "&amp;AD69&amp;"  "&amp;AD70&amp;"  "&amp;AD71&amp;"  "&amp;AD72&amp;"  "&amp;AD73&amp;"  "&amp;AD74&amp;"  "&amp;AD75&amp;"  "&amp;AD76&amp;"  "&amp;AD77&amp;"  "&amp;AD78&amp;"  "&amp;AD79&amp;"  "&amp;AD80&amp;"  "&amp;AD81&amp;"  "&amp;AD82&amp;"  "&amp;AD83&amp;"  "&amp;AD84&amp;"  "&amp;AD85&amp;"  "&amp;AD86&amp;"  "&amp;AD87&amp;"  "&amp;AD88&amp;"  "&amp;AD89&amp;"  "&amp;AD90&amp;"  "&amp;AD91&amp;"  "&amp;AD92&amp;"  "&amp;AD93&amp;"  "&amp;AD94&amp;"  "&amp;AD95&amp;"  "&amp;AD96&amp;"  "&amp;AD97&amp;"  "&amp;AD98&amp;"  "&amp;AD99</f>
        <v xml:space="preserve">                                                                                                  </v>
      </c>
      <c r="H14" s="123" t="str">
        <f>AI50&amp;"  "&amp;AI51&amp;"  "&amp;AI52&amp;"  "&amp;AI53&amp;"  "&amp;AI54&amp;"  "&amp;AI55&amp;"  "&amp;AI56&amp;"  "&amp;AI57&amp;"  "&amp;AI58&amp;"  "&amp;AI59&amp;"  "&amp;AI60&amp;"  "&amp;AI61&amp;"  "&amp;AI63&amp;"  "&amp;AI62&amp;"  "&amp;AI64&amp;"  "&amp;AI65&amp;"  "&amp;AI66&amp;"  "&amp;AI67&amp;"  "&amp;AI68&amp;"  "&amp;AI69&amp;"  "&amp;AI70&amp;"  "&amp;AI71&amp;"  "&amp;AI72&amp;"  "&amp;AI73&amp;"  "&amp;AI74&amp;"  "&amp;AI75&amp;"  "&amp;AI76&amp;"  "&amp;AI77&amp;"  "&amp;AI78&amp;"  "&amp;AI79&amp;"  "&amp;AI80&amp;"  "&amp;AI81&amp;"  "&amp;AI82&amp;"  "&amp;AI83&amp;"  "&amp;AI84&amp;"  "&amp;AI85&amp;"  "&amp;AI86&amp;"  "&amp;AI87&amp;"  "&amp;AI88&amp;"  "&amp;AI89&amp;"  "&amp;AI90&amp;"  "&amp;AI91&amp;"  "&amp;AI92&amp;"  "&amp;AI93&amp;"  "&amp;AI94&amp;"  "&amp;AI95&amp;"  "&amp;AI96&amp;"  "&amp;AI97&amp;"  "&amp;AI98&amp;"  "&amp;AI99</f>
        <v xml:space="preserve">                                                                                                  </v>
      </c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</row>
    <row r="15" spans="1:44" ht="80.099999999999994" hidden="1" customHeight="1" thickTop="1" thickBot="1" x14ac:dyDescent="0.3">
      <c r="A15" s="469"/>
      <c r="B15" s="124" t="s">
        <v>54</v>
      </c>
      <c r="C15" s="120">
        <v>4</v>
      </c>
      <c r="D15" s="125" t="str">
        <f>N50&amp;"  "&amp;N51&amp;"  "&amp;N52&amp;"  "&amp;N53&amp;"  "&amp;N54&amp;"  "&amp;N55&amp;"  "&amp;N56&amp;"  "&amp;N57&amp;"  "&amp;N58&amp;"  "&amp;N59&amp;"  "&amp;N60&amp;"  "&amp;N61&amp;"  "&amp;N63&amp;"  "&amp;N62&amp;"  "&amp;N64&amp;"  "&amp;N65&amp;"  "&amp;N66&amp;"  "&amp;N67&amp;"  "&amp;N68&amp;"  "&amp;N69&amp;"  "&amp;N70&amp;"  "&amp;N71&amp;"  "&amp;N72&amp;"  "&amp;N73&amp;"  "&amp;N74&amp;"  "&amp;N75&amp;"  "&amp;N76&amp;"  "&amp;N77&amp;"  "&amp;N78&amp;"  "&amp;N79&amp;"  "&amp;N80&amp;"  "&amp;N81&amp;"  "&amp;N82&amp;"  "&amp;N83&amp;"  "&amp;N84&amp;"  "&amp;N85&amp;"  "&amp;N86&amp;"  "&amp;N87&amp;"  "&amp;N88&amp;"  "&amp;N89&amp;"  "&amp;N90&amp;"  "&amp;N91&amp;"  "&amp;N92&amp;"  "&amp;N93&amp;"  "&amp;N94&amp;"  "&amp;N95&amp;"  "&amp;N96&amp;"  "&amp;N97&amp;"  "&amp;N98&amp;"  "&amp;N99</f>
        <v xml:space="preserve">                                                                                                  </v>
      </c>
      <c r="E15" s="121" t="str">
        <f>S50&amp;"  "&amp;S51&amp;"  "&amp;S52&amp;"  "&amp;S53&amp;"  "&amp;S54&amp;"  "&amp;S55&amp;"  "&amp;S56&amp;"  "&amp;S57&amp;"  "&amp;S58&amp;"  "&amp;S59&amp;"  "&amp;S60&amp;"  "&amp;S61&amp;"  "&amp;S63&amp;"  "&amp;S62&amp;"  "&amp;S64&amp;"  "&amp;S65&amp;"  "&amp;S66&amp;"  "&amp;S67&amp;"  "&amp;S68&amp;"  "&amp;S69&amp;"  "&amp;S70&amp;"  "&amp;S71&amp;"  "&amp;S72&amp;"  "&amp;S73&amp;"  "&amp;S74&amp;"  "&amp;S75&amp;"  "&amp;S76&amp;"  "&amp;S77&amp;"  "&amp;S78&amp;"  "&amp;S79&amp;"  "&amp;S80&amp;"  "&amp;S81&amp;"  "&amp;S82&amp;"  "&amp;S83&amp;"  "&amp;S84&amp;"  "&amp;S85&amp;"  "&amp;S86&amp;"  "&amp;S87&amp;"  "&amp;S88&amp;"  "&amp;S89&amp;"  "&amp;S90&amp;"  "&amp;S91&amp;"  "&amp;S92&amp;"  "&amp;S93&amp;"  "&amp;S94&amp;"  "&amp;S95&amp;"  "&amp;S96&amp;"  "&amp;S97&amp;"  "&amp;S98&amp;"  "&amp;S99</f>
        <v xml:space="preserve">                                                                                                  </v>
      </c>
      <c r="F15" s="122" t="str">
        <f>X50&amp;"  "&amp;X51&amp;"  "&amp;X52&amp;"  "&amp;X53&amp;"  "&amp;X54&amp;"  "&amp;X55&amp;"  "&amp;X56&amp;"  "&amp;X57&amp;"  "&amp;X58&amp;"  "&amp;X59&amp;"  "&amp;X60&amp;"  "&amp;X61&amp;"  "&amp;X63&amp;"  "&amp;X62&amp;"  "&amp;X64&amp;"  "&amp;X65&amp;"  "&amp;X66&amp;"  "&amp;X67&amp;"  "&amp;X68&amp;"  "&amp;X69&amp;"  "&amp;X70&amp;"  "&amp;X71&amp;"  "&amp;X72&amp;"  "&amp;X73&amp;"  "&amp;X74&amp;"  "&amp;X75&amp;"  "&amp;X76&amp;"  "&amp;X77&amp;"  "&amp;X78&amp;"  "&amp;X79&amp;"  "&amp;X80&amp;"  "&amp;X81&amp;"  "&amp;X82&amp;"  "&amp;X83&amp;"  "&amp;X84&amp;"  "&amp;X85&amp;"  "&amp;X86&amp;"  "&amp;X87&amp;"  "&amp;X88&amp;"  "&amp;X89&amp;"  "&amp;X90&amp;"  "&amp;X91&amp;"  "&amp;X92&amp;"  "&amp;X93&amp;"  "&amp;X94&amp;"  "&amp;X95&amp;"  "&amp;X96&amp;"  "&amp;X97&amp;"  "&amp;X98&amp;"  "&amp;X99</f>
        <v xml:space="preserve">                                                                                                  </v>
      </c>
      <c r="G15" s="122" t="str">
        <f>AC50&amp;"  "&amp;AC51&amp;"  "&amp;AC52&amp;"  "&amp;AC53&amp;"  "&amp;AC54&amp;"  "&amp;AC55&amp;"  "&amp;AC56&amp;"  "&amp;AC57&amp;"  "&amp;AC58&amp;"  "&amp;AC59&amp;"  "&amp;AC60&amp;"  "&amp;AC61&amp;"  "&amp;AC63&amp;"  "&amp;AC62&amp;"  "&amp;AC64&amp;"  "&amp;AC65&amp;"  "&amp;AC66&amp;"  "&amp;AC67&amp;"  "&amp;AC68&amp;"  "&amp;AC69&amp;"  "&amp;AC70&amp;"  "&amp;AC71&amp;"  "&amp;AC72&amp;"  "&amp;AC73&amp;"  "&amp;AC74&amp;"  "&amp;AC75&amp;"  "&amp;AC76&amp;"  "&amp;AC77&amp;"  "&amp;AC78&amp;"  "&amp;AC79&amp;"  "&amp;AC80&amp;"  "&amp;AC81&amp;"  "&amp;AC82&amp;"  "&amp;AC83&amp;"  "&amp;AC84&amp;"  "&amp;AC85&amp;"  "&amp;AC86&amp;"  "&amp;AC87&amp;"  "&amp;AC88&amp;"  "&amp;AC89&amp;"  "&amp;AC90&amp;"  "&amp;AC91&amp;"  "&amp;AC92&amp;"  "&amp;AC93&amp;"  "&amp;AC94&amp;"  "&amp;AC95&amp;"  "&amp;AC96&amp;"  "&amp;AC97&amp;"  "&amp;AC98&amp;"  "&amp;AC99</f>
        <v xml:space="preserve">                                                                                                  </v>
      </c>
      <c r="H15" s="123" t="str">
        <f>AH50&amp;"  "&amp;AH51&amp;"  "&amp;AH52&amp;"  "&amp;AH53&amp;"  "&amp;AH54&amp;"  "&amp;AH55&amp;"  "&amp;AH56&amp;"  "&amp;AH57&amp;"  "&amp;AH58&amp;"  "&amp;AH59&amp;"  "&amp;AH60&amp;"  "&amp;AH61&amp;"  "&amp;AH63&amp;"  "&amp;AH62&amp;"  "&amp;AH64&amp;"  "&amp;AH65&amp;"  "&amp;AH66&amp;"  "&amp;AH67&amp;"  "&amp;AH68&amp;"  "&amp;AH69&amp;"  "&amp;AH70&amp;"  "&amp;AH71&amp;"  "&amp;AH72&amp;"  "&amp;AH73&amp;"  "&amp;AH74&amp;"  "&amp;AH75&amp;"  "&amp;AH76&amp;"  "&amp;AH77&amp;"  "&amp;AH78&amp;"  "&amp;AH79&amp;"  "&amp;AH80&amp;"  "&amp;AH81&amp;"  "&amp;AH82&amp;"  "&amp;AH83&amp;"  "&amp;AH84&amp;"  "&amp;AH85&amp;"  "&amp;AH86&amp;"  "&amp;AH87&amp;"  "&amp;AH88&amp;"  "&amp;AH89&amp;"  "&amp;AH90&amp;"  "&amp;AH91&amp;"  "&amp;AH92&amp;"  "&amp;AH93&amp;"  "&amp;AH94&amp;"  "&amp;AH95&amp;"  "&amp;AH96&amp;"  "&amp;AH97&amp;"  "&amp;AH98&amp;"  "&amp;AH99</f>
        <v xml:space="preserve">                                                                                                  </v>
      </c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</row>
    <row r="16" spans="1:44" ht="80.099999999999994" hidden="1" customHeight="1" thickTop="1" thickBot="1" x14ac:dyDescent="0.3">
      <c r="A16" s="469"/>
      <c r="B16" s="126" t="s">
        <v>49</v>
      </c>
      <c r="C16" s="120">
        <v>3</v>
      </c>
      <c r="D16" s="125" t="str">
        <f>M50&amp;"  "&amp;M51&amp;"  "&amp;M52&amp;"  "&amp;M53&amp;"  "&amp;M54&amp;"  "&amp;M55&amp;"  "&amp;M56&amp;"  "&amp;M57&amp;"  "&amp;M58&amp;"  "&amp;M59&amp;"  "&amp;M60&amp;"  "&amp;M61&amp;"  "&amp;M63&amp;"  "&amp;M62&amp;"  "&amp;M64&amp;"  "&amp;M65&amp;"  "&amp;M66&amp;"  "&amp;M67&amp;"  "&amp;M68&amp;"  "&amp;M69&amp;"  "&amp;M70&amp;"  "&amp;M71&amp;"  "&amp;M72&amp;"  "&amp;M73&amp;"  "&amp;M74&amp;"  "&amp;M75&amp;"  "&amp;M76&amp;"  "&amp;M77&amp;"  "&amp;M78&amp;"  "&amp;M79&amp;"  "&amp;M80&amp;"  "&amp;M81&amp;"  "&amp;M82&amp;"  "&amp;M83&amp;"  "&amp;M84&amp;"  "&amp;M85&amp;"  "&amp;M86&amp;"  "&amp;M87&amp;"  "&amp;M88&amp;"  "&amp;M89&amp;"  "&amp;M90&amp;"  "&amp;M91&amp;"  "&amp;M92&amp;"  "&amp;M93&amp;"  "&amp;M94&amp;"  "&amp;M95&amp;"  "&amp;M96&amp;"  "&amp;M97&amp;"  "&amp;M98&amp;"  "&amp;M99</f>
        <v xml:space="preserve">        RC005                                                                                          </v>
      </c>
      <c r="E16" s="121" t="str">
        <f>R50&amp;"  "&amp;R51&amp;"  "&amp;R52&amp;"  "&amp;R53&amp;"  "&amp;R54&amp;"  "&amp;R55&amp;"  "&amp;R56&amp;"  "&amp;R57&amp;"  "&amp;R58&amp;"  "&amp;R59&amp;"  "&amp;R60&amp;"  "&amp;R61&amp;"  "&amp;R63&amp;"  "&amp;R62&amp;"  "&amp;R64&amp;"  "&amp;R65&amp;"  "&amp;R66&amp;"  "&amp;R67&amp;"  "&amp;R68&amp;"  "&amp;R69&amp;"  "&amp;R70&amp;"  "&amp;R71&amp;"  "&amp;R72&amp;"  "&amp;R73&amp;"  "&amp;R74&amp;"  "&amp;R75&amp;"  "&amp;R76&amp;"  "&amp;R77&amp;"  "&amp;R78&amp;"  "&amp;R79&amp;"  "&amp;R80&amp;"  "&amp;R81&amp;"  "&amp;R82&amp;"  "&amp;R83&amp;"  "&amp;R84&amp;"  "&amp;R85&amp;"  "&amp;R86&amp;"  "&amp;R87&amp;"  "&amp;R88&amp;"  "&amp;R89&amp;"  "&amp;R90&amp;"  "&amp;R91&amp;"  "&amp;R92&amp;"  "&amp;R93&amp;"  "&amp;R94&amp;"  "&amp;R95&amp;"  "&amp;R96&amp;"  "&amp;R97&amp;"  "&amp;R98&amp;"  "&amp;R99</f>
        <v xml:space="preserve">  RC002                                                                                                </v>
      </c>
      <c r="F16" s="121" t="str">
        <f>W50&amp;"  "&amp;W51&amp;"  "&amp;W52&amp;"  "&amp;W53&amp;"  "&amp;W54&amp;"  "&amp;W55&amp;"  "&amp;W56&amp;"  "&amp;W57&amp;"  "&amp;W58&amp;"  "&amp;W59&amp;"  "&amp;W60&amp;"  "&amp;W61&amp;"  "&amp;W63&amp;"  "&amp;W62&amp;"  "&amp;W64&amp;"  "&amp;W65&amp;"  "&amp;W66&amp;"  "&amp;W67&amp;"  "&amp;W68&amp;"  "&amp;W69&amp;"  "&amp;W70&amp;"  "&amp;W71&amp;"  "&amp;W72&amp;"  "&amp;W73&amp;"  "&amp;W74&amp;"  "&amp;W75&amp;"  "&amp;W76&amp;"  "&amp;W77&amp;"  "&amp;W78&amp;"  "&amp;W79&amp;"  "&amp;W80&amp;"  "&amp;W81&amp;"  "&amp;W82&amp;"  "&amp;W83&amp;"  "&amp;W84&amp;"  "&amp;W85&amp;"  "&amp;W86&amp;"  "&amp;W87&amp;"  "&amp;W88&amp;"  "&amp;W89&amp;"  "&amp;W90&amp;"  "&amp;W91&amp;"  "&amp;W92&amp;"  "&amp;W93&amp;"  "&amp;W94&amp;"  "&amp;W95&amp;"  "&amp;W96&amp;"  "&amp;W97&amp;"  "&amp;W98&amp;"  "&amp;W99</f>
        <v xml:space="preserve">                                                                                                  </v>
      </c>
      <c r="G16" s="122" t="str">
        <f>AB50&amp;"  "&amp;AB51&amp;"  "&amp;AB52&amp;"  "&amp;AB53&amp;"  "&amp;AB54&amp;"  "&amp;AB55&amp;"  "&amp;AB56&amp;"  "&amp;AB57&amp;"  "&amp;AB58&amp;"  "&amp;AB59&amp;"  "&amp;AB60&amp;"  "&amp;AB61&amp;"  "&amp;AB63&amp;"  "&amp;AB62&amp;"  "&amp;AB64&amp;"  "&amp;AB65&amp;"  "&amp;AB66&amp;"  "&amp;AB67&amp;"  "&amp;AB68&amp;"  "&amp;AB69&amp;"  "&amp;AB70&amp;"  "&amp;AB71&amp;"  "&amp;AB72&amp;"  "&amp;AB73&amp;"  "&amp;AB74&amp;"  "&amp;AB75&amp;"  "&amp;AB76&amp;"  "&amp;AB77&amp;"  "&amp;AB78&amp;"  "&amp;AB79&amp;"  "&amp;AB80&amp;"  "&amp;AB81&amp;"  "&amp;AB82&amp;"  "&amp;AB83&amp;"  "&amp;AB84&amp;"  "&amp;AB85&amp;"  "&amp;AB86&amp;"  "&amp;AB87&amp;"  "&amp;AB88&amp;"  "&amp;AB89&amp;"  "&amp;AB90&amp;"  "&amp;AB91&amp;"  "&amp;AB92&amp;"  "&amp;AB93&amp;"  "&amp;AB94&amp;"  "&amp;AB95&amp;"  "&amp;AB96&amp;"  "&amp;AB97&amp;"  "&amp;AB98&amp;"  "&amp;AB99</f>
        <v xml:space="preserve">                                                                                                  </v>
      </c>
      <c r="H16" s="122" t="str">
        <f>AG50&amp;"  "&amp;AG51&amp;"  "&amp;AG52&amp;"  "&amp;AG53&amp;"  "&amp;AG54&amp;"  "&amp;AG55&amp;"  "&amp;AG56&amp;"  "&amp;AG57&amp;"  "&amp;AG58&amp;"  "&amp;AG59&amp;"  "&amp;AG60&amp;"  "&amp;AG61&amp;"  "&amp;AG63&amp;"  "&amp;AG62&amp;"  "&amp;AG64&amp;"  "&amp;AG65&amp;"  "&amp;AG66&amp;"  "&amp;AG67&amp;"  "&amp;AG68&amp;"  "&amp;AG69&amp;"  "&amp;AG70&amp;"  "&amp;AG71&amp;"  "&amp;AG72&amp;"  "&amp;AG73&amp;"  "&amp;AG74&amp;"  "&amp;AG75&amp;"  "&amp;AG76&amp;"  "&amp;AG77&amp;"  "&amp;AG78&amp;"  "&amp;AG79&amp;"  "&amp;AG80&amp;"  "&amp;AG81&amp;"  "&amp;AG82&amp;"  "&amp;AG83&amp;"  "&amp;AG84&amp;"  "&amp;AG85&amp;"  "&amp;AG86&amp;"  "&amp;AG87&amp;"  "&amp;AG88&amp;"  "&amp;AG89&amp;"  "&amp;AG90&amp;"  "&amp;AG91&amp;"  "&amp;AG92&amp;"  "&amp;AG93&amp;"  "&amp;AG94&amp;"  "&amp;AG95&amp;"  "&amp;AG96&amp;"  "&amp;AG97&amp;"  "&amp;AG98&amp;"  "&amp;AG99</f>
        <v xml:space="preserve">                                                                                                  </v>
      </c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</row>
    <row r="17" spans="1:44" ht="80.099999999999994" hidden="1" customHeight="1" thickTop="1" thickBot="1" x14ac:dyDescent="0.3">
      <c r="A17" s="469"/>
      <c r="B17" s="127" t="s">
        <v>47</v>
      </c>
      <c r="C17" s="120">
        <v>2</v>
      </c>
      <c r="D17" s="125" t="str">
        <f>L50&amp;"  "&amp;L51&amp;"  "&amp;L52&amp;"  "&amp;L53&amp;"  "&amp;L54&amp;"  "&amp;L55&amp;"  "&amp;L56&amp;"  "&amp;L57&amp;"  "&amp;L58&amp;"  "&amp;L59&amp;"  "&amp;L60&amp;"  "&amp;L61&amp;"  "&amp;L62&amp;"  "&amp;L63&amp;"  "&amp;L64&amp;"  "&amp;L65&amp;"  "&amp;L66&amp;"  "&amp;L67&amp;"  "&amp;L68&amp;"  "&amp;L69&amp;"  "&amp;L70&amp;"  "&amp;L71&amp;"  "&amp;L72&amp;"  "&amp;L73&amp;"  "&amp;L74&amp;"  "&amp;L75&amp;"  "&amp;L76&amp;"  "&amp;L77&amp;"  "&amp;L78&amp;"  "&amp;L79&amp;"  "&amp;L80&amp;"  "&amp;L81&amp;"  "&amp;L82&amp;"  "&amp;L83&amp;"  "&amp;L84&amp;"  "&amp;L85&amp;"  "&amp;L86&amp;"  "&amp;L87&amp;"  "&amp;L88&amp;"  "&amp;L89&amp;"  "&amp;L90&amp;"  "&amp;L91&amp;"  "&amp;L92&amp;"  "&amp;L93&amp;"  "&amp;L94&amp;"  "&amp;L95&amp;"  "&amp;L96&amp;"  "&amp;L97&amp;"  "&amp;L98&amp;"  "&amp;L99</f>
        <v xml:space="preserve">                                                                                                  </v>
      </c>
      <c r="E17" s="125" t="str">
        <f>Q50&amp;"  "&amp;Q51&amp;"  "&amp;Q52&amp;"  "&amp;Q53&amp;"  "&amp;Q54&amp;"  "&amp;Q55&amp;"  "&amp;Q56&amp;"  "&amp;Q57&amp;"  "&amp;Q58&amp;"  "&amp;Q59&amp;"  "&amp;Q60&amp;"  "&amp;Q61&amp;"  "&amp;Q63&amp;"  "&amp;Q62&amp;"  "&amp;Q64&amp;"  "&amp;Q65&amp;"  "&amp;Q66&amp;"  "&amp;Q67&amp;"  "&amp;Q68&amp;"  "&amp;Q69&amp;"  "&amp;Q70&amp;"  "&amp;Q71&amp;"  "&amp;Q72&amp;"  "&amp;Q73&amp;"  "&amp;Q74&amp;"  "&amp;Q75&amp;"  "&amp;Q76&amp;"  "&amp;Q77&amp;"  "&amp;Q78&amp;"  "&amp;Q79&amp;"  "&amp;Q80&amp;"  "&amp;Q81&amp;"  "&amp;Q82&amp;"  "&amp;Q83&amp;"  "&amp;Q84&amp;"  "&amp;Q85&amp;"  "&amp;Q86&amp;"  "&amp;Q87&amp;"  "&amp;Q88&amp;"  "&amp;Q89&amp;"  "&amp;Q90&amp;"  "&amp;Q91&amp;"  "&amp;Q92&amp;"  "&amp;Q93&amp;"  "&amp;Q94&amp;"  "&amp;Q95&amp;"  "&amp;Q96&amp;"  "&amp;Q97&amp;"  "&amp;Q98&amp;"  "&amp;Q99</f>
        <v xml:space="preserve">      RC004      RC007                                                                                      </v>
      </c>
      <c r="F17" s="121" t="str">
        <f>V50&amp;"  "&amp;V51&amp;"  "&amp;V52&amp;"  "&amp;V53&amp;"  "&amp;V54&amp;"  "&amp;V55&amp;"  "&amp;V56&amp;"  "&amp;V57&amp;"  "&amp;V58&amp;"  "&amp;V59&amp;"  "&amp;V60&amp;"  "&amp;V61&amp;"  "&amp;V63&amp;"  "&amp;V62&amp;"  "&amp;V64&amp;"  "&amp;V65&amp;"  "&amp;V66&amp;"  "&amp;V67&amp;"  "&amp;V68&amp;"  "&amp;V69&amp;"  "&amp;V70&amp;"  "&amp;V71&amp;"  "&amp;V72&amp;"  "&amp;V73&amp;"  "&amp;V74&amp;"  "&amp;V75&amp;"  "&amp;V76&amp;"  "&amp;V77&amp;"  "&amp;V78&amp;"  "&amp;V79&amp;"  "&amp;V80&amp;"  "&amp;V81&amp;"  "&amp;V82&amp;"  "&amp;V83&amp;"  "&amp;V84&amp;"  "&amp;V85&amp;"  "&amp;V86&amp;"  "&amp;V87&amp;"  "&amp;V88&amp;"  "&amp;V89&amp;"  "&amp;V90&amp;"  "&amp;V91&amp;"  "&amp;V92&amp;"  "&amp;V93&amp;"  "&amp;V94&amp;"  "&amp;V95&amp;"  "&amp;V96&amp;"  "&amp;V97&amp;"  "&amp;V98&amp;"  "&amp;V99</f>
        <v xml:space="preserve">RC001                                                                                                  </v>
      </c>
      <c r="G17" s="121" t="str">
        <f>AA50&amp;"  "&amp;AA51&amp;"  "&amp;AA52&amp;"  "&amp;AA53&amp;"  "&amp;AA54&amp;"  "&amp;AA55&amp;"  "&amp;AA56&amp;"  "&amp;AA57&amp;"  "&amp;AA58&amp;"  "&amp;AA59&amp;"  "&amp;AA60&amp;"  "&amp;AA61&amp;"  "&amp;AA63&amp;"  "&amp;AA62&amp;"  "&amp;AA64&amp;"  "&amp;AA65&amp;"  "&amp;AA66&amp;"  "&amp;AA67&amp;"  "&amp;AA68&amp;"  "&amp;AA69&amp;"  "&amp;AA70&amp;"  "&amp;AA71&amp;"  "&amp;AA72&amp;"  "&amp;AA73&amp;"  "&amp;AA74&amp;"  "&amp;AA75&amp;"  "&amp;AA76&amp;"  "&amp;AA77&amp;"  "&amp;AA78&amp;"  "&amp;AA79&amp;"  "&amp;AA80&amp;"  "&amp;AA81&amp;"  "&amp;AA82&amp;"  "&amp;AA83&amp;"  "&amp;AA84&amp;"  "&amp;AA85&amp;"  "&amp;AA86&amp;"  "&amp;AA87&amp;"  "&amp;AA88&amp;"  "&amp;AA89&amp;"  "&amp;AA90&amp;"  "&amp;AA91&amp;"  "&amp;AA92&amp;"  "&amp;AA93&amp;"  "&amp;AA94&amp;"  "&amp;AA95&amp;"  "&amp;AA96&amp;"  "&amp;AA97&amp;"  "&amp;AA98&amp;"  "&amp;AA99</f>
        <v xml:space="preserve">                                                                                                  </v>
      </c>
      <c r="H17" s="121" t="str">
        <f>AF50&amp;"  "&amp;AF51&amp;"  "&amp;AF52&amp;"  "&amp;AF53&amp;"  "&amp;AF54&amp;"  "&amp;AF55&amp;"  "&amp;AF56&amp;"  "&amp;AF57&amp;"  "&amp;AF58&amp;"  "&amp;AF59&amp;"  "&amp;AF60&amp;"  "&amp;AF61&amp;"  "&amp;AF63&amp;"  "&amp;AF62&amp;"  "&amp;AF64&amp;"  "&amp;AF65&amp;"  "&amp;AF66&amp;"  "&amp;AF67&amp;"  "&amp;AF68&amp;"  "&amp;AF69&amp;"  "&amp;AF70&amp;"  "&amp;AF71&amp;"  "&amp;AF72&amp;"  "&amp;AF73&amp;"  "&amp;AF74&amp;"  "&amp;AF75&amp;"  "&amp;AF76&amp;"  "&amp;AF77&amp;"  "&amp;AF78&amp;"  "&amp;AF79&amp;"  "&amp;AF80&amp;"  "&amp;AF81&amp;"  "&amp;AF82&amp;"  "&amp;AF83&amp;"  "&amp;AF84&amp;"  "&amp;AF85&amp;"  "&amp;AF86&amp;"  "&amp;AF87&amp;"  "&amp;AF88&amp;"  "&amp;AF89&amp;"  "&amp;AF90&amp;"  "&amp;AF91&amp;"  "&amp;AF92&amp;"  "&amp;AF93&amp;"  "&amp;AF94&amp;"  "&amp;AF95&amp;"  "&amp;AF96&amp;"  "&amp;AF97&amp;"  "&amp;AF98&amp;"  "&amp;AF99</f>
        <v xml:space="preserve">                                                                                                  </v>
      </c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</row>
    <row r="18" spans="1:44" ht="80.099999999999994" hidden="1" customHeight="1" thickTop="1" thickBot="1" x14ac:dyDescent="0.3">
      <c r="A18" s="470"/>
      <c r="B18" s="128" t="s">
        <v>48</v>
      </c>
      <c r="C18" s="120">
        <v>1</v>
      </c>
      <c r="D18" s="125" t="str">
        <f>K50&amp;"  "&amp;K51&amp;"  "&amp;K52&amp;"  "&amp;K53&amp;"  "&amp;K54&amp;"  "&amp;K55&amp;"  "&amp;K56&amp;"  "&amp;K57&amp;"  "&amp;K58&amp;"  "&amp;K59&amp;"  "&amp;K60&amp;"  "&amp;K61&amp;"  "&amp;K62&amp;"  "&amp;K63&amp;"  "&amp;K64&amp;"  "&amp;K65&amp;"  "&amp;K66&amp;"  "&amp;K67&amp;"  "&amp;K68&amp;"  "&amp;K69&amp;"  "&amp;K70&amp;"  "&amp;K71&amp;"  "&amp;K72&amp;"  "&amp;K73&amp;"  "&amp;K74&amp;"  "&amp;K75&amp;"  "&amp;K76&amp;"  "&amp;K77&amp;"  "&amp;K78&amp;"  "&amp;K79&amp;"  "&amp;K80&amp;"  "&amp;K81&amp;"  "&amp;K82&amp;"  "&amp;K83&amp;"  "&amp;K84&amp;"  "&amp;K85&amp;"  "&amp;K86&amp;"  "&amp;K87&amp;"  "&amp;K88&amp;"  "&amp;K89&amp;"  "&amp;K90&amp;"  "&amp;K91&amp;"  "&amp;K92&amp;"  "&amp;K93&amp;"  "&amp;K94&amp;"  "&amp;K95&amp;"  "&amp;K96&amp;"  "&amp;K97&amp;"  "&amp;K98&amp;"  "&amp;K99</f>
        <v xml:space="preserve">                                                                                                  </v>
      </c>
      <c r="E18" s="125" t="str">
        <f>P50&amp;"  "&amp;P51&amp;"  "&amp;P52&amp;"  "&amp;P53&amp;"  "&amp;P54&amp;"  "&amp;P55&amp;"  "&amp;P56&amp;"  "&amp;P57&amp;"  "&amp;P58&amp;"  "&amp;P59&amp;"  "&amp;P60&amp;"  "&amp;P61&amp;"  "&amp;P63&amp;"  "&amp;P62&amp;"  "&amp;P64&amp;"  "&amp;P65&amp;"  "&amp;P66&amp;"  "&amp;P67&amp;"  "&amp;P68&amp;"  "&amp;P69&amp;"  "&amp;P70&amp;"  "&amp;P71&amp;"  "&amp;P72&amp;"  "&amp;P73&amp;"  "&amp;P74&amp;"  "&amp;P75&amp;"  "&amp;P76&amp;"  "&amp;P77&amp;"  "&amp;P78&amp;"  "&amp;P79&amp;"  "&amp;P80&amp;"  "&amp;P81&amp;"  "&amp;P82&amp;"  "&amp;P83&amp;"  "&amp;P84&amp;"  "&amp;P85&amp;"  "&amp;P86&amp;"  "&amp;P87&amp;"  "&amp;P88&amp;"  "&amp;P89&amp;"  "&amp;P90&amp;"  "&amp;P91&amp;"  "&amp;P92&amp;"  "&amp;P93&amp;"  "&amp;P94&amp;"  "&amp;P95&amp;"  "&amp;P96&amp;"  "&amp;P97&amp;"  "&amp;P98&amp;"  "&amp;P99</f>
        <v xml:space="preserve">                                                                                                  </v>
      </c>
      <c r="F18" s="125" t="str">
        <f>U50&amp;"  "&amp;U51&amp;"  "&amp;U52&amp;"  "&amp;U53&amp;"  "&amp;U54&amp;"  "&amp;U55&amp;"  "&amp;U56&amp;"  "&amp;U57&amp;"  "&amp;U58&amp;"  "&amp;U59&amp;"  "&amp;U60&amp;"  "&amp;U61&amp;"  "&amp;U63&amp;"  "&amp;U62&amp;"  "&amp;U64&amp;"  "&amp;U65&amp;"  "&amp;U66&amp;"  "&amp;U67&amp;"  "&amp;U68&amp;"  "&amp;U69&amp;"  "&amp;U70&amp;"  "&amp;U71&amp;"  "&amp;U72&amp;"  "&amp;U73&amp;"  "&amp;U74&amp;"  "&amp;U75&amp;"  "&amp;U76&amp;"  "&amp;U77&amp;"  "&amp;U78&amp;"  "&amp;U79&amp;"  "&amp;U80&amp;"  "&amp;U81&amp;"  "&amp;U82&amp;"  "&amp;U83&amp;"  "&amp;U84&amp;"  "&amp;U85&amp;"  "&amp;U86&amp;"  "&amp;U87&amp;"  "&amp;U88&amp;"  "&amp;U89&amp;"  "&amp;U90&amp;"  "&amp;U91&amp;"  "&amp;U92&amp;"  "&amp;U93&amp;"  "&amp;U94&amp;"  "&amp;U95&amp;"  "&amp;U96&amp;"  "&amp;U97&amp;"  "&amp;U98&amp;"  "&amp;U99</f>
        <v xml:space="preserve">                                                                                                  </v>
      </c>
      <c r="G18" s="125" t="str">
        <f>Z50&amp;"  "&amp;Z51&amp;"  "&amp;Z52&amp;"  "&amp;Z53&amp;"  "&amp;Z54&amp;"  "&amp;Z55&amp;"  "&amp;Z56&amp;"  "&amp;Z57&amp;"  "&amp;Z58&amp;"  "&amp;Z59&amp;"  "&amp;Z60&amp;"  "&amp;Z61&amp;"  "&amp;Z63&amp;"  "&amp;Z62&amp;"  "&amp;Z64&amp;"  "&amp;Z65&amp;"  "&amp;Z66&amp;"  "&amp;Z67&amp;"  "&amp;Z68&amp;"  "&amp;Z69&amp;"  "&amp;Z70&amp;"  "&amp;Z71&amp;"  "&amp;Z72&amp;"  "&amp;Z73&amp;"  "&amp;Z74&amp;"  "&amp;Z75&amp;"  "&amp;Z76&amp;"  "&amp;Z77&amp;"  "&amp;Z78&amp;"  "&amp;Z79&amp;"  "&amp;Z80&amp;"  "&amp;Z81&amp;"  "&amp;Z82&amp;"  "&amp;Z83&amp;"  "&amp;Z84&amp;"  "&amp;Z85&amp;"  "&amp;Z86&amp;"  "&amp;Z87&amp;"  "&amp;Z88&amp;"  "&amp;Z89&amp;"  "&amp;Z90&amp;"  "&amp;Z91&amp;"  "&amp;Z92&amp;"  "&amp;Z93&amp;"  "&amp;Z94&amp;"  "&amp;Z95&amp;"  "&amp;Z96&amp;"  "&amp;Z97&amp;"  "&amp;Z98&amp;"  "&amp;Z99</f>
        <v xml:space="preserve">                                                                                                  </v>
      </c>
      <c r="H18" s="121" t="str">
        <f>AE50&amp;"  "&amp;AE51&amp;"  "&amp;AE52&amp;"  "&amp;AE53&amp;"  "&amp;AE54&amp;"  "&amp;AE55&amp;"  "&amp;AE56&amp;"  "&amp;AE57&amp;"  "&amp;AE58&amp;"  "&amp;AE59&amp;"  "&amp;AE60&amp;"  "&amp;AE61&amp;"  "&amp;AE63&amp;"  "&amp;AE62&amp;"  "&amp;AE64&amp;"  "&amp;AE65&amp;"  "&amp;AE66&amp;"  "&amp;AE67&amp;"  "&amp;AE68&amp;"  "&amp;AE69&amp;"  "&amp;AE70&amp;"  "&amp;AE71&amp;"  "&amp;AE72&amp;"  "&amp;AE73&amp;"  "&amp;AE74&amp;"  "&amp;AE75&amp;"  "&amp;AE76&amp;"  "&amp;AE77&amp;"  "&amp;AE78&amp;"  "&amp;AE79&amp;"  "&amp;AE80&amp;"  "&amp;AE81&amp;"  "&amp;AE82&amp;"  "&amp;AE83&amp;"  "&amp;AE84&amp;"  "&amp;AE85&amp;"  "&amp;AE86&amp;"  "&amp;AE87&amp;"  "&amp;AE88&amp;"  "&amp;AE89&amp;"  "&amp;AE90&amp;"  "&amp;AE91&amp;"  "&amp;AE92&amp;"  "&amp;AE93&amp;"  "&amp;AE94&amp;"  "&amp;AE95&amp;"  "&amp;AE96&amp;"  "&amp;AE97&amp;"  "&amp;AE98&amp;"  "&amp;AE99</f>
        <v xml:space="preserve">                                                                                                  </v>
      </c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</row>
    <row r="19" spans="1:44" ht="15.75" hidden="1" customHeight="1" thickBot="1" x14ac:dyDescent="0.3">
      <c r="A19" s="118"/>
      <c r="B19" s="129"/>
      <c r="C19" s="118"/>
      <c r="D19" s="130">
        <v>1</v>
      </c>
      <c r="E19" s="130">
        <v>2</v>
      </c>
      <c r="F19" s="130">
        <v>3</v>
      </c>
      <c r="G19" s="130">
        <v>4</v>
      </c>
      <c r="H19" s="131">
        <v>5</v>
      </c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</row>
    <row r="20" spans="1:44" ht="15.75" hidden="1" customHeight="1" x14ac:dyDescent="0.25">
      <c r="A20" s="118"/>
      <c r="B20" s="129"/>
      <c r="C20" s="118"/>
      <c r="D20" s="132" t="s">
        <v>55</v>
      </c>
      <c r="E20" s="133" t="s">
        <v>0</v>
      </c>
      <c r="F20" s="134" t="s">
        <v>1</v>
      </c>
      <c r="G20" s="135" t="s">
        <v>56</v>
      </c>
      <c r="H20" s="136" t="s">
        <v>57</v>
      </c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16"/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</row>
    <row r="21" spans="1:44" ht="15.75" hidden="1" customHeight="1" thickBot="1" x14ac:dyDescent="0.3">
      <c r="A21" s="118"/>
      <c r="B21" s="129"/>
      <c r="C21" s="118"/>
      <c r="D21" s="137" t="s">
        <v>281</v>
      </c>
      <c r="E21" s="138" t="s">
        <v>282</v>
      </c>
      <c r="F21" s="138" t="s">
        <v>283</v>
      </c>
      <c r="G21" s="138" t="s">
        <v>284</v>
      </c>
      <c r="H21" s="139" t="s">
        <v>285</v>
      </c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</row>
    <row r="22" spans="1:44" ht="15.75" hidden="1" customHeight="1" thickBot="1" x14ac:dyDescent="0.3">
      <c r="A22" s="118"/>
      <c r="B22" s="140"/>
      <c r="C22" s="141"/>
      <c r="D22" s="453" t="s">
        <v>286</v>
      </c>
      <c r="E22" s="454"/>
      <c r="F22" s="454"/>
      <c r="G22" s="454"/>
      <c r="H22" s="455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</row>
    <row r="23" spans="1:44" ht="15.75" hidden="1" customHeight="1" x14ac:dyDescent="0.25">
      <c r="A23" s="117"/>
      <c r="B23" s="117"/>
      <c r="C23" s="117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116"/>
      <c r="AQ23" s="116"/>
      <c r="AR23" s="116"/>
    </row>
    <row r="24" spans="1:44" ht="15.75" hidden="1" customHeight="1" x14ac:dyDescent="0.25">
      <c r="A24" s="117"/>
      <c r="B24" s="117"/>
      <c r="C24" s="117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</row>
    <row r="25" spans="1:44" ht="16.5" thickBot="1" x14ac:dyDescent="0.3">
      <c r="A25" s="142"/>
      <c r="B25" s="142"/>
      <c r="C25" s="143"/>
      <c r="D25" s="143"/>
      <c r="E25" s="143"/>
      <c r="F25" s="143"/>
      <c r="G25" s="143"/>
    </row>
    <row r="26" spans="1:44" ht="30" customHeight="1" thickBot="1" x14ac:dyDescent="0.3">
      <c r="A26" s="180"/>
      <c r="B26" s="456" t="s">
        <v>356</v>
      </c>
      <c r="C26" s="457"/>
      <c r="D26" s="457"/>
      <c r="E26" s="457"/>
      <c r="F26" s="457"/>
      <c r="G26" s="457"/>
      <c r="H26" s="458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</row>
    <row r="27" spans="1:44" ht="80.099999999999994" customHeight="1" thickBot="1" x14ac:dyDescent="0.3">
      <c r="A27" s="459" t="s">
        <v>280</v>
      </c>
      <c r="B27" s="191" t="s">
        <v>187</v>
      </c>
      <c r="C27" s="192">
        <v>5</v>
      </c>
      <c r="D27" s="204" t="str">
        <f>AW50&amp;"  "&amp;AW51&amp;"  "&amp;AW52&amp;"  "&amp;AW53&amp;"  "&amp;AW54&amp;"  "&amp;AW55&amp;"  "&amp;AW56&amp;"  "&amp;AW57&amp;"  "&amp;AW58&amp;"  "&amp;AW59&amp;"  "&amp;AW60&amp;"  "&amp;AW61&amp;"  "&amp;AW63&amp;"  "&amp;AW62&amp;"  "&amp;AW64&amp;"  "&amp;AW65&amp;"  "&amp;AW66&amp;"  "&amp;AW67&amp;"  "&amp;AW68&amp;"  "&amp;AW69&amp;"  "&amp;AW70&amp;"  "&amp;AW71&amp;"  "&amp;AW72&amp;"  "&amp;AW73&amp;"  "&amp;AW74&amp;"  "&amp;AW75&amp;"  "&amp;AW76&amp;"  "&amp;AW77&amp;"  "&amp;AW78&amp;"  "&amp;AW79&amp;"  "&amp;AW80&amp;"  "&amp;AW81&amp;"  "&amp;AW82&amp;"  "&amp;AW83&amp;"  "&amp;AW84&amp;"  "&amp;AW85&amp;"  "&amp;AW86&amp;"  "&amp;AW87&amp;"  "&amp;AW88&amp;"  "&amp;AW89&amp;"  "&amp;AW90&amp;"  "&amp;AW91&amp;"  "&amp;AW92&amp;"  "&amp;AW93&amp;"  "&amp;AW94&amp;"  "&amp;AW95&amp;"  "&amp;AW96&amp;"  "&amp;AW97&amp;"  "&amp;AW98&amp;"  "&amp;AW99</f>
        <v xml:space="preserve">                                                                                                  </v>
      </c>
      <c r="E27" s="204" t="str">
        <f>BB50&amp;"  "&amp;BB51&amp;"  "&amp;BB52&amp;"  "&amp;BB53&amp;"  "&amp;BB54&amp;"  "&amp;BB55&amp;"  "&amp;BB56&amp;"  "&amp;BB57&amp;"  "&amp;BB58&amp;"  "&amp;BB59&amp;"  "&amp;BB60&amp;"  "&amp;BB61&amp;"  "&amp;BB63&amp;"  "&amp;BB62&amp;"  "&amp;BB64&amp;"  "&amp;BB65&amp;"  "&amp;BB66&amp;"  "&amp;BB67&amp;"  "&amp;BB68&amp;"  "&amp;BB69&amp;"  "&amp;BB70&amp;"  "&amp;BB71&amp;"  "&amp;BB72&amp;"  "&amp;BB73&amp;"  "&amp;BB74&amp;"  "&amp;BB75&amp;"  "&amp;BB76&amp;"  "&amp;BB77&amp;"  "&amp;BB78&amp;"  "&amp;BB79&amp;"  "&amp;BB80&amp;"  "&amp;BB81&amp;"  "&amp;BB82&amp;"  "&amp;BB83&amp;"  "&amp;BB84&amp;"  "&amp;BB85&amp;"  "&amp;BB86&amp;"  "&amp;BB87&amp;"  "&amp;BB88&amp;"  "&amp;BB89&amp;"  "&amp;BB90&amp;"  "&amp;BB91&amp;"  "&amp;BB92&amp;"  "&amp;BB93&amp;"  "&amp;BB94&amp;"  "&amp;BB95&amp;"  "&amp;BB96&amp;"  "&amp;BB97&amp;"  "&amp;BB98&amp;"  "&amp;BB99</f>
        <v xml:space="preserve">                                                                                                  </v>
      </c>
      <c r="F27" s="205" t="str">
        <f>BG50&amp;"  "&amp;BG51&amp;"  "&amp;BG52&amp;"  "&amp;BG53&amp;"  "&amp;BG54&amp;"  "&amp;BG55&amp;"  "&amp;BG56&amp;"  "&amp;BG57&amp;"  "&amp;BG58&amp;"  "&amp;BG59&amp;"  "&amp;BG60&amp;"  "&amp;BG61&amp;"  "&amp;BG63&amp;"  "&amp;BG62&amp;"  "&amp;BG64&amp;"  "&amp;BG65&amp;"  "&amp;BG66&amp;"  "&amp;BG67&amp;"  "&amp;BG68&amp;"  "&amp;BG69&amp;"  "&amp;BG70&amp;"  "&amp;BG71&amp;"  "&amp;BG72&amp;"  "&amp;BG73&amp;"  "&amp;BG74&amp;"  "&amp;BG75&amp;"  "&amp;BG76&amp;"  "&amp;BG77&amp;"  "&amp;BG78&amp;"  "&amp;BG79&amp;"  "&amp;BG80&amp;"  "&amp;BG81&amp;"  "&amp;BG82&amp;"  "&amp;BG83&amp;"  "&amp;BG84&amp;"  "&amp;BG85&amp;"  "&amp;BG86&amp;"  "&amp;BG87&amp;"  "&amp;BG88&amp;"  "&amp;BG89&amp;"  "&amp;BG90&amp;"  "&amp;BG91&amp;"  "&amp;BG92&amp;"  "&amp;BG93&amp;"  "&amp;BG94&amp;"  "&amp;BG95&amp;"  "&amp;BG96&amp;"  "&amp;BG97&amp;"  "&amp;BG98&amp;"  "&amp;BG99</f>
        <v xml:space="preserve">                                                                                                  </v>
      </c>
      <c r="G27" s="206" t="str">
        <f>BL50&amp;"  "&amp;BL51&amp;"  "&amp;BL52&amp;"  "&amp;BL53&amp;"  "&amp;BL54&amp;"  "&amp;BL55&amp;"  "&amp;BL56&amp;"  "&amp;BL57&amp;"  "&amp;BL58&amp;"  "&amp;BL59&amp;"  "&amp;BL60&amp;"  "&amp;BL61&amp;"  "&amp;BL63&amp;"  "&amp;BL62&amp;"  "&amp;BL64&amp;"  "&amp;BL65&amp;"  "&amp;BL66&amp;"  "&amp;BL67&amp;"  "&amp;BL68&amp;"  "&amp;BL69&amp;"  "&amp;BL70&amp;"  "&amp;BL71&amp;"  "&amp;BL72&amp;"  "&amp;BL73&amp;"  "&amp;BL74&amp;"  "&amp;BL75&amp;"  "&amp;BL76&amp;"  "&amp;BL77&amp;"  "&amp;BL78&amp;"  "&amp;BL79&amp;"  "&amp;BL80&amp;"  "&amp;BL81&amp;"  "&amp;BL82&amp;"  "&amp;BL83&amp;"  "&amp;BL84&amp;"  "&amp;BL85&amp;"  "&amp;BL86&amp;"  "&amp;BL87&amp;"  "&amp;BL88&amp;"  "&amp;BL89&amp;"  "&amp;BL90&amp;"  "&amp;BL91&amp;"  "&amp;BL92&amp;"  "&amp;BL93&amp;"  "&amp;BL94&amp;"  "&amp;BL95&amp;"  "&amp;BL96&amp;"  "&amp;BL97&amp;"  "&amp;BL98&amp;"  "&amp;BL99</f>
        <v xml:space="preserve">                                                                                                  </v>
      </c>
      <c r="H27" s="207" t="str">
        <f>BQ50&amp;"  "&amp;BQ51&amp;"  "&amp;BQ52&amp;"  "&amp;BQ53&amp;"  "&amp;BQ54&amp;"  "&amp;BQ55&amp;"  "&amp;BQ56&amp;"  "&amp;BQ57&amp;"  "&amp;BQ58&amp;"  "&amp;BQ59&amp;"  "&amp;BQ60&amp;"  "&amp;BQ61&amp;"  "&amp;BQ63&amp;"  "&amp;BQ62&amp;"  "&amp;BQ64&amp;"  "&amp;BQ65&amp;"  "&amp;BQ66&amp;"  "&amp;BQ67&amp;"  "&amp;BQ68&amp;"  "&amp;BQ69&amp;"  "&amp;BQ70&amp;"  "&amp;BQ71&amp;"  "&amp;BQ72&amp;"  "&amp;BQ73&amp;"  "&amp;BQ74&amp;"  "&amp;BQ75&amp;"  "&amp;BQ76&amp;"  "&amp;BQ77&amp;"  "&amp;BQ78&amp;"  "&amp;BQ79&amp;"  "&amp;BQ80&amp;"  "&amp;BQ81&amp;"  "&amp;BQ82&amp;"  "&amp;BQ83&amp;"  "&amp;BQ84&amp;"  "&amp;BQ85&amp;"  "&amp;BQ86&amp;"  "&amp;BQ87&amp;"  "&amp;BQ88&amp;"  "&amp;BQ89&amp;"  "&amp;BQ90&amp;"  "&amp;BQ91&amp;"  "&amp;BQ92&amp;"  "&amp;BQ93&amp;"  "&amp;BQ94&amp;"  "&amp;BQ95&amp;"  "&amp;BQ96&amp;"  "&amp;BQ97&amp;"  "&amp;BQ98&amp;"  "&amp;BQ99</f>
        <v xml:space="preserve">                                                                                                  </v>
      </c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</row>
    <row r="28" spans="1:44" ht="80.099999999999994" customHeight="1" thickTop="1" thickBot="1" x14ac:dyDescent="0.3">
      <c r="A28" s="460"/>
      <c r="B28" s="182" t="s">
        <v>54</v>
      </c>
      <c r="C28" s="181">
        <v>4</v>
      </c>
      <c r="D28" s="208" t="str">
        <f>AV50&amp;"  "&amp;AV51&amp;"  "&amp;AV52&amp;"  "&amp;AV53&amp;"  "&amp;AV54&amp;"  "&amp;AV55&amp;"  "&amp;AV56&amp;"  "&amp;AV57&amp;"  "&amp;AV58&amp;"  "&amp;AV59&amp;"  "&amp;AV60&amp;"  "&amp;AV61&amp;"  "&amp;AV63&amp;"  "&amp;AV62&amp;"  "&amp;AV64&amp;"  "&amp;AV65&amp;"  "&amp;AV66&amp;"  "&amp;AV67&amp;"  "&amp;AV68&amp;"  "&amp;AV69&amp;"  "&amp;AV70&amp;"  "&amp;AV71&amp;"  "&amp;AV72&amp;"  "&amp;AV73&amp;"  "&amp;AV74&amp;"  "&amp;AV75&amp;"  "&amp;AV76&amp;"  "&amp;AV77&amp;"  "&amp;AV78&amp;"  "&amp;AV79&amp;"  "&amp;AV80&amp;"  "&amp;AV81&amp;"  "&amp;AV82&amp;"  "&amp;AV83&amp;"  "&amp;AV84&amp;"  "&amp;AV85&amp;"  "&amp;AV86&amp;"  "&amp;AV87&amp;"  "&amp;AV88&amp;"  "&amp;AV89&amp;"  "&amp;AV90&amp;"  "&amp;AV91&amp;"  "&amp;AV92&amp;"  "&amp;AV93&amp;"  "&amp;AV94&amp;"  "&amp;AV95&amp;"  "&amp;AV96&amp;"  "&amp;AV97&amp;"  "&amp;AV98&amp;"  "&amp;AV99</f>
        <v xml:space="preserve">                                                                                                  </v>
      </c>
      <c r="E28" s="209" t="str">
        <f>BA50&amp;"  "&amp;BA51&amp;"  "&amp;BA52&amp;"  "&amp;BA53&amp;"  "&amp;BA54&amp;"  "&amp;BA55&amp;"  "&amp;BA56&amp;"  "&amp;BA57&amp;"  "&amp;BA58&amp;"  "&amp;BA59&amp;"  "&amp;BA60&amp;"  "&amp;BA61&amp;"  "&amp;BA63&amp;"  "&amp;BA62&amp;"  "&amp;BA64&amp;"  "&amp;BA65&amp;"  "&amp;BA66&amp;"  "&amp;BA67&amp;"  "&amp;BA68&amp;"  "&amp;BA69&amp;"  "&amp;BA70&amp;"  "&amp;BA71&amp;"  "&amp;BA72&amp;"  "&amp;BA73&amp;"  "&amp;BA74&amp;"  "&amp;BA75&amp;"  "&amp;BA76&amp;"  "&amp;BA77&amp;"  "&amp;BA78&amp;"  "&amp;BA79&amp;"  "&amp;BA80&amp;"  "&amp;BA81&amp;"  "&amp;BA82&amp;"  "&amp;BA83&amp;"  "&amp;BA84&amp;"  "&amp;BA85&amp;"  "&amp;BA86&amp;"  "&amp;BA87&amp;"  "&amp;BA88&amp;"  "&amp;BA89&amp;"  "&amp;BA90&amp;"  "&amp;BA91&amp;"  "&amp;BA92&amp;"  "&amp;BA93&amp;"  "&amp;BA94&amp;"  "&amp;BA95&amp;"  "&amp;BA96&amp;"  "&amp;BA97&amp;"  "&amp;BA98&amp;"  "&amp;BA99</f>
        <v xml:space="preserve">                                                                                                  </v>
      </c>
      <c r="F28" s="210" t="str">
        <f>BF50&amp;"  "&amp;BF51&amp;"  "&amp;BF52&amp;"  "&amp;BF53&amp;"  "&amp;BF54&amp;"  "&amp;BF55&amp;"  "&amp;BF56&amp;"  "&amp;BF57&amp;"  "&amp;BF58&amp;"  "&amp;BF59&amp;"  "&amp;BF60&amp;"  "&amp;BF61&amp;"  "&amp;BF63&amp;"  "&amp;BF62&amp;"  "&amp;BF64&amp;"  "&amp;BF65&amp;"  "&amp;BF66&amp;"  "&amp;BF67&amp;"  "&amp;BF68&amp;"  "&amp;BF69&amp;"  "&amp;BF70&amp;"  "&amp;BF71&amp;"  "&amp;BF72&amp;"  "&amp;BF73&amp;"  "&amp;BF74&amp;"  "&amp;BF75&amp;"  "&amp;BF76&amp;"  "&amp;BF77&amp;"  "&amp;BF78&amp;"  "&amp;BF79&amp;"  "&amp;BF80&amp;"  "&amp;BF81&amp;"  "&amp;BF82&amp;"  "&amp;BF83&amp;"  "&amp;BF84&amp;"  "&amp;BF85&amp;"  "&amp;BF86&amp;"  "&amp;BF87&amp;"  "&amp;BF88&amp;"  "&amp;BF89&amp;"  "&amp;BF90&amp;"  "&amp;BF91&amp;"  "&amp;BF92&amp;"  "&amp;BF93&amp;"  "&amp;BF94&amp;"  "&amp;BF95&amp;"  "&amp;BF96&amp;"  "&amp;BF97&amp;"  "&amp;BF98&amp;"  "&amp;BF99</f>
        <v xml:space="preserve">                                                                                                  </v>
      </c>
      <c r="G28" s="210" t="str">
        <f>BK50&amp;"  "&amp;BK51&amp;"  "&amp;BK52&amp;"  "&amp;BK53&amp;"  "&amp;BK54&amp;"  "&amp;BK55&amp;"  "&amp;BK56&amp;"  "&amp;BK57&amp;"  "&amp;BK58&amp;"  "&amp;BK59&amp;"  "&amp;BK60&amp;"  "&amp;BK61&amp;"  "&amp;BK63&amp;"  "&amp;BK62&amp;"  "&amp;BK64&amp;"  "&amp;BK65&amp;"  "&amp;BK66&amp;"  "&amp;BK67&amp;"  "&amp;BK68&amp;"  "&amp;BK69&amp;"  "&amp;BK70&amp;"  "&amp;BK71&amp;"  "&amp;BK72&amp;"  "&amp;BK73&amp;"  "&amp;BK74&amp;"  "&amp;BK75&amp;"  "&amp;BK76&amp;"  "&amp;BK77&amp;"  "&amp;BK78&amp;"  "&amp;BK79&amp;"  "&amp;BK80&amp;"  "&amp;BK81&amp;"  "&amp;BK82&amp;"  "&amp;BK83&amp;"  "&amp;BK84&amp;"  "&amp;BK85&amp;"  "&amp;BK86&amp;"  "&amp;BK87&amp;"  "&amp;BK88&amp;"  "&amp;BK89&amp;"  "&amp;BK90&amp;"  "&amp;BK91&amp;"  "&amp;BK92&amp;"  "&amp;BK93&amp;"  "&amp;BK94&amp;"  "&amp;BK95&amp;"  "&amp;BK96&amp;"  "&amp;BK97&amp;"  "&amp;BK98&amp;"  "&amp;BK99</f>
        <v xml:space="preserve">                                                                                                  </v>
      </c>
      <c r="H28" s="211" t="str">
        <f>BP50&amp;"  "&amp;BP51&amp;"  "&amp;BP52&amp;"  "&amp;BP53&amp;"  "&amp;BP54&amp;"  "&amp;BP55&amp;"  "&amp;BP56&amp;"  "&amp;BP57&amp;"  "&amp;BP58&amp;"  "&amp;BP59&amp;"  "&amp;BP60&amp;"  "&amp;BP61&amp;"  "&amp;BP63&amp;"  "&amp;BP62&amp;"  "&amp;BP64&amp;"  "&amp;BP65&amp;"  "&amp;BP66&amp;"  "&amp;BP67&amp;"  "&amp;BP68&amp;"  "&amp;BP69&amp;"  "&amp;BP70&amp;"  "&amp;BP71&amp;"  "&amp;BP72&amp;"  "&amp;BP73&amp;"  "&amp;BP74&amp;"  "&amp;BP75&amp;"  "&amp;BP76&amp;"  "&amp;BP77&amp;"  "&amp;BP78&amp;"  "&amp;BP79&amp;"  "&amp;BP80&amp;"  "&amp;BP81&amp;"  "&amp;BP82&amp;"  "&amp;BP83&amp;"  "&amp;BP84&amp;"  "&amp;BP85&amp;"  "&amp;BP86&amp;"  "&amp;BP87&amp;"  "&amp;BP88&amp;"  "&amp;BP89&amp;"  "&amp;BP90&amp;"  "&amp;BP91&amp;"  "&amp;BP92&amp;"  "&amp;BP93&amp;"  "&amp;BP94&amp;"  "&amp;BP95&amp;"  "&amp;BP96&amp;"  "&amp;BP97&amp;"  "&amp;BP98&amp;"  "&amp;BP99</f>
        <v xml:space="preserve">                                                                                                  </v>
      </c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</row>
    <row r="29" spans="1:44" ht="80.099999999999994" customHeight="1" thickTop="1" thickBot="1" x14ac:dyDescent="0.3">
      <c r="A29" s="460"/>
      <c r="B29" s="183" t="s">
        <v>49</v>
      </c>
      <c r="C29" s="181">
        <v>3</v>
      </c>
      <c r="D29" s="208" t="str">
        <f>AU50&amp;"  "&amp;AU51&amp;"  "&amp;AU52&amp;"  "&amp;AU53&amp;"  "&amp;AU54&amp;"  "&amp;AU55&amp;"  "&amp;AU56&amp;"  "&amp;AU57&amp;"  "&amp;AU58&amp;"  "&amp;AU59&amp;"  "&amp;AU60&amp;"  "&amp;AU61&amp;"  "&amp;AU63&amp;"  "&amp;AU62&amp;"  "&amp;AU64&amp;"  "&amp;AU65&amp;"  "&amp;AU66&amp;"  "&amp;AU67&amp;"  "&amp;AU68&amp;"  "&amp;AU69&amp;"  "&amp;AU70&amp;"  "&amp;AU71&amp;"  "&amp;AU72&amp;"  "&amp;AU73&amp;"  "&amp;AU74&amp;"  "&amp;AU75&amp;"  "&amp;AU76&amp;"  "&amp;AU77&amp;"  "&amp;AU78&amp;"  "&amp;AU79&amp;"  "&amp;AU80&amp;"  "&amp;AU81&amp;"  "&amp;AU82&amp;"  "&amp;AU83&amp;"  "&amp;AU84&amp;"  "&amp;AU85&amp;"  "&amp;AU86&amp;"  "&amp;AU87&amp;"  "&amp;AU88&amp;"  "&amp;AU89&amp;"  "&amp;AU90&amp;"  "&amp;AU91&amp;"  "&amp;AU92&amp;"  "&amp;AU93&amp;"  "&amp;AU94&amp;"  "&amp;AU95&amp;"  "&amp;AU96&amp;"  "&amp;AU97&amp;"  "&amp;AU98&amp;"  "&amp;AU99</f>
        <v xml:space="preserve">                                                                                                  </v>
      </c>
      <c r="E29" s="209" t="str">
        <f>AZ50&amp;"  "&amp;AZ51&amp;"  "&amp;AZ52&amp;"  "&amp;AZ53&amp;"  "&amp;AZ54&amp;"  "&amp;AZ55&amp;"  "&amp;AZ56&amp;"  "&amp;AZ57&amp;"  "&amp;AZ58&amp;"  "&amp;AZ59&amp;"  "&amp;AZ60&amp;"  "&amp;AZ61&amp;"  "&amp;AZ63&amp;"  "&amp;AZ62&amp;"  "&amp;AZ64&amp;"  "&amp;AZ65&amp;"  "&amp;AZ66&amp;"  "&amp;AZ67&amp;"  "&amp;AZ68&amp;"  "&amp;AZ69&amp;"  "&amp;AZ70&amp;"  "&amp;AZ71&amp;"  "&amp;AZ72&amp;"  "&amp;AZ73&amp;"  "&amp;AZ74&amp;"  "&amp;AZ75&amp;"  "&amp;AZ76&amp;"  "&amp;AZ77&amp;"  "&amp;AZ78&amp;"  "&amp;AZ79&amp;"  "&amp;AZ80&amp;"  "&amp;AZ81&amp;"  "&amp;AZ82&amp;"  "&amp;AZ83&amp;"  "&amp;AZ84&amp;"  "&amp;AZ85&amp;"  "&amp;AZ86&amp;"  "&amp;AZ87&amp;"  "&amp;AZ88&amp;"  "&amp;AZ89&amp;"  "&amp;AZ90&amp;"  "&amp;AZ91&amp;"  "&amp;AZ92&amp;"  "&amp;AZ93&amp;"  "&amp;AZ94&amp;"  "&amp;AZ95&amp;"  "&amp;AZ96&amp;"  "&amp;AZ97&amp;"  "&amp;AZ98&amp;"  "&amp;AZ99</f>
        <v xml:space="preserve">  RC002      RC005                                                                                          </v>
      </c>
      <c r="F29" s="209" t="str">
        <f>BE50&amp;"  "&amp;BE51&amp;"  "&amp;BE52&amp;"  "&amp;BE53&amp;"  "&amp;BE54&amp;"  "&amp;BE55&amp;"  "&amp;BE56&amp;"  "&amp;BE57&amp;"  "&amp;BE58&amp;"  "&amp;BE59&amp;"  "&amp;BE60&amp;"  "&amp;BE61&amp;"  "&amp;BE63&amp;"  "&amp;BE62&amp;"  "&amp;BE64&amp;"  "&amp;BE65&amp;"  "&amp;BE66&amp;"  "&amp;BE67&amp;"  "&amp;BE68&amp;"  "&amp;BE69&amp;"  "&amp;BE70&amp;"  "&amp;BE71&amp;"  "&amp;BE72&amp;"  "&amp;BE73&amp;"  "&amp;BE74&amp;"  "&amp;BE75&amp;"  "&amp;BE76&amp;"  "&amp;BE77&amp;"  "&amp;BE78&amp;"  "&amp;BE79&amp;"  "&amp;BE80&amp;"  "&amp;BE81&amp;"  "&amp;BE82&amp;"  "&amp;BE83&amp;"  "&amp;BE84&amp;"  "&amp;BE85&amp;"  "&amp;BE86&amp;"  "&amp;BE87&amp;"  "&amp;BE88&amp;"  "&amp;BE89&amp;"  "&amp;BE90&amp;"  "&amp;BE91&amp;"  "&amp;BE92&amp;"  "&amp;BE93&amp;"  "&amp;BE94&amp;"  "&amp;BE95&amp;"  "&amp;BE96&amp;"  "&amp;BE97&amp;"  "&amp;BE98&amp;"  "&amp;BE99</f>
        <v xml:space="preserve">                                                                                                  </v>
      </c>
      <c r="G29" s="210" t="str">
        <f>BJ50&amp;"  "&amp;BJ51&amp;"  "&amp;BJ52&amp;"  "&amp;BJ53&amp;"  "&amp;BJ54&amp;"  "&amp;BJ55&amp;"  "&amp;BJ56&amp;"  "&amp;BJ57&amp;"  "&amp;BJ58&amp;"  "&amp;BJ59&amp;"  "&amp;BJ60&amp;"  "&amp;BJ61&amp;"  "&amp;BJ63&amp;"  "&amp;BJ62&amp;"  "&amp;BJ64&amp;"  "&amp;BJ65&amp;"  "&amp;BJ66&amp;"  "&amp;BJ67&amp;"  "&amp;BJ68&amp;"  "&amp;BJ69&amp;"  "&amp;BJ70&amp;"  "&amp;BJ71&amp;"  "&amp;BJ72&amp;"  "&amp;BJ73&amp;"  "&amp;BJ74&amp;"  "&amp;BJ75&amp;"  "&amp;BJ76&amp;"  "&amp;BJ77&amp;"  "&amp;BJ78&amp;"  "&amp;BJ79&amp;"  "&amp;BJ80&amp;"  "&amp;BJ81&amp;"  "&amp;BJ82&amp;"  "&amp;BJ83&amp;"  "&amp;BJ84&amp;"  "&amp;BJ85&amp;"  "&amp;BJ86&amp;"  "&amp;BJ87&amp;"  "&amp;BJ88&amp;"  "&amp;BJ89&amp;"  "&amp;BJ90&amp;"  "&amp;BJ91&amp;"  "&amp;BJ92&amp;"  "&amp;BJ93&amp;"  "&amp;BJ94&amp;"  "&amp;BJ95&amp;"  "&amp;BJ96&amp;"  "&amp;BJ97&amp;"  "&amp;BJ98&amp;"  "&amp;BJ99</f>
        <v xml:space="preserve">                                                                                                  </v>
      </c>
      <c r="H29" s="212" t="str">
        <f>BO50&amp;"  "&amp;BO51&amp;"  "&amp;BO52&amp;"  "&amp;BO53&amp;"  "&amp;BO54&amp;"  "&amp;BO55&amp;"  "&amp;BO56&amp;"  "&amp;BO57&amp;"  "&amp;BO58&amp;"  "&amp;BO59&amp;"  "&amp;BO60&amp;"  "&amp;BO61&amp;"  "&amp;BO63&amp;"  "&amp;BO62&amp;"  "&amp;BO64&amp;"  "&amp;BO65&amp;"  "&amp;BO66&amp;"  "&amp;BO67&amp;"  "&amp;BO68&amp;"  "&amp;BO69&amp;"  "&amp;BO70&amp;"  "&amp;BO71&amp;"  "&amp;BO72&amp;"  "&amp;BO73&amp;"  "&amp;BO74&amp;"  "&amp;BO75&amp;"  "&amp;BO76&amp;"  "&amp;BO77&amp;"  "&amp;BO78&amp;"  "&amp;BO79&amp;"  "&amp;BO80&amp;"  "&amp;BO81&amp;"  "&amp;BO82&amp;"  "&amp;BO83&amp;"  "&amp;BO84&amp;"  "&amp;BO85&amp;"  "&amp;BO86&amp;"  "&amp;BO87&amp;"  "&amp;BO88&amp;"  "&amp;BO89&amp;"  "&amp;BO90&amp;"  "&amp;BO91&amp;"  "&amp;BO92&amp;"  "&amp;BO93&amp;"  "&amp;BO94&amp;"  "&amp;BO95&amp;"  "&amp;BO96&amp;"  "&amp;BO97&amp;"  "&amp;BO98&amp;"  "&amp;BO99</f>
        <v xml:space="preserve">                                                                                                  </v>
      </c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</row>
    <row r="30" spans="1:44" ht="80.099999999999994" customHeight="1" thickTop="1" thickBot="1" x14ac:dyDescent="0.3">
      <c r="A30" s="460"/>
      <c r="B30" s="184" t="s">
        <v>47</v>
      </c>
      <c r="C30" s="181">
        <v>2</v>
      </c>
      <c r="D30" s="208" t="str">
        <f>AT50&amp;"  "&amp;AT51&amp;"  "&amp;AT52&amp;"  "&amp;AT53&amp;"  "&amp;AT54&amp;"  "&amp;AT55&amp;"  "&amp;AT56&amp;"  "&amp;AT57&amp;"  "&amp;AT58&amp;"  "&amp;AT59&amp;"  "&amp;AT60&amp;"  "&amp;AT61&amp;"  "&amp;AT62&amp;"  "&amp;AT63&amp;"  "&amp;AT64&amp;"  "&amp;AT65&amp;"  "&amp;AT66&amp;"  "&amp;AT67&amp;"  "&amp;AT68&amp;"  "&amp;AT69&amp;"  "&amp;AT70&amp;"  "&amp;AT71&amp;"  "&amp;AT72&amp;"  "&amp;AT73&amp;"  "&amp;AT74&amp;"  "&amp;AT75&amp;"  "&amp;AT76&amp;"  "&amp;AT77&amp;"  "&amp;AT78&amp;"  "&amp;AT79&amp;"  "&amp;AT80&amp;"  "&amp;AT81&amp;"  "&amp;AT82&amp;"  "&amp;AT83&amp;"  "&amp;AT84&amp;"  "&amp;AT85&amp;"  "&amp;AT86&amp;"  "&amp;AT87&amp;"  "&amp;AT88&amp;"  "&amp;AT89&amp;"  "&amp;AT90&amp;"  "&amp;AT91&amp;"  "&amp;AT92&amp;"  "&amp;AT93&amp;"  "&amp;AT94&amp;"  "&amp;AT95&amp;"  "&amp;AT96&amp;"  "&amp;AT97&amp;"  "&amp;AT98&amp;"  "&amp;AT99</f>
        <v xml:space="preserve">                                                                                                  </v>
      </c>
      <c r="E30" s="208" t="str">
        <f>AY50&amp;"  "&amp;AY51&amp;"  "&amp;AY52&amp;"  "&amp;AY53&amp;"  "&amp;AY54&amp;"  "&amp;AY55&amp;"  "&amp;AY56&amp;"  "&amp;AY57&amp;"  "&amp;AY58&amp;"  "&amp;AY59&amp;"  "&amp;AY60&amp;"  "&amp;AY61&amp;"  "&amp;AY63&amp;"  "&amp;AY62&amp;"  "&amp;AY64&amp;"  "&amp;AY65&amp;"  "&amp;AY66&amp;"  "&amp;AY67&amp;"  "&amp;AY68&amp;"  "&amp;AY69&amp;"  "&amp;AY70&amp;"  "&amp;AY71&amp;"  "&amp;AY72&amp;"  "&amp;AY73&amp;"  "&amp;AY74&amp;"  "&amp;AY75&amp;"  "&amp;AY76&amp;"  "&amp;AY77&amp;"  "&amp;AY78&amp;"  "&amp;AY79&amp;"  "&amp;AY80&amp;"  "&amp;AY81&amp;"  "&amp;AY82&amp;"  "&amp;AY83&amp;"  "&amp;AY84&amp;"  "&amp;AY85&amp;"  "&amp;AY86&amp;"  "&amp;AY87&amp;"  "&amp;AY88&amp;"  "&amp;AY89&amp;"  "&amp;AY90&amp;"  "&amp;AY91&amp;"  "&amp;AY92&amp;"  "&amp;AY93&amp;"  "&amp;AY94&amp;"  "&amp;AY95&amp;"  "&amp;AY96&amp;"  "&amp;AY97&amp;"  "&amp;AY98&amp;"  "&amp;AY99</f>
        <v xml:space="preserve">      RC004      RC007                                                                                      </v>
      </c>
      <c r="F30" s="209" t="str">
        <f>BD50&amp;"  "&amp;BD51&amp;"  "&amp;BD52&amp;"  "&amp;BD53&amp;"  "&amp;BD54&amp;"  "&amp;BD55&amp;"  "&amp;BD56&amp;"  "&amp;BD57&amp;"  "&amp;BD58&amp;"  "&amp;BD59&amp;"  "&amp;BD60&amp;"  "&amp;BD61&amp;"  "&amp;BD63&amp;"  "&amp;BD62&amp;"  "&amp;BD64&amp;"  "&amp;BD65&amp;"  "&amp;BD66&amp;"  "&amp;BD67&amp;"  "&amp;BD68&amp;"  "&amp;BD69&amp;"  "&amp;BD70&amp;"  "&amp;BD71&amp;"  "&amp;BD72&amp;"  "&amp;BD73&amp;"  "&amp;BD74&amp;"  "&amp;BD75&amp;"  "&amp;BD76&amp;"  "&amp;BD77&amp;"  "&amp;BD78&amp;"  "&amp;BD79&amp;"  "&amp;BD80&amp;"  "&amp;BD81&amp;"  "&amp;BD82&amp;"  "&amp;BD83&amp;"  "&amp;BD84&amp;"  "&amp;BD85&amp;"  "&amp;BD86&amp;"  "&amp;BD87&amp;"  "&amp;BD88&amp;"  "&amp;BD89&amp;"  "&amp;BD90&amp;"  "&amp;BD91&amp;"  "&amp;BD92&amp;"  "&amp;BD93&amp;"  "&amp;BD94&amp;"  "&amp;BD95&amp;"  "&amp;BD96&amp;"  "&amp;BD97&amp;"  "&amp;BD98&amp;"  "&amp;BD99</f>
        <v xml:space="preserve">RC001                                                                                                  </v>
      </c>
      <c r="G30" s="209" t="str">
        <f>BI50&amp;"  "&amp;BI51&amp;"  "&amp;BI52&amp;"  "&amp;BI53&amp;"  "&amp;BI54&amp;"  "&amp;BI55&amp;"  "&amp;BI56&amp;"  "&amp;BI57&amp;"  "&amp;BI58&amp;"  "&amp;BI59&amp;"  "&amp;BI60&amp;"  "&amp;BI61&amp;"  "&amp;BI63&amp;"  "&amp;BI62&amp;"  "&amp;BI64&amp;"  "&amp;BI65&amp;"  "&amp;BI66&amp;"  "&amp;BI67&amp;"  "&amp;BI68&amp;"  "&amp;BI69&amp;"  "&amp;BI70&amp;"  "&amp;BI71&amp;"  "&amp;BI72&amp;"  "&amp;BI73&amp;"  "&amp;BI74&amp;"  "&amp;BI75&amp;"  "&amp;BI76&amp;"  "&amp;BI77&amp;"  "&amp;BI78&amp;"  "&amp;BI79&amp;"  "&amp;BI80&amp;"  "&amp;BI81&amp;"  "&amp;BI82&amp;"  "&amp;BI83&amp;"  "&amp;BI84&amp;"  "&amp;BI85&amp;"  "&amp;BI86&amp;"  "&amp;BI87&amp;"  "&amp;BI88&amp;"  "&amp;BI89&amp;"  "&amp;BI90&amp;"  "&amp;BI91&amp;"  "&amp;BI92&amp;"  "&amp;BI93&amp;"  "&amp;BI94&amp;"  "&amp;BI95&amp;"  "&amp;BI96&amp;"  "&amp;BI97&amp;"  "&amp;BI98&amp;"  "&amp;BI99</f>
        <v xml:space="preserve">                                                                                                  </v>
      </c>
      <c r="H30" s="213" t="str">
        <f>BN50&amp;"  "&amp;BN51&amp;"  "&amp;BN52&amp;"  "&amp;BN53&amp;"  "&amp;BN54&amp;"  "&amp;BN55&amp;"  "&amp;BN56&amp;"  "&amp;BN57&amp;"  "&amp;BN58&amp;"  "&amp;BN59&amp;"  "&amp;BN60&amp;"  "&amp;BN61&amp;"  "&amp;BN63&amp;"  "&amp;BN62&amp;"  "&amp;BN64&amp;"  "&amp;BN65&amp;"  "&amp;BN66&amp;"  "&amp;BN67&amp;"  "&amp;BN68&amp;"  "&amp;BN69&amp;"  "&amp;BN70&amp;"  "&amp;BN71&amp;"  "&amp;BN72&amp;"  "&amp;BN73&amp;"  "&amp;BN74&amp;"  "&amp;BN75&amp;"  "&amp;BN76&amp;"  "&amp;BN77&amp;"  "&amp;BN78&amp;"  "&amp;BN79&amp;"  "&amp;BN80&amp;"  "&amp;BN81&amp;"  "&amp;BN82&amp;"  "&amp;BN83&amp;"  "&amp;BN84&amp;"  "&amp;BN85&amp;"  "&amp;BN86&amp;"  "&amp;BN87&amp;"  "&amp;BN88&amp;"  "&amp;BN89&amp;"  "&amp;BN90&amp;"  "&amp;BN91&amp;"  "&amp;BN92&amp;"  "&amp;BN93&amp;"  "&amp;BN94&amp;"  "&amp;BN95&amp;"  "&amp;BN96&amp;"  "&amp;BN97&amp;"  "&amp;BN98&amp;"  "&amp;BN99</f>
        <v xml:space="preserve">                                                                                                  </v>
      </c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</row>
    <row r="31" spans="1:44" ht="80.099999999999994" customHeight="1" thickTop="1" thickBot="1" x14ac:dyDescent="0.3">
      <c r="A31" s="461"/>
      <c r="B31" s="185" t="s">
        <v>48</v>
      </c>
      <c r="C31" s="193">
        <v>1</v>
      </c>
      <c r="D31" s="214" t="str">
        <f>AS50&amp;"  "&amp;AS51&amp;"  "&amp;AS52&amp;"  "&amp;AS53&amp;"  "&amp;AS54&amp;"  "&amp;AS55&amp;"  "&amp;AS56&amp;"  "&amp;AS57&amp;"  "&amp;AS58&amp;"  "&amp;AS59&amp;"  "&amp;AS60&amp;"  "&amp;AS61&amp;"  "&amp;AS62&amp;"  "&amp;AS63&amp;"  "&amp;AS64&amp;"  "&amp;AS65&amp;"  "&amp;AS66&amp;"  "&amp;AS67&amp;"  "&amp;AS68&amp;"  "&amp;AS69&amp;"  "&amp;AS70&amp;"  "&amp;AS71&amp;"  "&amp;AS72&amp;"  "&amp;AS73&amp;"  "&amp;AS74&amp;"  "&amp;AS75&amp;"  "&amp;AS76&amp;"  "&amp;AS77&amp;"  "&amp;AS78&amp;"  "&amp;AS79&amp;"  "&amp;AS80&amp;"  "&amp;AS81&amp;"  "&amp;AS82&amp;"  "&amp;AS83&amp;"  "&amp;AS84&amp;"  "&amp;AS85&amp;"  "&amp;AS86&amp;"  "&amp;AS87&amp;"  "&amp;AS88&amp;"  "&amp;AS89&amp;"  "&amp;AS90&amp;"  "&amp;AS91&amp;"  "&amp;AS92&amp;"  "&amp;AS93&amp;"  "&amp;AS94&amp;"  "&amp;AS95&amp;"  "&amp;AS96&amp;"  "&amp;AS97&amp;"  "&amp;AS98&amp;"  "&amp;AS99</f>
        <v xml:space="preserve">                                                                                                  </v>
      </c>
      <c r="E31" s="214" t="str">
        <f>AX50&amp;"  "&amp;AX51&amp;"  "&amp;AX52&amp;"  "&amp;AX53&amp;"  "&amp;AX54&amp;"  "&amp;AX55&amp;"  "&amp;AX56&amp;"  "&amp;AX57&amp;"  "&amp;AX58&amp;"  "&amp;AX59&amp;"  "&amp;AX60&amp;"  "&amp;AX61&amp;"  "&amp;AX63&amp;"  "&amp;AX62&amp;"  "&amp;AX64&amp;"  "&amp;AX65&amp;"  "&amp;AX66&amp;"  "&amp;AX67&amp;"  "&amp;AX68&amp;"  "&amp;AX69&amp;"  "&amp;AX70&amp;"  "&amp;AX71&amp;"  "&amp;AX72&amp;"  "&amp;AX73&amp;"  "&amp;AX74&amp;"  "&amp;AX75&amp;"  "&amp;AX76&amp;"  "&amp;AX77&amp;"  "&amp;AX78&amp;"  "&amp;AX79&amp;"  "&amp;AX80&amp;"  "&amp;AX81&amp;"  "&amp;AX82&amp;"  "&amp;AX83&amp;"  "&amp;AX84&amp;"  "&amp;AX85&amp;"  "&amp;AX86&amp;"  "&amp;AX87&amp;"  "&amp;AX88&amp;"  "&amp;AX89&amp;"  "&amp;AX90&amp;"  "&amp;AX91&amp;"  "&amp;AX92&amp;"  "&amp;AX93&amp;"  "&amp;AX94&amp;"  "&amp;AX95&amp;"  "&amp;AX96&amp;"  "&amp;AX97&amp;"  "&amp;AX98&amp;"  "&amp;AX99</f>
        <v xml:space="preserve">                                                                                                  </v>
      </c>
      <c r="F31" s="214" t="str">
        <f>BC50&amp;"  "&amp;BC51&amp;"  "&amp;BC52&amp;"  "&amp;BC53&amp;"  "&amp;BC54&amp;"  "&amp;BC55&amp;"  "&amp;BC56&amp;"  "&amp;BC57&amp;"  "&amp;BC58&amp;"  "&amp;BC59&amp;"  "&amp;BC60&amp;"  "&amp;BC61&amp;"  "&amp;BC63&amp;"  "&amp;BC62&amp;"  "&amp;BC64&amp;"  "&amp;BC65&amp;"  "&amp;BC66&amp;"  "&amp;BC67&amp;"  "&amp;BC68&amp;"  "&amp;BC69&amp;"  "&amp;BC70&amp;"  "&amp;BC71&amp;"  "&amp;BC72&amp;"  "&amp;BC73&amp;"  "&amp;BC74&amp;"  "&amp;BC75&amp;"  "&amp;BC76&amp;"  "&amp;BC77&amp;"  "&amp;BC78&amp;"  "&amp;BC79&amp;"  "&amp;BC80&amp;"  "&amp;BC81&amp;"  "&amp;BC82&amp;"  "&amp;BC83&amp;"  "&amp;BC84&amp;"  "&amp;BC85&amp;"  "&amp;BC86&amp;"  "&amp;BC87&amp;"  "&amp;BC88&amp;"  "&amp;BC89&amp;"  "&amp;BC90&amp;"  "&amp;BC91&amp;"  "&amp;BC92&amp;"  "&amp;BC93&amp;"  "&amp;BC94&amp;"  "&amp;BC95&amp;"  "&amp;BC96&amp;"  "&amp;BC97&amp;"  "&amp;BC98&amp;"  "&amp;BC99</f>
        <v xml:space="preserve">                                                                                                  </v>
      </c>
      <c r="G31" s="214" t="str">
        <f>BH50&amp;"  "&amp;BH51&amp;"  "&amp;BH52&amp;"  "&amp;BH53&amp;"  "&amp;BH54&amp;"  "&amp;BH55&amp;"  "&amp;BH56&amp;"  "&amp;BH57&amp;"  "&amp;BH58&amp;"  "&amp;BH59&amp;"  "&amp;BH60&amp;"  "&amp;BH61&amp;"  "&amp;BH63&amp;"  "&amp;BH62&amp;"  "&amp;BH64&amp;"  "&amp;BH65&amp;"  "&amp;BH66&amp;"  "&amp;BH67&amp;"  "&amp;BH68&amp;"  "&amp;BH69&amp;"  "&amp;BH70&amp;"  "&amp;BH71&amp;"  "&amp;BH72&amp;"  "&amp;BH73&amp;"  "&amp;BH74&amp;"  "&amp;BH75&amp;"  "&amp;BH76&amp;"  "&amp;BH77&amp;"  "&amp;BH78&amp;"  "&amp;BH79&amp;"  "&amp;BH80&amp;"  "&amp;BH81&amp;"  "&amp;BH82&amp;"  "&amp;BH83&amp;"  "&amp;BH84&amp;"  "&amp;BH85&amp;"  "&amp;BH86&amp;"  "&amp;BH87&amp;"  "&amp;BH88&amp;"  "&amp;BH89&amp;"  "&amp;BH90&amp;"  "&amp;BH91&amp;"  "&amp;BH92&amp;"  "&amp;BH93&amp;"  "&amp;BH94&amp;"  "&amp;BH95&amp;"  "&amp;BH96&amp;"  "&amp;BH97&amp;"  "&amp;BH98&amp;"  "&amp;BH99</f>
        <v xml:space="preserve">                                                                                                  </v>
      </c>
      <c r="H31" s="215" t="str">
        <f>BM50&amp;"  "&amp;BM51&amp;"  "&amp;BM52&amp;"  "&amp;BM53&amp;"  "&amp;BM54&amp;"  "&amp;BM55&amp;"  "&amp;BM56&amp;"  "&amp;BM57&amp;"  "&amp;BM58&amp;"  "&amp;BM59&amp;"  "&amp;BM60&amp;"  "&amp;BM61&amp;"  "&amp;BM63&amp;"  "&amp;BM62&amp;"  "&amp;BM64&amp;"  "&amp;BM65&amp;"  "&amp;BM66&amp;"  "&amp;BM67&amp;"  "&amp;BM68&amp;"  "&amp;BM69&amp;"  "&amp;BM70&amp;"  "&amp;BM71&amp;"  "&amp;BM72&amp;"  "&amp;BM73&amp;"  "&amp;BM74&amp;"  "&amp;BM75&amp;"  "&amp;BM76&amp;"  "&amp;BM77&amp;"  "&amp;BM78&amp;"  "&amp;BM79&amp;"  "&amp;BM80&amp;"  "&amp;BM81&amp;"  "&amp;BM82&amp;"  "&amp;BM83&amp;"  "&amp;BM84&amp;"  "&amp;BM85&amp;"  "&amp;BM86&amp;"  "&amp;BM87&amp;"  "&amp;BM88&amp;"  "&amp;BM89&amp;"  "&amp;BM90&amp;"  "&amp;BM91&amp;"  "&amp;BM92&amp;"  "&amp;BM93&amp;"  "&amp;BM94&amp;"  "&amp;BM95&amp;"  "&amp;BM96&amp;"  "&amp;BM97&amp;"  "&amp;BM98&amp;"  "&amp;BM99</f>
        <v xml:space="preserve">                                                                                                  </v>
      </c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</row>
    <row r="32" spans="1:44" ht="19.899999999999999" customHeight="1" thickBot="1" x14ac:dyDescent="0.3">
      <c r="A32" s="118"/>
      <c r="B32" s="129"/>
      <c r="C32" s="118"/>
      <c r="D32" s="194">
        <v>1</v>
      </c>
      <c r="E32" s="195">
        <v>2</v>
      </c>
      <c r="F32" s="195">
        <v>3</v>
      </c>
      <c r="G32" s="195">
        <v>4</v>
      </c>
      <c r="H32" s="196">
        <v>5</v>
      </c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</row>
    <row r="33" spans="1:76" ht="24" customHeight="1" x14ac:dyDescent="0.25">
      <c r="A33" s="118"/>
      <c r="B33" s="129"/>
      <c r="C33" s="118"/>
      <c r="D33" s="186" t="s">
        <v>55</v>
      </c>
      <c r="E33" s="187" t="s">
        <v>0</v>
      </c>
      <c r="F33" s="188" t="s">
        <v>1</v>
      </c>
      <c r="G33" s="189" t="s">
        <v>56</v>
      </c>
      <c r="H33" s="190" t="s">
        <v>57</v>
      </c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</row>
    <row r="34" spans="1:76" ht="24" customHeight="1" thickBot="1" x14ac:dyDescent="0.3">
      <c r="A34" s="118"/>
      <c r="B34" s="129"/>
      <c r="C34" s="118"/>
      <c r="D34" s="197" t="s">
        <v>281</v>
      </c>
      <c r="E34" s="198" t="s">
        <v>282</v>
      </c>
      <c r="F34" s="198" t="s">
        <v>283</v>
      </c>
      <c r="G34" s="198" t="s">
        <v>284</v>
      </c>
      <c r="H34" s="199" t="s">
        <v>285</v>
      </c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</row>
    <row r="35" spans="1:76" ht="33" customHeight="1" thickBot="1" x14ac:dyDescent="0.3">
      <c r="A35" s="118"/>
      <c r="B35" s="140"/>
      <c r="C35" s="141"/>
      <c r="D35" s="462" t="s">
        <v>286</v>
      </c>
      <c r="E35" s="463"/>
      <c r="F35" s="463"/>
      <c r="G35" s="463"/>
      <c r="H35" s="464"/>
      <c r="I35" s="150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</row>
    <row r="36" spans="1:76" ht="30" customHeight="1" thickBot="1" x14ac:dyDescent="0.3">
      <c r="B36" s="473" t="s">
        <v>361</v>
      </c>
      <c r="C36" s="474"/>
      <c r="D36" s="474"/>
      <c r="E36" s="474"/>
      <c r="F36" s="474"/>
      <c r="G36" s="474"/>
      <c r="H36" s="475"/>
    </row>
    <row r="37" spans="1:76" ht="30" customHeight="1" x14ac:dyDescent="0.25">
      <c r="B37" s="476" t="s">
        <v>362</v>
      </c>
      <c r="C37" s="477"/>
      <c r="D37" s="477"/>
      <c r="E37" s="477"/>
      <c r="F37" s="477"/>
      <c r="G37" s="477"/>
      <c r="H37" s="478"/>
    </row>
    <row r="38" spans="1:76" ht="30" customHeight="1" x14ac:dyDescent="0.25">
      <c r="B38" s="479" t="s">
        <v>363</v>
      </c>
      <c r="C38" s="480"/>
      <c r="D38" s="480"/>
      <c r="E38" s="480"/>
      <c r="F38" s="480"/>
      <c r="G38" s="480"/>
      <c r="H38" s="481"/>
    </row>
    <row r="39" spans="1:76" ht="30" customHeight="1" x14ac:dyDescent="0.25">
      <c r="B39" s="482" t="s">
        <v>364</v>
      </c>
      <c r="C39" s="483"/>
      <c r="D39" s="483"/>
      <c r="E39" s="483"/>
      <c r="F39" s="483"/>
      <c r="G39" s="483"/>
      <c r="H39" s="484"/>
    </row>
    <row r="40" spans="1:76" ht="30" customHeight="1" thickBot="1" x14ac:dyDescent="0.3">
      <c r="B40" s="485" t="s">
        <v>365</v>
      </c>
      <c r="C40" s="486"/>
      <c r="D40" s="486"/>
      <c r="E40" s="486"/>
      <c r="F40" s="486"/>
      <c r="G40" s="486"/>
      <c r="H40" s="487"/>
    </row>
    <row r="41" spans="1:76" x14ac:dyDescent="0.25"/>
    <row r="43" spans="1:76" hidden="1" x14ac:dyDescent="0.25"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449"/>
      <c r="AA43" s="449"/>
      <c r="AB43" s="449"/>
      <c r="AC43" s="449"/>
      <c r="AD43" s="449"/>
      <c r="AE43" s="449"/>
      <c r="AF43" s="449"/>
      <c r="AG43" s="449"/>
      <c r="AH43" s="449"/>
      <c r="AI43" s="449"/>
    </row>
    <row r="45" spans="1:76" hidden="1" x14ac:dyDescent="0.25">
      <c r="K45" s="449" t="s">
        <v>287</v>
      </c>
      <c r="L45" s="449"/>
      <c r="M45" s="449"/>
      <c r="N45" s="449"/>
      <c r="O45" s="449"/>
      <c r="P45" s="449"/>
      <c r="Q45" s="449"/>
      <c r="R45" s="449"/>
      <c r="S45" s="449"/>
      <c r="T45" s="449"/>
      <c r="U45" s="449"/>
      <c r="V45" s="449"/>
      <c r="W45" s="449"/>
      <c r="X45" s="449"/>
      <c r="Y45" s="449"/>
      <c r="Z45" s="449"/>
      <c r="AA45" s="449"/>
      <c r="AB45" s="449"/>
      <c r="AC45" s="449"/>
      <c r="AD45" s="449"/>
      <c r="AE45" s="449"/>
      <c r="AF45" s="449"/>
      <c r="AG45" s="449"/>
      <c r="AH45" s="449"/>
      <c r="AI45" s="449"/>
      <c r="AS45" s="449" t="s">
        <v>287</v>
      </c>
      <c r="AT45" s="449"/>
      <c r="AU45" s="449"/>
      <c r="AV45" s="449"/>
      <c r="AW45" s="449"/>
      <c r="AX45" s="449"/>
      <c r="AY45" s="449"/>
      <c r="AZ45" s="449"/>
      <c r="BA45" s="449"/>
      <c r="BB45" s="449"/>
      <c r="BC45" s="449"/>
      <c r="BD45" s="449"/>
      <c r="BE45" s="449"/>
      <c r="BF45" s="449"/>
      <c r="BG45" s="449"/>
      <c r="BH45" s="449"/>
      <c r="BI45" s="449"/>
      <c r="BJ45" s="449"/>
      <c r="BK45" s="449"/>
      <c r="BL45" s="449"/>
      <c r="BM45" s="449"/>
      <c r="BN45" s="449"/>
      <c r="BO45" s="449"/>
      <c r="BP45" s="449"/>
      <c r="BQ45" s="449"/>
    </row>
    <row r="46" spans="1:76" ht="15.75" hidden="1" thickBot="1" x14ac:dyDescent="0.3"/>
    <row r="47" spans="1:76" ht="15.75" hidden="1" thickBot="1" x14ac:dyDescent="0.3">
      <c r="K47" s="151">
        <v>1</v>
      </c>
      <c r="L47" s="151">
        <v>1</v>
      </c>
      <c r="M47" s="151">
        <v>1</v>
      </c>
      <c r="N47" s="151">
        <v>1</v>
      </c>
      <c r="O47" s="151">
        <v>1</v>
      </c>
      <c r="P47" s="151">
        <v>2</v>
      </c>
      <c r="Q47" s="151">
        <v>2</v>
      </c>
      <c r="R47" s="151">
        <v>2</v>
      </c>
      <c r="S47" s="151">
        <v>2</v>
      </c>
      <c r="T47" s="151">
        <v>2</v>
      </c>
      <c r="U47" s="151">
        <v>3</v>
      </c>
      <c r="V47" s="151">
        <v>3</v>
      </c>
      <c r="W47" s="151">
        <v>3</v>
      </c>
      <c r="X47" s="151">
        <v>3</v>
      </c>
      <c r="Y47" s="151">
        <v>3</v>
      </c>
      <c r="Z47" s="151">
        <v>4</v>
      </c>
      <c r="AA47" s="151">
        <v>4</v>
      </c>
      <c r="AB47" s="151">
        <v>4</v>
      </c>
      <c r="AC47" s="151">
        <v>4</v>
      </c>
      <c r="AD47" s="151">
        <v>4</v>
      </c>
      <c r="AE47" s="151">
        <v>5</v>
      </c>
      <c r="AF47" s="151">
        <v>5</v>
      </c>
      <c r="AG47" s="151">
        <v>5</v>
      </c>
      <c r="AH47" s="151">
        <v>5</v>
      </c>
      <c r="AI47" s="152">
        <v>5</v>
      </c>
      <c r="AS47" s="151">
        <v>1</v>
      </c>
      <c r="AT47" s="151">
        <v>1</v>
      </c>
      <c r="AU47" s="151">
        <v>1</v>
      </c>
      <c r="AV47" s="151">
        <v>1</v>
      </c>
      <c r="AW47" s="151">
        <v>1</v>
      </c>
      <c r="AX47" s="151">
        <v>2</v>
      </c>
      <c r="AY47" s="151">
        <v>2</v>
      </c>
      <c r="AZ47" s="151">
        <v>2</v>
      </c>
      <c r="BA47" s="151">
        <v>2</v>
      </c>
      <c r="BB47" s="151">
        <v>2</v>
      </c>
      <c r="BC47" s="151">
        <v>3</v>
      </c>
      <c r="BD47" s="151">
        <v>3</v>
      </c>
      <c r="BE47" s="151">
        <v>3</v>
      </c>
      <c r="BF47" s="151">
        <v>3</v>
      </c>
      <c r="BG47" s="151">
        <v>3</v>
      </c>
      <c r="BH47" s="151">
        <v>4</v>
      </c>
      <c r="BI47" s="151">
        <v>4</v>
      </c>
      <c r="BJ47" s="151">
        <v>4</v>
      </c>
      <c r="BK47" s="151">
        <v>4</v>
      </c>
      <c r="BL47" s="151">
        <v>4</v>
      </c>
      <c r="BM47" s="151">
        <v>5</v>
      </c>
      <c r="BN47" s="151">
        <v>5</v>
      </c>
      <c r="BO47" s="151">
        <v>5</v>
      </c>
      <c r="BP47" s="151">
        <v>5</v>
      </c>
      <c r="BQ47" s="152">
        <v>5</v>
      </c>
    </row>
    <row r="48" spans="1:76" ht="16.5" hidden="1" customHeight="1" thickBot="1" x14ac:dyDescent="0.3">
      <c r="K48" s="153">
        <v>1</v>
      </c>
      <c r="L48" s="153">
        <v>2</v>
      </c>
      <c r="M48" s="153">
        <v>3</v>
      </c>
      <c r="N48" s="153">
        <v>4</v>
      </c>
      <c r="O48" s="153">
        <v>5</v>
      </c>
      <c r="P48" s="153">
        <v>1</v>
      </c>
      <c r="Q48" s="153">
        <v>2</v>
      </c>
      <c r="R48" s="153">
        <v>3</v>
      </c>
      <c r="S48" s="153">
        <v>4</v>
      </c>
      <c r="T48" s="153">
        <v>5</v>
      </c>
      <c r="U48" s="153">
        <v>1</v>
      </c>
      <c r="V48" s="153">
        <v>2</v>
      </c>
      <c r="W48" s="153">
        <v>3</v>
      </c>
      <c r="X48" s="153">
        <v>4</v>
      </c>
      <c r="Y48" s="153">
        <v>5</v>
      </c>
      <c r="Z48" s="153">
        <v>1</v>
      </c>
      <c r="AA48" s="153">
        <v>2</v>
      </c>
      <c r="AB48" s="153">
        <v>3</v>
      </c>
      <c r="AC48" s="153">
        <v>4</v>
      </c>
      <c r="AD48" s="153">
        <v>5</v>
      </c>
      <c r="AE48" s="153">
        <v>1</v>
      </c>
      <c r="AF48" s="153">
        <v>2</v>
      </c>
      <c r="AG48" s="153">
        <v>3</v>
      </c>
      <c r="AH48" s="153">
        <v>4</v>
      </c>
      <c r="AI48" s="154">
        <v>5</v>
      </c>
      <c r="AL48" s="450" t="s">
        <v>288</v>
      </c>
      <c r="AM48" s="451"/>
      <c r="AN48" s="451"/>
      <c r="AO48" s="451"/>
      <c r="AP48" s="452"/>
      <c r="AS48" s="153">
        <v>1</v>
      </c>
      <c r="AT48" s="153">
        <v>2</v>
      </c>
      <c r="AU48" s="153">
        <v>3</v>
      </c>
      <c r="AV48" s="153">
        <v>4</v>
      </c>
      <c r="AW48" s="153">
        <v>5</v>
      </c>
      <c r="AX48" s="153">
        <v>1</v>
      </c>
      <c r="AY48" s="153">
        <v>2</v>
      </c>
      <c r="AZ48" s="153">
        <v>3</v>
      </c>
      <c r="BA48" s="153">
        <v>4</v>
      </c>
      <c r="BB48" s="153">
        <v>5</v>
      </c>
      <c r="BC48" s="153">
        <v>1</v>
      </c>
      <c r="BD48" s="153">
        <v>2</v>
      </c>
      <c r="BE48" s="153">
        <v>3</v>
      </c>
      <c r="BF48" s="153">
        <v>4</v>
      </c>
      <c r="BG48" s="153">
        <v>5</v>
      </c>
      <c r="BH48" s="153">
        <v>1</v>
      </c>
      <c r="BI48" s="153">
        <v>2</v>
      </c>
      <c r="BJ48" s="153">
        <v>3</v>
      </c>
      <c r="BK48" s="153">
        <v>4</v>
      </c>
      <c r="BL48" s="153">
        <v>5</v>
      </c>
      <c r="BM48" s="153">
        <v>1</v>
      </c>
      <c r="BN48" s="153">
        <v>2</v>
      </c>
      <c r="BO48" s="153">
        <v>3</v>
      </c>
      <c r="BP48" s="153">
        <v>4</v>
      </c>
      <c r="BQ48" s="154">
        <v>5</v>
      </c>
      <c r="BT48" s="450" t="s">
        <v>288</v>
      </c>
      <c r="BU48" s="451"/>
      <c r="BV48" s="451"/>
      <c r="BW48" s="451"/>
      <c r="BX48" s="452"/>
    </row>
    <row r="49" spans="11:76" ht="16.5" hidden="1" thickTop="1" x14ac:dyDescent="0.25">
      <c r="K49" s="155">
        <v>1</v>
      </c>
      <c r="L49" s="155">
        <v>2</v>
      </c>
      <c r="M49" s="155">
        <v>3</v>
      </c>
      <c r="N49" s="155">
        <v>4</v>
      </c>
      <c r="O49" s="156">
        <v>5</v>
      </c>
      <c r="P49" s="155">
        <v>6</v>
      </c>
      <c r="Q49" s="155">
        <v>7</v>
      </c>
      <c r="R49" s="156">
        <v>8</v>
      </c>
      <c r="S49" s="156">
        <v>9</v>
      </c>
      <c r="T49" s="156">
        <v>10</v>
      </c>
      <c r="U49" s="155">
        <v>11</v>
      </c>
      <c r="V49" s="156">
        <v>12</v>
      </c>
      <c r="W49" s="156">
        <v>13</v>
      </c>
      <c r="X49" s="157">
        <v>14</v>
      </c>
      <c r="Y49" s="157">
        <v>15</v>
      </c>
      <c r="Z49" s="155">
        <v>16</v>
      </c>
      <c r="AA49" s="156">
        <v>17</v>
      </c>
      <c r="AB49" s="157">
        <v>18</v>
      </c>
      <c r="AC49" s="157">
        <v>19</v>
      </c>
      <c r="AD49" s="158">
        <v>20</v>
      </c>
      <c r="AE49" s="156">
        <v>21</v>
      </c>
      <c r="AF49" s="156">
        <v>22</v>
      </c>
      <c r="AG49" s="157">
        <v>23</v>
      </c>
      <c r="AH49" s="158">
        <v>24</v>
      </c>
      <c r="AI49" s="158">
        <v>25</v>
      </c>
      <c r="AL49" s="159" t="s">
        <v>289</v>
      </c>
      <c r="AM49" s="2" t="s">
        <v>290</v>
      </c>
      <c r="AN49" s="2" t="s">
        <v>291</v>
      </c>
      <c r="AO49" s="2" t="s">
        <v>292</v>
      </c>
      <c r="AP49" s="160" t="s">
        <v>293</v>
      </c>
      <c r="AS49" s="155">
        <v>1</v>
      </c>
      <c r="AT49" s="155">
        <v>2</v>
      </c>
      <c r="AU49" s="155">
        <v>3</v>
      </c>
      <c r="AV49" s="155">
        <v>4</v>
      </c>
      <c r="AW49" s="156">
        <v>5</v>
      </c>
      <c r="AX49" s="155">
        <v>6</v>
      </c>
      <c r="AY49" s="155">
        <v>7</v>
      </c>
      <c r="AZ49" s="156">
        <v>8</v>
      </c>
      <c r="BA49" s="156">
        <v>9</v>
      </c>
      <c r="BB49" s="156">
        <v>10</v>
      </c>
      <c r="BC49" s="155">
        <v>11</v>
      </c>
      <c r="BD49" s="156">
        <v>12</v>
      </c>
      <c r="BE49" s="156">
        <v>13</v>
      </c>
      <c r="BF49" s="157">
        <v>14</v>
      </c>
      <c r="BG49" s="157">
        <v>15</v>
      </c>
      <c r="BH49" s="155">
        <v>16</v>
      </c>
      <c r="BI49" s="156">
        <v>17</v>
      </c>
      <c r="BJ49" s="157">
        <v>18</v>
      </c>
      <c r="BK49" s="157">
        <v>19</v>
      </c>
      <c r="BL49" s="158">
        <v>20</v>
      </c>
      <c r="BM49" s="156">
        <v>21</v>
      </c>
      <c r="BN49" s="156">
        <v>22</v>
      </c>
      <c r="BO49" s="157">
        <v>23</v>
      </c>
      <c r="BP49" s="158">
        <v>24</v>
      </c>
      <c r="BQ49" s="158">
        <v>25</v>
      </c>
      <c r="BT49" s="159" t="s">
        <v>289</v>
      </c>
      <c r="BU49" s="2" t="s">
        <v>290</v>
      </c>
      <c r="BV49" s="2" t="s">
        <v>294</v>
      </c>
      <c r="BW49" s="2" t="s">
        <v>292</v>
      </c>
      <c r="BX49" s="160" t="s">
        <v>293</v>
      </c>
    </row>
    <row r="50" spans="11:76" hidden="1" x14ac:dyDescent="0.25">
      <c r="K50" s="1" t="str">
        <f>IF($AP50=K$49,$AL50,"")</f>
        <v/>
      </c>
      <c r="L50" s="1" t="str">
        <f t="shared" ref="L50:AI65" si="0">IF($AP50=L$49,$AL50,"")</f>
        <v/>
      </c>
      <c r="M50" s="1" t="str">
        <f t="shared" si="0"/>
        <v/>
      </c>
      <c r="N50" s="1" t="str">
        <f t="shared" si="0"/>
        <v/>
      </c>
      <c r="O50" s="1" t="str">
        <f t="shared" si="0"/>
        <v/>
      </c>
      <c r="P50" s="1" t="str">
        <f t="shared" si="0"/>
        <v/>
      </c>
      <c r="Q50" s="1" t="str">
        <f t="shared" si="0"/>
        <v/>
      </c>
      <c r="R50" s="1" t="str">
        <f t="shared" si="0"/>
        <v/>
      </c>
      <c r="S50" s="1" t="str">
        <f t="shared" si="0"/>
        <v/>
      </c>
      <c r="T50" s="1" t="str">
        <f>IF($AP50=T$49,$AL50,"")</f>
        <v/>
      </c>
      <c r="U50" s="1" t="str">
        <f t="shared" si="0"/>
        <v/>
      </c>
      <c r="V50" s="1" t="str">
        <f t="shared" si="0"/>
        <v>RC001</v>
      </c>
      <c r="W50" s="1" t="str">
        <f t="shared" si="0"/>
        <v/>
      </c>
      <c r="X50" s="1" t="str">
        <f t="shared" si="0"/>
        <v/>
      </c>
      <c r="Y50" s="1" t="str">
        <f t="shared" si="0"/>
        <v/>
      </c>
      <c r="Z50" s="1" t="str">
        <f t="shared" si="0"/>
        <v/>
      </c>
      <c r="AA50" s="1" t="str">
        <f t="shared" si="0"/>
        <v/>
      </c>
      <c r="AB50" s="1" t="str">
        <f t="shared" si="0"/>
        <v/>
      </c>
      <c r="AC50" s="1" t="str">
        <f t="shared" si="0"/>
        <v/>
      </c>
      <c r="AD50" s="1" t="str">
        <f t="shared" si="0"/>
        <v/>
      </c>
      <c r="AE50" s="1" t="str">
        <f t="shared" si="0"/>
        <v/>
      </c>
      <c r="AF50" s="1" t="str">
        <f t="shared" si="0"/>
        <v/>
      </c>
      <c r="AG50" s="1" t="str">
        <f t="shared" si="0"/>
        <v/>
      </c>
      <c r="AH50" s="1" t="str">
        <f t="shared" si="0"/>
        <v/>
      </c>
      <c r="AI50" s="161" t="str">
        <f>IF($AP50=AI$49,$AL50,"")</f>
        <v/>
      </c>
      <c r="AL50" s="162" t="s">
        <v>306</v>
      </c>
      <c r="AM50" s="163">
        <f>'Mapeamento de Riscos'!T8</f>
        <v>2</v>
      </c>
      <c r="AN50" s="163">
        <f>'Mapeamento de Riscos'!K8</f>
        <v>3</v>
      </c>
      <c r="AO50" s="33">
        <f>'Mapeamento de Riscos'!AC8</f>
        <v>2</v>
      </c>
      <c r="AP50" s="164">
        <f>IF(AND(AM50=1,AN50=1),1,IF(AND(AM50=2,AN50=1),2,IF(AND(AM50=3,AN50=1),3,IF(AND(AM50=4,AN50=1),4,IF(AND(AM50=5,AN50=1),5,IF(AND(AM50=1,AN50=2),6,IF(AND(AM50=2,AN50=2),7,IF(AND(AM50=3,AN50=2),8,IF(AND(AM50=4,AN50=2),9,IF(AND(AM50=5,AN50=2),10,IF(AND(AM50=1,AN50=3),11,IF(AND(AM50=2,AN50=3),12,IF(AND(AM50=3,AN50=3),13,IF(AND(AM50=4,AN50=3),14,IF(AND(AM50=5,AN50=3),15,IF(AND(AM50=1,AN50=4),16,IF(AND(AM50=2,AN50=4),17,IF(AND(AM50=3,AN50=4),18,IF(AND(AM50=4,AN50=4),19,IF(AND(AM50=5,AN50=4),20,IF(AND(AM50=1,AN50=5),21,IF(AND(AM50=2,AN50=5),22,IF(AND(AM50=3,AN50=5),23,IF(AND(AM50=4,AN50=5),24,IF(AND(AM50=5,AN50=5),25,0)))))))))))))))))))))))))</f>
        <v>12</v>
      </c>
      <c r="AQ50">
        <f>AM50*AN50</f>
        <v>6</v>
      </c>
      <c r="AR50" s="108">
        <f>BU50*BW50</f>
        <v>4</v>
      </c>
      <c r="AS50" s="1" t="str">
        <f>IF($BX50=AS$49,$BT50,"")</f>
        <v/>
      </c>
      <c r="AT50" s="1" t="str">
        <f t="shared" ref="AT50:BI65" si="1">IF($BX50=AT$49,$BT50,"")</f>
        <v/>
      </c>
      <c r="AU50" s="1" t="str">
        <f t="shared" si="1"/>
        <v/>
      </c>
      <c r="AV50" s="1" t="str">
        <f t="shared" si="1"/>
        <v/>
      </c>
      <c r="AW50" s="1" t="str">
        <f t="shared" si="1"/>
        <v/>
      </c>
      <c r="AX50" s="1" t="str">
        <f t="shared" si="1"/>
        <v/>
      </c>
      <c r="AY50" s="1" t="str">
        <f t="shared" si="1"/>
        <v/>
      </c>
      <c r="AZ50" s="1" t="str">
        <f t="shared" si="1"/>
        <v/>
      </c>
      <c r="BA50" s="1" t="str">
        <f t="shared" si="1"/>
        <v/>
      </c>
      <c r="BB50" s="1" t="str">
        <f t="shared" si="1"/>
        <v/>
      </c>
      <c r="BC50" s="1" t="str">
        <f t="shared" si="1"/>
        <v/>
      </c>
      <c r="BD50" s="1" t="str">
        <f t="shared" si="1"/>
        <v>RC001</v>
      </c>
      <c r="BE50" s="1" t="str">
        <f t="shared" si="1"/>
        <v/>
      </c>
      <c r="BF50" s="1" t="str">
        <f t="shared" si="1"/>
        <v/>
      </c>
      <c r="BG50" s="1" t="str">
        <f t="shared" si="1"/>
        <v/>
      </c>
      <c r="BH50" s="1" t="str">
        <f t="shared" si="1"/>
        <v/>
      </c>
      <c r="BI50" s="1" t="str">
        <f t="shared" si="1"/>
        <v/>
      </c>
      <c r="BJ50" s="1" t="str">
        <f t="shared" ref="BJ50:BQ65" si="2">IF($BX50=BJ$49,$BT50,"")</f>
        <v/>
      </c>
      <c r="BK50" s="1" t="str">
        <f t="shared" si="2"/>
        <v/>
      </c>
      <c r="BL50" s="1" t="str">
        <f t="shared" si="2"/>
        <v/>
      </c>
      <c r="BM50" s="1" t="str">
        <f t="shared" si="2"/>
        <v/>
      </c>
      <c r="BN50" s="1" t="str">
        <f t="shared" si="2"/>
        <v/>
      </c>
      <c r="BO50" s="1" t="str">
        <f t="shared" si="2"/>
        <v/>
      </c>
      <c r="BP50" s="1" t="str">
        <f t="shared" si="2"/>
        <v/>
      </c>
      <c r="BQ50" s="161" t="str">
        <f>IF($BX50=BQ$49,$BT50,"")</f>
        <v/>
      </c>
      <c r="BT50" s="162" t="str">
        <f>'Mapeamento de Riscos'!A8</f>
        <v>RC001</v>
      </c>
      <c r="BU50" s="165">
        <f>'Mapeamento de Riscos'!T8</f>
        <v>2</v>
      </c>
      <c r="BV50" s="165">
        <f>'Mapeamento de Riscos'!AD8</f>
        <v>3</v>
      </c>
      <c r="BW50" s="33">
        <f>'Mapeamento de Riscos'!AC8</f>
        <v>2</v>
      </c>
      <c r="BX50" s="164">
        <f>IF(AND(BU50=1,BV50=1),1,IF(AND(BU50=2,BV50=1),2,IF(AND(BU50=3,BV50=1),3,IF(AND(BU50=4,BV50=1),4,IF(AND(BU50=5,BV50=1),5,IF(AND(BU50=1,BV50=2),6,IF(AND(BU50=2,BV50=2),7,IF(AND(BU50=3,BV50=2),8,IF(AND(BU50=4,BV50=2),9,IF(AND(BU50=5,BV50=2),10,IF(AND(BU50=1,BV50=3),11,IF(AND(BU50=2,BV50=3),12,IF(AND(BU50=3,BV50=3),13,IF(AND(BU50=4,BV50=3),14,IF(AND(BU50=5,BV50=3),15,IF(AND(BU50=1,BV50=4),16,IF(AND(BU50=2,BV50=4),17,IF(AND(BU50=3,BV50=4),18,IF(AND(BU50=4,BV50=4),19,IF(AND(BU50=5,BV50=4),20,IF(AND(BU50=1,BV50=5),21,IF(AND(BU50=2,BV50=5),22,IF(AND(BU50=3,BV50=5),23,IF(AND(BU50=4,BV50=5),24,IF(AND(BU50=5,BV50=5),25,0)))))))))))))))))))))))))</f>
        <v>12</v>
      </c>
    </row>
    <row r="51" spans="11:76" hidden="1" x14ac:dyDescent="0.25">
      <c r="K51" s="1" t="str">
        <f t="shared" ref="K51:Z66" si="3">IF($AP51=K$49,$AL51,"")</f>
        <v/>
      </c>
      <c r="L51" s="1" t="str">
        <f t="shared" si="3"/>
        <v/>
      </c>
      <c r="M51" s="1" t="str">
        <f t="shared" si="3"/>
        <v/>
      </c>
      <c r="N51" s="1" t="str">
        <f t="shared" si="3"/>
        <v/>
      </c>
      <c r="O51" s="1" t="str">
        <f t="shared" si="3"/>
        <v/>
      </c>
      <c r="P51" s="1" t="str">
        <f t="shared" si="3"/>
        <v/>
      </c>
      <c r="Q51" s="1" t="str">
        <f t="shared" si="3"/>
        <v/>
      </c>
      <c r="R51" s="1" t="str">
        <f t="shared" si="3"/>
        <v>RC002</v>
      </c>
      <c r="S51" s="1" t="str">
        <f t="shared" si="3"/>
        <v/>
      </c>
      <c r="T51" s="1" t="str">
        <f t="shared" si="3"/>
        <v/>
      </c>
      <c r="U51" s="1" t="str">
        <f t="shared" si="0"/>
        <v/>
      </c>
      <c r="V51" s="1" t="str">
        <f t="shared" si="0"/>
        <v/>
      </c>
      <c r="W51" s="1" t="str">
        <f t="shared" si="0"/>
        <v/>
      </c>
      <c r="X51" s="1" t="str">
        <f t="shared" si="0"/>
        <v/>
      </c>
      <c r="Y51" s="1" t="str">
        <f t="shared" si="0"/>
        <v/>
      </c>
      <c r="Z51" s="1" t="str">
        <f t="shared" si="0"/>
        <v/>
      </c>
      <c r="AA51" s="1" t="str">
        <f t="shared" si="0"/>
        <v/>
      </c>
      <c r="AB51" s="1" t="str">
        <f t="shared" si="0"/>
        <v/>
      </c>
      <c r="AC51" s="1" t="str">
        <f t="shared" si="0"/>
        <v/>
      </c>
      <c r="AD51" s="1" t="str">
        <f t="shared" si="0"/>
        <v/>
      </c>
      <c r="AE51" s="1" t="str">
        <f t="shared" si="0"/>
        <v/>
      </c>
      <c r="AF51" s="1" t="str">
        <f t="shared" si="0"/>
        <v/>
      </c>
      <c r="AG51" s="1" t="str">
        <f t="shared" si="0"/>
        <v/>
      </c>
      <c r="AH51" s="1" t="str">
        <f t="shared" si="0"/>
        <v/>
      </c>
      <c r="AI51" s="161" t="str">
        <f t="shared" si="0"/>
        <v/>
      </c>
      <c r="AL51" s="162" t="s">
        <v>307</v>
      </c>
      <c r="AM51" s="163">
        <f>'Mapeamento de Riscos'!T9</f>
        <v>3</v>
      </c>
      <c r="AN51" s="163">
        <f>'Mapeamento de Riscos'!K9</f>
        <v>2</v>
      </c>
      <c r="AO51" s="33">
        <f>'Mapeamento de Riscos'!AC9</f>
        <v>2</v>
      </c>
      <c r="AP51" s="164">
        <f t="shared" ref="AP51:AP99" si="4">IF(AND(AM51=1,AN51=1),1,IF(AND(AM51=2,AN51=1),2,IF(AND(AM51=3,AN51=1),3,IF(AND(AM51=4,AN51=1),4,IF(AND(AM51=5,AN51=1),5,IF(AND(AM51=1,AN51=2),6,IF(AND(AM51=2,AN51=2),7,IF(AND(AM51=3,AN51=2),8,IF(AND(AM51=4,AN51=2),9,IF(AND(AM51=5,AN51=2),10,IF(AND(AM51=1,AN51=3),11,IF(AND(AM51=2,AN51=3),12,IF(AND(AM51=3,AN51=3),13,IF(AND(AM51=4,AN51=3),14,IF(AND(AM51=5,AN51=3),15,IF(AND(AM51=1,AN51=4),16,IF(AND(AM51=2,AN51=4),17,IF(AND(AM51=3,AN51=4),18,IF(AND(AM51=4,AN51=4),19,IF(AND(AM51=5,AN51=4),20,IF(AND(AM51=1,AN51=5),21,IF(AND(AM51=2,AN51=5),22,IF(AND(AM51=3,AN51=5),23,IF(AND(AM51=4,AN51=5),24,IF(AND(AM51=5,AN51=5),25,0)))))))))))))))))))))))))</f>
        <v>8</v>
      </c>
      <c r="AQ51">
        <f t="shared" ref="AQ51:AQ99" si="5">AM51*AN51</f>
        <v>6</v>
      </c>
      <c r="AR51" s="108">
        <f t="shared" ref="AR51:AR99" si="6">BU51*BW51</f>
        <v>9</v>
      </c>
      <c r="AS51" s="1" t="str">
        <f t="shared" ref="AS51:BH66" si="7">IF($BX51=AS$49,$BT51,"")</f>
        <v/>
      </c>
      <c r="AT51" s="1" t="str">
        <f t="shared" si="7"/>
        <v/>
      </c>
      <c r="AU51" s="1" t="str">
        <f t="shared" si="7"/>
        <v/>
      </c>
      <c r="AV51" s="1" t="str">
        <f t="shared" si="7"/>
        <v/>
      </c>
      <c r="AW51" s="1" t="str">
        <f t="shared" si="7"/>
        <v/>
      </c>
      <c r="AX51" s="1" t="str">
        <f t="shared" si="7"/>
        <v/>
      </c>
      <c r="AY51" s="1" t="str">
        <f t="shared" si="7"/>
        <v/>
      </c>
      <c r="AZ51" s="1" t="str">
        <f t="shared" si="7"/>
        <v>RC002</v>
      </c>
      <c r="BA51" s="1" t="str">
        <f t="shared" si="7"/>
        <v/>
      </c>
      <c r="BB51" s="1" t="str">
        <f t="shared" si="7"/>
        <v/>
      </c>
      <c r="BC51" s="1" t="str">
        <f t="shared" si="1"/>
        <v/>
      </c>
      <c r="BD51" s="1" t="str">
        <f t="shared" si="1"/>
        <v/>
      </c>
      <c r="BE51" s="1" t="str">
        <f t="shared" si="1"/>
        <v/>
      </c>
      <c r="BF51" s="1" t="str">
        <f t="shared" si="1"/>
        <v/>
      </c>
      <c r="BG51" s="1" t="str">
        <f t="shared" si="1"/>
        <v/>
      </c>
      <c r="BH51" s="1" t="str">
        <f t="shared" si="1"/>
        <v/>
      </c>
      <c r="BI51" s="1" t="str">
        <f t="shared" si="1"/>
        <v/>
      </c>
      <c r="BJ51" s="1" t="str">
        <f t="shared" si="2"/>
        <v/>
      </c>
      <c r="BK51" s="1" t="str">
        <f t="shared" si="2"/>
        <v/>
      </c>
      <c r="BL51" s="1" t="str">
        <f t="shared" si="2"/>
        <v/>
      </c>
      <c r="BM51" s="1" t="str">
        <f t="shared" si="2"/>
        <v/>
      </c>
      <c r="BN51" s="1" t="str">
        <f t="shared" si="2"/>
        <v/>
      </c>
      <c r="BO51" s="1" t="str">
        <f t="shared" si="2"/>
        <v/>
      </c>
      <c r="BP51" s="1" t="str">
        <f t="shared" si="2"/>
        <v/>
      </c>
      <c r="BQ51" s="161" t="str">
        <f t="shared" si="2"/>
        <v/>
      </c>
      <c r="BT51" s="162" t="s">
        <v>307</v>
      </c>
      <c r="BU51" s="165">
        <f>'Mapeamento de Riscos'!T9</f>
        <v>3</v>
      </c>
      <c r="BV51" s="165">
        <f>'Mapeamento de Riscos'!AD9</f>
        <v>2</v>
      </c>
      <c r="BW51" s="33">
        <v>3</v>
      </c>
      <c r="BX51" s="164">
        <f t="shared" ref="BX51:BX99" si="8">IF(AND(BU51=1,BV51=1),1,IF(AND(BU51=2,BV51=1),2,IF(AND(BU51=3,BV51=1),3,IF(AND(BU51=4,BV51=1),4,IF(AND(BU51=5,BV51=1),5,IF(AND(BU51=1,BV51=2),6,IF(AND(BU51=2,BV51=2),7,IF(AND(BU51=3,BV51=2),8,IF(AND(BU51=4,BV51=2),9,IF(AND(BU51=5,BV51=2),10,IF(AND(BU51=1,BV51=3),11,IF(AND(BU51=2,BV51=3),12,IF(AND(BU51=3,BV51=3),13,IF(AND(BU51=4,BV51=3),14,IF(AND(BU51=5,BV51=3),15,IF(AND(BU51=1,BV51=4),16,IF(AND(BU51=2,BV51=4),17,IF(AND(BU51=3,BV51=4),18,IF(AND(BU51=4,BV51=4),19,IF(AND(BU51=5,BV51=4),20,IF(AND(BU51=1,BV51=5),21,IF(AND(BU51=2,BV51=5),22,IF(AND(BU51=3,BV51=5),23,IF(AND(BU51=4,BV51=5),24,IF(AND(BU51=5,BV51=5),25,0)))))))))))))))))))))))))</f>
        <v>8</v>
      </c>
    </row>
    <row r="52" spans="11:76" hidden="1" x14ac:dyDescent="0.25">
      <c r="K52" s="1" t="str">
        <f t="shared" si="3"/>
        <v/>
      </c>
      <c r="L52" s="1" t="str">
        <f t="shared" si="3"/>
        <v/>
      </c>
      <c r="M52" s="1" t="str">
        <f t="shared" si="3"/>
        <v/>
      </c>
      <c r="N52" s="1" t="str">
        <f t="shared" si="3"/>
        <v/>
      </c>
      <c r="O52" s="1" t="str">
        <f t="shared" si="3"/>
        <v/>
      </c>
      <c r="P52" s="1" t="str">
        <f t="shared" si="3"/>
        <v/>
      </c>
      <c r="Q52" s="1" t="str">
        <f t="shared" si="3"/>
        <v/>
      </c>
      <c r="R52" s="1" t="str">
        <f t="shared" si="3"/>
        <v/>
      </c>
      <c r="S52" s="1" t="str">
        <f t="shared" si="3"/>
        <v/>
      </c>
      <c r="T52" s="1" t="str">
        <f t="shared" si="3"/>
        <v/>
      </c>
      <c r="U52" s="1" t="str">
        <f t="shared" si="0"/>
        <v/>
      </c>
      <c r="V52" s="1" t="str">
        <f t="shared" si="0"/>
        <v/>
      </c>
      <c r="W52" s="1" t="str">
        <f t="shared" si="0"/>
        <v/>
      </c>
      <c r="X52" s="1" t="str">
        <f t="shared" si="0"/>
        <v/>
      </c>
      <c r="Y52" s="1" t="str">
        <f t="shared" si="0"/>
        <v/>
      </c>
      <c r="Z52" s="1" t="str">
        <f t="shared" si="0"/>
        <v/>
      </c>
      <c r="AA52" s="1" t="str">
        <f t="shared" si="0"/>
        <v/>
      </c>
      <c r="AB52" s="1" t="str">
        <f t="shared" si="0"/>
        <v/>
      </c>
      <c r="AC52" s="1" t="str">
        <f t="shared" si="0"/>
        <v/>
      </c>
      <c r="AD52" s="1" t="str">
        <f t="shared" si="0"/>
        <v/>
      </c>
      <c r="AE52" s="1" t="str">
        <f t="shared" si="0"/>
        <v/>
      </c>
      <c r="AF52" s="1" t="str">
        <f t="shared" si="0"/>
        <v/>
      </c>
      <c r="AG52" s="1" t="str">
        <f t="shared" si="0"/>
        <v/>
      </c>
      <c r="AH52" s="1" t="str">
        <f t="shared" si="0"/>
        <v/>
      </c>
      <c r="AI52" s="161" t="str">
        <f t="shared" si="0"/>
        <v/>
      </c>
      <c r="AL52" s="162" t="s">
        <v>308</v>
      </c>
      <c r="AM52" s="163">
        <f>'Mapeamento de Riscos'!T10</f>
        <v>0</v>
      </c>
      <c r="AN52" s="163">
        <f>'Mapeamento de Riscos'!K10</f>
        <v>0</v>
      </c>
      <c r="AO52" s="33" t="b">
        <f>'Mapeamento de Riscos'!AC10</f>
        <v>0</v>
      </c>
      <c r="AP52" s="164">
        <f t="shared" si="4"/>
        <v>0</v>
      </c>
      <c r="AQ52">
        <f t="shared" si="5"/>
        <v>0</v>
      </c>
      <c r="AR52" s="108">
        <f t="shared" si="6"/>
        <v>0</v>
      </c>
      <c r="AS52" s="1" t="str">
        <f t="shared" si="7"/>
        <v/>
      </c>
      <c r="AT52" s="1" t="str">
        <f t="shared" si="7"/>
        <v/>
      </c>
      <c r="AU52" s="1" t="str">
        <f t="shared" si="7"/>
        <v/>
      </c>
      <c r="AV52" s="1" t="str">
        <f t="shared" si="7"/>
        <v/>
      </c>
      <c r="AW52" s="1" t="str">
        <f t="shared" si="7"/>
        <v/>
      </c>
      <c r="AX52" s="1" t="str">
        <f t="shared" si="7"/>
        <v/>
      </c>
      <c r="AY52" s="1" t="str">
        <f t="shared" si="7"/>
        <v/>
      </c>
      <c r="AZ52" s="1" t="str">
        <f t="shared" si="7"/>
        <v/>
      </c>
      <c r="BA52" s="1" t="str">
        <f t="shared" si="7"/>
        <v/>
      </c>
      <c r="BB52" s="1" t="str">
        <f t="shared" si="7"/>
        <v/>
      </c>
      <c r="BC52" s="1" t="str">
        <f t="shared" si="1"/>
        <v/>
      </c>
      <c r="BD52" s="1" t="str">
        <f t="shared" si="1"/>
        <v/>
      </c>
      <c r="BE52" s="1" t="str">
        <f t="shared" si="1"/>
        <v/>
      </c>
      <c r="BF52" s="1" t="str">
        <f t="shared" si="1"/>
        <v/>
      </c>
      <c r="BG52" s="1" t="str">
        <f t="shared" si="1"/>
        <v/>
      </c>
      <c r="BH52" s="1" t="str">
        <f t="shared" si="1"/>
        <v/>
      </c>
      <c r="BI52" s="1" t="str">
        <f t="shared" si="1"/>
        <v/>
      </c>
      <c r="BJ52" s="1" t="str">
        <f t="shared" si="2"/>
        <v/>
      </c>
      <c r="BK52" s="1" t="str">
        <f t="shared" si="2"/>
        <v/>
      </c>
      <c r="BL52" s="1" t="str">
        <f t="shared" si="2"/>
        <v/>
      </c>
      <c r="BM52" s="1" t="str">
        <f t="shared" si="2"/>
        <v/>
      </c>
      <c r="BN52" s="1" t="str">
        <f t="shared" si="2"/>
        <v/>
      </c>
      <c r="BO52" s="1" t="str">
        <f t="shared" si="2"/>
        <v/>
      </c>
      <c r="BP52" s="1" t="str">
        <f t="shared" si="2"/>
        <v/>
      </c>
      <c r="BQ52" s="161" t="str">
        <f t="shared" si="2"/>
        <v/>
      </c>
      <c r="BT52" s="162" t="s">
        <v>308</v>
      </c>
      <c r="BU52" s="165">
        <f>'Mapeamento de Riscos'!T10</f>
        <v>0</v>
      </c>
      <c r="BV52" s="165">
        <f>'Mapeamento de Riscos'!AD10</f>
        <v>0</v>
      </c>
      <c r="BW52" s="33">
        <v>4</v>
      </c>
      <c r="BX52" s="164">
        <f t="shared" si="8"/>
        <v>0</v>
      </c>
    </row>
    <row r="53" spans="11:76" hidden="1" x14ac:dyDescent="0.25">
      <c r="K53" s="1" t="str">
        <f t="shared" si="3"/>
        <v/>
      </c>
      <c r="L53" s="1" t="str">
        <f t="shared" si="3"/>
        <v/>
      </c>
      <c r="M53" s="1" t="str">
        <f t="shared" si="3"/>
        <v/>
      </c>
      <c r="N53" s="1" t="str">
        <f t="shared" si="3"/>
        <v/>
      </c>
      <c r="O53" s="1" t="str">
        <f t="shared" si="3"/>
        <v/>
      </c>
      <c r="P53" s="1" t="str">
        <f t="shared" si="3"/>
        <v/>
      </c>
      <c r="Q53" s="1" t="str">
        <f t="shared" si="3"/>
        <v>RC004</v>
      </c>
      <c r="R53" s="1" t="str">
        <f t="shared" si="3"/>
        <v/>
      </c>
      <c r="S53" s="1" t="str">
        <f t="shared" si="3"/>
        <v/>
      </c>
      <c r="T53" s="1" t="str">
        <f t="shared" si="3"/>
        <v/>
      </c>
      <c r="U53" s="1" t="str">
        <f t="shared" si="0"/>
        <v/>
      </c>
      <c r="V53" s="1" t="str">
        <f t="shared" si="0"/>
        <v/>
      </c>
      <c r="W53" s="1" t="str">
        <f t="shared" si="0"/>
        <v/>
      </c>
      <c r="X53" s="1" t="str">
        <f t="shared" si="0"/>
        <v/>
      </c>
      <c r="Y53" s="1" t="str">
        <f t="shared" si="0"/>
        <v/>
      </c>
      <c r="Z53" s="1" t="str">
        <f t="shared" si="0"/>
        <v/>
      </c>
      <c r="AA53" s="1" t="str">
        <f t="shared" si="0"/>
        <v/>
      </c>
      <c r="AB53" s="1" t="str">
        <f t="shared" si="0"/>
        <v/>
      </c>
      <c r="AC53" s="1" t="str">
        <f t="shared" si="0"/>
        <v/>
      </c>
      <c r="AD53" s="1" t="str">
        <f t="shared" si="0"/>
        <v/>
      </c>
      <c r="AE53" s="1" t="str">
        <f t="shared" si="0"/>
        <v/>
      </c>
      <c r="AF53" s="1" t="str">
        <f t="shared" si="0"/>
        <v/>
      </c>
      <c r="AG53" s="1" t="str">
        <f t="shared" si="0"/>
        <v/>
      </c>
      <c r="AH53" s="1" t="str">
        <f t="shared" si="0"/>
        <v/>
      </c>
      <c r="AI53" s="161" t="str">
        <f t="shared" si="0"/>
        <v/>
      </c>
      <c r="AL53" s="162" t="s">
        <v>309</v>
      </c>
      <c r="AM53" s="163">
        <f>'Mapeamento de Riscos'!T11</f>
        <v>2</v>
      </c>
      <c r="AN53" s="163">
        <f>'Mapeamento de Riscos'!K11</f>
        <v>2</v>
      </c>
      <c r="AO53" s="33">
        <f>'Mapeamento de Riscos'!AC11</f>
        <v>2</v>
      </c>
      <c r="AP53" s="164">
        <f t="shared" si="4"/>
        <v>7</v>
      </c>
      <c r="AQ53">
        <f t="shared" si="5"/>
        <v>4</v>
      </c>
      <c r="AR53" s="108">
        <f t="shared" si="6"/>
        <v>6</v>
      </c>
      <c r="AS53" s="1" t="str">
        <f t="shared" si="7"/>
        <v/>
      </c>
      <c r="AT53" s="1" t="str">
        <f t="shared" si="7"/>
        <v/>
      </c>
      <c r="AU53" s="1" t="str">
        <f t="shared" si="7"/>
        <v/>
      </c>
      <c r="AV53" s="1" t="str">
        <f t="shared" si="7"/>
        <v/>
      </c>
      <c r="AW53" s="1" t="str">
        <f t="shared" si="7"/>
        <v/>
      </c>
      <c r="AX53" s="1" t="str">
        <f t="shared" si="7"/>
        <v/>
      </c>
      <c r="AY53" s="1" t="str">
        <f t="shared" si="7"/>
        <v>RC004</v>
      </c>
      <c r="AZ53" s="1" t="str">
        <f t="shared" si="7"/>
        <v/>
      </c>
      <c r="BA53" s="1" t="str">
        <f t="shared" si="7"/>
        <v/>
      </c>
      <c r="BB53" s="1" t="str">
        <f t="shared" si="7"/>
        <v/>
      </c>
      <c r="BC53" s="1" t="str">
        <f t="shared" si="1"/>
        <v/>
      </c>
      <c r="BD53" s="1" t="str">
        <f t="shared" si="1"/>
        <v/>
      </c>
      <c r="BE53" s="1" t="str">
        <f t="shared" si="1"/>
        <v/>
      </c>
      <c r="BF53" s="1" t="str">
        <f t="shared" si="1"/>
        <v/>
      </c>
      <c r="BG53" s="1" t="str">
        <f t="shared" si="1"/>
        <v/>
      </c>
      <c r="BH53" s="1" t="str">
        <f t="shared" si="1"/>
        <v/>
      </c>
      <c r="BI53" s="1" t="str">
        <f t="shared" si="1"/>
        <v/>
      </c>
      <c r="BJ53" s="1" t="str">
        <f t="shared" si="2"/>
        <v/>
      </c>
      <c r="BK53" s="1" t="str">
        <f t="shared" si="2"/>
        <v/>
      </c>
      <c r="BL53" s="1" t="str">
        <f t="shared" si="2"/>
        <v/>
      </c>
      <c r="BM53" s="1" t="str">
        <f t="shared" si="2"/>
        <v/>
      </c>
      <c r="BN53" s="1" t="str">
        <f t="shared" si="2"/>
        <v/>
      </c>
      <c r="BO53" s="1" t="str">
        <f t="shared" si="2"/>
        <v/>
      </c>
      <c r="BP53" s="1" t="str">
        <f t="shared" si="2"/>
        <v/>
      </c>
      <c r="BQ53" s="161" t="str">
        <f t="shared" si="2"/>
        <v/>
      </c>
      <c r="BT53" s="162" t="s">
        <v>309</v>
      </c>
      <c r="BU53" s="165">
        <f>'Mapeamento de Riscos'!T11</f>
        <v>2</v>
      </c>
      <c r="BV53" s="165">
        <f>'Mapeamento de Riscos'!AD11</f>
        <v>2</v>
      </c>
      <c r="BW53" s="33">
        <v>3</v>
      </c>
      <c r="BX53" s="164">
        <f t="shared" si="8"/>
        <v>7</v>
      </c>
    </row>
    <row r="54" spans="11:76" hidden="1" x14ac:dyDescent="0.25">
      <c r="K54" s="1" t="str">
        <f t="shared" si="3"/>
        <v/>
      </c>
      <c r="L54" s="1" t="str">
        <f t="shared" si="3"/>
        <v/>
      </c>
      <c r="M54" s="1" t="str">
        <f t="shared" si="3"/>
        <v>RC005</v>
      </c>
      <c r="N54" s="1" t="str">
        <f t="shared" si="3"/>
        <v/>
      </c>
      <c r="O54" s="1" t="str">
        <f t="shared" si="3"/>
        <v/>
      </c>
      <c r="P54" s="1" t="str">
        <f t="shared" si="3"/>
        <v/>
      </c>
      <c r="Q54" s="1" t="str">
        <f t="shared" si="3"/>
        <v/>
      </c>
      <c r="R54" s="1" t="str">
        <f t="shared" si="3"/>
        <v/>
      </c>
      <c r="S54" s="1" t="str">
        <f t="shared" si="3"/>
        <v/>
      </c>
      <c r="T54" s="1" t="str">
        <f t="shared" si="3"/>
        <v/>
      </c>
      <c r="U54" s="1" t="str">
        <f t="shared" si="0"/>
        <v/>
      </c>
      <c r="V54" s="1" t="str">
        <f t="shared" si="0"/>
        <v/>
      </c>
      <c r="W54" s="1" t="str">
        <f t="shared" si="0"/>
        <v/>
      </c>
      <c r="X54" s="1" t="str">
        <f t="shared" si="0"/>
        <v/>
      </c>
      <c r="Y54" s="1" t="str">
        <f t="shared" si="0"/>
        <v/>
      </c>
      <c r="Z54" s="1" t="str">
        <f t="shared" si="0"/>
        <v/>
      </c>
      <c r="AA54" s="1" t="str">
        <f t="shared" si="0"/>
        <v/>
      </c>
      <c r="AB54" s="1" t="str">
        <f t="shared" si="0"/>
        <v/>
      </c>
      <c r="AC54" s="1" t="str">
        <f t="shared" si="0"/>
        <v/>
      </c>
      <c r="AD54" s="1" t="str">
        <f t="shared" si="0"/>
        <v/>
      </c>
      <c r="AE54" s="1" t="str">
        <f t="shared" si="0"/>
        <v/>
      </c>
      <c r="AF54" s="1" t="str">
        <f t="shared" si="0"/>
        <v/>
      </c>
      <c r="AG54" s="1" t="str">
        <f t="shared" si="0"/>
        <v/>
      </c>
      <c r="AH54" s="1" t="str">
        <f t="shared" si="0"/>
        <v/>
      </c>
      <c r="AI54" s="161" t="str">
        <f t="shared" si="0"/>
        <v/>
      </c>
      <c r="AL54" s="162" t="s">
        <v>310</v>
      </c>
      <c r="AM54" s="163">
        <f>'Mapeamento de Riscos'!T12</f>
        <v>3</v>
      </c>
      <c r="AN54" s="163">
        <f>'Mapeamento de Riscos'!K12</f>
        <v>1</v>
      </c>
      <c r="AO54" s="33">
        <f>'Mapeamento de Riscos'!AC12</f>
        <v>3</v>
      </c>
      <c r="AP54" s="164">
        <f t="shared" si="4"/>
        <v>3</v>
      </c>
      <c r="AQ54">
        <f t="shared" si="5"/>
        <v>3</v>
      </c>
      <c r="AR54" s="108">
        <f t="shared" si="6"/>
        <v>9</v>
      </c>
      <c r="AS54" s="1" t="str">
        <f t="shared" si="7"/>
        <v/>
      </c>
      <c r="AT54" s="1" t="str">
        <f t="shared" si="7"/>
        <v/>
      </c>
      <c r="AU54" s="1" t="str">
        <f t="shared" si="7"/>
        <v/>
      </c>
      <c r="AV54" s="1" t="str">
        <f t="shared" si="7"/>
        <v/>
      </c>
      <c r="AW54" s="1" t="str">
        <f t="shared" si="7"/>
        <v/>
      </c>
      <c r="AX54" s="1" t="str">
        <f t="shared" si="7"/>
        <v/>
      </c>
      <c r="AY54" s="1" t="str">
        <f t="shared" si="7"/>
        <v/>
      </c>
      <c r="AZ54" s="1" t="str">
        <f t="shared" si="7"/>
        <v>RC005</v>
      </c>
      <c r="BA54" s="1" t="str">
        <f t="shared" si="7"/>
        <v/>
      </c>
      <c r="BB54" s="1" t="str">
        <f t="shared" si="7"/>
        <v/>
      </c>
      <c r="BC54" s="1" t="str">
        <f t="shared" si="1"/>
        <v/>
      </c>
      <c r="BD54" s="1" t="str">
        <f t="shared" si="1"/>
        <v/>
      </c>
      <c r="BE54" s="1" t="str">
        <f t="shared" si="1"/>
        <v/>
      </c>
      <c r="BF54" s="1" t="str">
        <f t="shared" si="1"/>
        <v/>
      </c>
      <c r="BG54" s="1" t="str">
        <f t="shared" si="1"/>
        <v/>
      </c>
      <c r="BH54" s="1" t="str">
        <f t="shared" si="1"/>
        <v/>
      </c>
      <c r="BI54" s="1" t="str">
        <f t="shared" si="1"/>
        <v/>
      </c>
      <c r="BJ54" s="1" t="str">
        <f t="shared" si="2"/>
        <v/>
      </c>
      <c r="BK54" s="1" t="str">
        <f t="shared" si="2"/>
        <v/>
      </c>
      <c r="BL54" s="1" t="str">
        <f t="shared" si="2"/>
        <v/>
      </c>
      <c r="BM54" s="1" t="str">
        <f t="shared" si="2"/>
        <v/>
      </c>
      <c r="BN54" s="1" t="str">
        <f t="shared" si="2"/>
        <v/>
      </c>
      <c r="BO54" s="1" t="str">
        <f t="shared" si="2"/>
        <v/>
      </c>
      <c r="BP54" s="1" t="str">
        <f t="shared" si="2"/>
        <v/>
      </c>
      <c r="BQ54" s="161" t="str">
        <f t="shared" si="2"/>
        <v/>
      </c>
      <c r="BT54" s="162" t="s">
        <v>310</v>
      </c>
      <c r="BU54" s="165">
        <f>'Mapeamento de Riscos'!T12</f>
        <v>3</v>
      </c>
      <c r="BV54" s="165">
        <f>'Mapeamento de Riscos'!AD12</f>
        <v>2</v>
      </c>
      <c r="BW54" s="33">
        <v>3</v>
      </c>
      <c r="BX54" s="164">
        <f t="shared" si="8"/>
        <v>8</v>
      </c>
    </row>
    <row r="55" spans="11:76" hidden="1" x14ac:dyDescent="0.25">
      <c r="K55" s="1" t="str">
        <f t="shared" si="3"/>
        <v/>
      </c>
      <c r="L55" s="1" t="str">
        <f t="shared" si="3"/>
        <v/>
      </c>
      <c r="M55" s="1" t="str">
        <f t="shared" si="3"/>
        <v/>
      </c>
      <c r="N55" s="1" t="str">
        <f t="shared" si="3"/>
        <v/>
      </c>
      <c r="O55" s="1" t="str">
        <f t="shared" si="3"/>
        <v/>
      </c>
      <c r="P55" s="1" t="str">
        <f t="shared" si="3"/>
        <v/>
      </c>
      <c r="Q55" s="1" t="str">
        <f t="shared" si="3"/>
        <v/>
      </c>
      <c r="R55" s="1" t="str">
        <f t="shared" si="3"/>
        <v/>
      </c>
      <c r="S55" s="1" t="str">
        <f t="shared" si="3"/>
        <v/>
      </c>
      <c r="T55" s="1" t="str">
        <f t="shared" si="3"/>
        <v/>
      </c>
      <c r="U55" s="1" t="str">
        <f t="shared" si="0"/>
        <v/>
      </c>
      <c r="V55" s="1" t="str">
        <f t="shared" si="0"/>
        <v/>
      </c>
      <c r="W55" s="1" t="str">
        <f t="shared" si="0"/>
        <v/>
      </c>
      <c r="X55" s="1" t="str">
        <f t="shared" si="0"/>
        <v/>
      </c>
      <c r="Y55" s="1" t="str">
        <f t="shared" si="0"/>
        <v/>
      </c>
      <c r="Z55" s="1" t="str">
        <f t="shared" si="0"/>
        <v/>
      </c>
      <c r="AA55" s="1" t="str">
        <f t="shared" si="0"/>
        <v/>
      </c>
      <c r="AB55" s="1" t="str">
        <f t="shared" si="0"/>
        <v/>
      </c>
      <c r="AC55" s="1" t="str">
        <f t="shared" si="0"/>
        <v/>
      </c>
      <c r="AD55" s="1" t="str">
        <f t="shared" si="0"/>
        <v/>
      </c>
      <c r="AE55" s="1" t="str">
        <f t="shared" si="0"/>
        <v/>
      </c>
      <c r="AF55" s="1" t="str">
        <f t="shared" si="0"/>
        <v/>
      </c>
      <c r="AG55" s="1" t="str">
        <f t="shared" si="0"/>
        <v/>
      </c>
      <c r="AH55" s="1" t="str">
        <f t="shared" si="0"/>
        <v/>
      </c>
      <c r="AI55" s="161" t="str">
        <f t="shared" si="0"/>
        <v/>
      </c>
      <c r="AL55" s="162" t="s">
        <v>311</v>
      </c>
      <c r="AM55" s="163">
        <f>'Mapeamento de Riscos'!T13</f>
        <v>0</v>
      </c>
      <c r="AN55" s="163">
        <f>'Mapeamento de Riscos'!K13</f>
        <v>0</v>
      </c>
      <c r="AO55" s="33" t="b">
        <f>'Mapeamento de Riscos'!AC13</f>
        <v>0</v>
      </c>
      <c r="AP55" s="164">
        <f t="shared" si="4"/>
        <v>0</v>
      </c>
      <c r="AQ55">
        <f t="shared" si="5"/>
        <v>0</v>
      </c>
      <c r="AR55" s="108">
        <f t="shared" si="6"/>
        <v>0</v>
      </c>
      <c r="AS55" s="1" t="str">
        <f t="shared" si="7"/>
        <v/>
      </c>
      <c r="AT55" s="1" t="str">
        <f t="shared" si="7"/>
        <v/>
      </c>
      <c r="AU55" s="1" t="str">
        <f t="shared" si="7"/>
        <v/>
      </c>
      <c r="AV55" s="1" t="str">
        <f t="shared" si="7"/>
        <v/>
      </c>
      <c r="AW55" s="1" t="str">
        <f t="shared" si="7"/>
        <v/>
      </c>
      <c r="AX55" s="1" t="str">
        <f t="shared" si="7"/>
        <v/>
      </c>
      <c r="AY55" s="1" t="str">
        <f t="shared" si="7"/>
        <v/>
      </c>
      <c r="AZ55" s="1" t="str">
        <f t="shared" si="7"/>
        <v/>
      </c>
      <c r="BA55" s="1" t="str">
        <f t="shared" si="7"/>
        <v/>
      </c>
      <c r="BB55" s="1" t="str">
        <f t="shared" si="7"/>
        <v/>
      </c>
      <c r="BC55" s="1" t="str">
        <f t="shared" si="1"/>
        <v/>
      </c>
      <c r="BD55" s="1" t="str">
        <f t="shared" si="1"/>
        <v/>
      </c>
      <c r="BE55" s="1" t="str">
        <f t="shared" si="1"/>
        <v/>
      </c>
      <c r="BF55" s="1" t="str">
        <f t="shared" si="1"/>
        <v/>
      </c>
      <c r="BG55" s="1" t="str">
        <f t="shared" si="1"/>
        <v/>
      </c>
      <c r="BH55" s="1" t="str">
        <f t="shared" si="1"/>
        <v/>
      </c>
      <c r="BI55" s="1" t="str">
        <f t="shared" si="1"/>
        <v/>
      </c>
      <c r="BJ55" s="1" t="str">
        <f t="shared" si="2"/>
        <v/>
      </c>
      <c r="BK55" s="1" t="str">
        <f t="shared" si="2"/>
        <v/>
      </c>
      <c r="BL55" s="1" t="str">
        <f t="shared" si="2"/>
        <v/>
      </c>
      <c r="BM55" s="1" t="str">
        <f t="shared" si="2"/>
        <v/>
      </c>
      <c r="BN55" s="1" t="str">
        <f t="shared" si="2"/>
        <v/>
      </c>
      <c r="BO55" s="1" t="str">
        <f t="shared" si="2"/>
        <v/>
      </c>
      <c r="BP55" s="1" t="str">
        <f t="shared" si="2"/>
        <v/>
      </c>
      <c r="BQ55" s="161" t="str">
        <f t="shared" si="2"/>
        <v/>
      </c>
      <c r="BT55" s="162" t="s">
        <v>311</v>
      </c>
      <c r="BU55" s="165">
        <f>'Mapeamento de Riscos'!T13</f>
        <v>0</v>
      </c>
      <c r="BV55" s="165">
        <f>'Mapeamento de Riscos'!AD13</f>
        <v>0</v>
      </c>
      <c r="BW55" s="33">
        <v>3</v>
      </c>
      <c r="BX55" s="164">
        <f t="shared" si="8"/>
        <v>0</v>
      </c>
    </row>
    <row r="56" spans="11:76" hidden="1" x14ac:dyDescent="0.25">
      <c r="K56" s="1" t="str">
        <f t="shared" si="3"/>
        <v/>
      </c>
      <c r="L56" s="1" t="str">
        <f t="shared" si="3"/>
        <v/>
      </c>
      <c r="M56" s="1" t="str">
        <f t="shared" si="3"/>
        <v/>
      </c>
      <c r="N56" s="1" t="str">
        <f t="shared" si="3"/>
        <v/>
      </c>
      <c r="O56" s="1" t="str">
        <f t="shared" si="3"/>
        <v/>
      </c>
      <c r="P56" s="1" t="str">
        <f t="shared" si="3"/>
        <v/>
      </c>
      <c r="Q56" s="1" t="str">
        <f t="shared" si="3"/>
        <v>RC007</v>
      </c>
      <c r="R56" s="1" t="str">
        <f t="shared" si="3"/>
        <v/>
      </c>
      <c r="S56" s="1" t="str">
        <f t="shared" si="3"/>
        <v/>
      </c>
      <c r="T56" s="1" t="str">
        <f t="shared" si="3"/>
        <v/>
      </c>
      <c r="U56" s="1" t="str">
        <f t="shared" si="0"/>
        <v/>
      </c>
      <c r="V56" s="1" t="str">
        <f t="shared" si="0"/>
        <v/>
      </c>
      <c r="W56" s="1" t="str">
        <f t="shared" si="0"/>
        <v/>
      </c>
      <c r="X56" s="1" t="str">
        <f t="shared" si="0"/>
        <v/>
      </c>
      <c r="Y56" s="1" t="str">
        <f t="shared" si="0"/>
        <v/>
      </c>
      <c r="Z56" s="1" t="str">
        <f t="shared" si="0"/>
        <v/>
      </c>
      <c r="AA56" s="1" t="str">
        <f t="shared" si="0"/>
        <v/>
      </c>
      <c r="AB56" s="1" t="str">
        <f t="shared" si="0"/>
        <v/>
      </c>
      <c r="AC56" s="1" t="str">
        <f t="shared" si="0"/>
        <v/>
      </c>
      <c r="AD56" s="1" t="str">
        <f t="shared" si="0"/>
        <v/>
      </c>
      <c r="AE56" s="1" t="str">
        <f t="shared" si="0"/>
        <v/>
      </c>
      <c r="AF56" s="1" t="str">
        <f t="shared" si="0"/>
        <v/>
      </c>
      <c r="AG56" s="1" t="str">
        <f t="shared" si="0"/>
        <v/>
      </c>
      <c r="AH56" s="1" t="str">
        <f t="shared" si="0"/>
        <v/>
      </c>
      <c r="AI56" s="161" t="str">
        <f t="shared" si="0"/>
        <v/>
      </c>
      <c r="AL56" s="162" t="s">
        <v>312</v>
      </c>
      <c r="AM56" s="163">
        <f>'Mapeamento de Riscos'!T14</f>
        <v>2</v>
      </c>
      <c r="AN56" s="163">
        <f>'Mapeamento de Riscos'!K14</f>
        <v>2</v>
      </c>
      <c r="AO56" s="33">
        <f>'Mapeamento de Riscos'!AC14</f>
        <v>2</v>
      </c>
      <c r="AP56" s="164">
        <f t="shared" si="4"/>
        <v>7</v>
      </c>
      <c r="AQ56">
        <f t="shared" si="5"/>
        <v>4</v>
      </c>
      <c r="AR56" s="108">
        <f t="shared" si="6"/>
        <v>8</v>
      </c>
      <c r="AS56" s="1" t="str">
        <f t="shared" si="7"/>
        <v/>
      </c>
      <c r="AT56" s="1" t="str">
        <f t="shared" si="7"/>
        <v/>
      </c>
      <c r="AU56" s="1" t="str">
        <f t="shared" si="7"/>
        <v/>
      </c>
      <c r="AV56" s="1" t="str">
        <f t="shared" si="7"/>
        <v/>
      </c>
      <c r="AW56" s="1" t="str">
        <f t="shared" si="7"/>
        <v/>
      </c>
      <c r="AX56" s="1" t="str">
        <f t="shared" si="7"/>
        <v/>
      </c>
      <c r="AY56" s="1" t="str">
        <f t="shared" si="7"/>
        <v>RC007</v>
      </c>
      <c r="AZ56" s="1" t="str">
        <f t="shared" si="7"/>
        <v/>
      </c>
      <c r="BA56" s="1" t="str">
        <f t="shared" si="7"/>
        <v/>
      </c>
      <c r="BB56" s="1" t="str">
        <f t="shared" si="7"/>
        <v/>
      </c>
      <c r="BC56" s="1" t="str">
        <f t="shared" si="1"/>
        <v/>
      </c>
      <c r="BD56" s="1" t="str">
        <f t="shared" si="1"/>
        <v/>
      </c>
      <c r="BE56" s="1" t="str">
        <f t="shared" si="1"/>
        <v/>
      </c>
      <c r="BF56" s="1" t="str">
        <f t="shared" si="1"/>
        <v/>
      </c>
      <c r="BG56" s="1" t="str">
        <f t="shared" si="1"/>
        <v/>
      </c>
      <c r="BH56" s="1" t="str">
        <f t="shared" si="1"/>
        <v/>
      </c>
      <c r="BI56" s="1" t="str">
        <f t="shared" si="1"/>
        <v/>
      </c>
      <c r="BJ56" s="1" t="str">
        <f t="shared" si="2"/>
        <v/>
      </c>
      <c r="BK56" s="1" t="str">
        <f t="shared" si="2"/>
        <v/>
      </c>
      <c r="BL56" s="1" t="str">
        <f t="shared" si="2"/>
        <v/>
      </c>
      <c r="BM56" s="1" t="str">
        <f t="shared" si="2"/>
        <v/>
      </c>
      <c r="BN56" s="1" t="str">
        <f t="shared" si="2"/>
        <v/>
      </c>
      <c r="BO56" s="1" t="str">
        <f t="shared" si="2"/>
        <v/>
      </c>
      <c r="BP56" s="1" t="str">
        <f t="shared" si="2"/>
        <v/>
      </c>
      <c r="BQ56" s="161" t="str">
        <f t="shared" si="2"/>
        <v/>
      </c>
      <c r="BT56" s="162" t="s">
        <v>312</v>
      </c>
      <c r="BU56" s="165">
        <f>'Mapeamento de Riscos'!T14</f>
        <v>2</v>
      </c>
      <c r="BV56" s="165">
        <f>'Mapeamento de Riscos'!AD14</f>
        <v>2</v>
      </c>
      <c r="BW56" s="33">
        <v>4</v>
      </c>
      <c r="BX56" s="164">
        <f t="shared" si="8"/>
        <v>7</v>
      </c>
    </row>
    <row r="57" spans="11:76" hidden="1" x14ac:dyDescent="0.25">
      <c r="K57" s="1" t="str">
        <f t="shared" si="3"/>
        <v/>
      </c>
      <c r="L57" s="1" t="str">
        <f t="shared" si="3"/>
        <v/>
      </c>
      <c r="M57" s="1" t="str">
        <f t="shared" si="3"/>
        <v/>
      </c>
      <c r="N57" s="1" t="str">
        <f t="shared" si="3"/>
        <v/>
      </c>
      <c r="O57" s="1" t="str">
        <f t="shared" si="3"/>
        <v/>
      </c>
      <c r="P57" s="1" t="str">
        <f t="shared" si="3"/>
        <v/>
      </c>
      <c r="Q57" s="1" t="str">
        <f t="shared" si="3"/>
        <v/>
      </c>
      <c r="R57" s="1" t="str">
        <f t="shared" si="3"/>
        <v/>
      </c>
      <c r="S57" s="1" t="str">
        <f t="shared" si="3"/>
        <v/>
      </c>
      <c r="T57" s="1" t="str">
        <f t="shared" si="3"/>
        <v/>
      </c>
      <c r="U57" s="1" t="str">
        <f t="shared" si="0"/>
        <v/>
      </c>
      <c r="V57" s="1" t="str">
        <f t="shared" si="0"/>
        <v/>
      </c>
      <c r="W57" s="1" t="str">
        <f t="shared" si="0"/>
        <v/>
      </c>
      <c r="X57" s="1" t="str">
        <f t="shared" si="0"/>
        <v/>
      </c>
      <c r="Y57" s="1" t="str">
        <f t="shared" si="0"/>
        <v/>
      </c>
      <c r="Z57" s="1" t="str">
        <f t="shared" si="0"/>
        <v/>
      </c>
      <c r="AA57" s="1" t="str">
        <f t="shared" si="0"/>
        <v/>
      </c>
      <c r="AB57" s="1" t="str">
        <f t="shared" si="0"/>
        <v/>
      </c>
      <c r="AC57" s="1" t="str">
        <f t="shared" si="0"/>
        <v/>
      </c>
      <c r="AD57" s="1" t="str">
        <f t="shared" si="0"/>
        <v/>
      </c>
      <c r="AE57" s="1" t="str">
        <f t="shared" si="0"/>
        <v/>
      </c>
      <c r="AF57" s="1" t="str">
        <f t="shared" si="0"/>
        <v/>
      </c>
      <c r="AG57" s="1" t="str">
        <f t="shared" si="0"/>
        <v/>
      </c>
      <c r="AH57" s="1" t="str">
        <f t="shared" si="0"/>
        <v/>
      </c>
      <c r="AI57" s="161" t="str">
        <f t="shared" si="0"/>
        <v/>
      </c>
      <c r="AL57" s="162" t="s">
        <v>313</v>
      </c>
      <c r="AM57" s="163">
        <f>'Mapeamento de Riscos'!T15</f>
        <v>0</v>
      </c>
      <c r="AN57" s="163">
        <f>'Mapeamento de Riscos'!K15</f>
        <v>0</v>
      </c>
      <c r="AO57" s="33" t="b">
        <f>'Mapeamento de Riscos'!AC15</f>
        <v>0</v>
      </c>
      <c r="AP57" s="164">
        <f t="shared" si="4"/>
        <v>0</v>
      </c>
      <c r="AQ57">
        <f t="shared" si="5"/>
        <v>0</v>
      </c>
      <c r="AR57" s="108">
        <f t="shared" si="6"/>
        <v>0</v>
      </c>
      <c r="AS57" s="1" t="str">
        <f t="shared" si="7"/>
        <v/>
      </c>
      <c r="AT57" s="1" t="str">
        <f t="shared" si="7"/>
        <v/>
      </c>
      <c r="AU57" s="1" t="str">
        <f t="shared" si="7"/>
        <v/>
      </c>
      <c r="AV57" s="1" t="str">
        <f t="shared" si="7"/>
        <v/>
      </c>
      <c r="AW57" s="1" t="str">
        <f t="shared" si="7"/>
        <v/>
      </c>
      <c r="AX57" s="1" t="str">
        <f t="shared" si="7"/>
        <v/>
      </c>
      <c r="AY57" s="1" t="str">
        <f t="shared" si="7"/>
        <v/>
      </c>
      <c r="AZ57" s="1" t="str">
        <f t="shared" si="7"/>
        <v/>
      </c>
      <c r="BA57" s="1" t="str">
        <f t="shared" si="7"/>
        <v/>
      </c>
      <c r="BB57" s="1" t="str">
        <f t="shared" si="7"/>
        <v/>
      </c>
      <c r="BC57" s="1" t="str">
        <f t="shared" si="1"/>
        <v/>
      </c>
      <c r="BD57" s="1" t="str">
        <f t="shared" si="1"/>
        <v/>
      </c>
      <c r="BE57" s="1" t="str">
        <f t="shared" si="1"/>
        <v/>
      </c>
      <c r="BF57" s="1" t="str">
        <f t="shared" si="1"/>
        <v/>
      </c>
      <c r="BG57" s="1" t="str">
        <f t="shared" si="1"/>
        <v/>
      </c>
      <c r="BH57" s="1" t="str">
        <f t="shared" si="1"/>
        <v/>
      </c>
      <c r="BI57" s="1" t="str">
        <f t="shared" si="1"/>
        <v/>
      </c>
      <c r="BJ57" s="1" t="str">
        <f t="shared" si="2"/>
        <v/>
      </c>
      <c r="BK57" s="1" t="str">
        <f t="shared" si="2"/>
        <v/>
      </c>
      <c r="BL57" s="1" t="str">
        <f t="shared" si="2"/>
        <v/>
      </c>
      <c r="BM57" s="1" t="str">
        <f t="shared" si="2"/>
        <v/>
      </c>
      <c r="BN57" s="1" t="str">
        <f t="shared" si="2"/>
        <v/>
      </c>
      <c r="BO57" s="1" t="str">
        <f t="shared" si="2"/>
        <v/>
      </c>
      <c r="BP57" s="1" t="str">
        <f t="shared" si="2"/>
        <v/>
      </c>
      <c r="BQ57" s="161" t="str">
        <f t="shared" si="2"/>
        <v/>
      </c>
      <c r="BT57" s="162" t="s">
        <v>313</v>
      </c>
      <c r="BU57" s="165">
        <f>'Mapeamento de Riscos'!T15</f>
        <v>0</v>
      </c>
      <c r="BV57" s="165">
        <f>'Mapeamento de Riscos'!AD15</f>
        <v>0</v>
      </c>
      <c r="BW57" s="33">
        <v>3</v>
      </c>
      <c r="BX57" s="164">
        <f t="shared" si="8"/>
        <v>0</v>
      </c>
    </row>
    <row r="58" spans="11:76" hidden="1" x14ac:dyDescent="0.25">
      <c r="K58" s="1" t="str">
        <f t="shared" si="3"/>
        <v/>
      </c>
      <c r="L58" s="1" t="str">
        <f t="shared" si="3"/>
        <v/>
      </c>
      <c r="M58" s="1" t="str">
        <f t="shared" si="3"/>
        <v/>
      </c>
      <c r="N58" s="1" t="str">
        <f t="shared" si="3"/>
        <v/>
      </c>
      <c r="O58" s="1" t="str">
        <f t="shared" si="3"/>
        <v/>
      </c>
      <c r="P58" s="1" t="str">
        <f t="shared" si="3"/>
        <v/>
      </c>
      <c r="Q58" s="1" t="str">
        <f t="shared" si="3"/>
        <v/>
      </c>
      <c r="R58" s="1" t="str">
        <f t="shared" si="3"/>
        <v/>
      </c>
      <c r="S58" s="1" t="str">
        <f t="shared" si="3"/>
        <v/>
      </c>
      <c r="T58" s="1" t="str">
        <f t="shared" si="3"/>
        <v/>
      </c>
      <c r="U58" s="1" t="str">
        <f t="shared" si="0"/>
        <v/>
      </c>
      <c r="V58" s="1" t="str">
        <f t="shared" si="0"/>
        <v/>
      </c>
      <c r="W58" s="1" t="str">
        <f t="shared" si="0"/>
        <v/>
      </c>
      <c r="X58" s="1" t="str">
        <f t="shared" si="0"/>
        <v/>
      </c>
      <c r="Y58" s="1" t="str">
        <f t="shared" si="0"/>
        <v/>
      </c>
      <c r="Z58" s="1" t="str">
        <f t="shared" si="0"/>
        <v/>
      </c>
      <c r="AA58" s="1" t="str">
        <f t="shared" si="0"/>
        <v/>
      </c>
      <c r="AB58" s="1" t="str">
        <f t="shared" si="0"/>
        <v/>
      </c>
      <c r="AC58" s="1" t="str">
        <f t="shared" si="0"/>
        <v/>
      </c>
      <c r="AD58" s="1" t="str">
        <f t="shared" si="0"/>
        <v/>
      </c>
      <c r="AE58" s="1" t="str">
        <f t="shared" si="0"/>
        <v/>
      </c>
      <c r="AF58" s="1" t="str">
        <f t="shared" si="0"/>
        <v/>
      </c>
      <c r="AG58" s="1" t="str">
        <f t="shared" si="0"/>
        <v/>
      </c>
      <c r="AH58" s="1" t="str">
        <f t="shared" si="0"/>
        <v/>
      </c>
      <c r="AI58" s="161" t="str">
        <f t="shared" si="0"/>
        <v/>
      </c>
      <c r="AL58" s="162" t="s">
        <v>314</v>
      </c>
      <c r="AM58" s="163">
        <f>'Mapeamento de Riscos'!T16</f>
        <v>0</v>
      </c>
      <c r="AN58" s="163">
        <f>'Mapeamento de Riscos'!K16</f>
        <v>0</v>
      </c>
      <c r="AO58" s="33" t="b">
        <f>'Mapeamento de Riscos'!AC16</f>
        <v>0</v>
      </c>
      <c r="AP58" s="164">
        <f t="shared" si="4"/>
        <v>0</v>
      </c>
      <c r="AQ58">
        <f t="shared" si="5"/>
        <v>0</v>
      </c>
      <c r="AR58" s="108">
        <f t="shared" si="6"/>
        <v>0</v>
      </c>
      <c r="AS58" s="1" t="str">
        <f t="shared" si="7"/>
        <v/>
      </c>
      <c r="AT58" s="1" t="str">
        <f t="shared" si="7"/>
        <v/>
      </c>
      <c r="AU58" s="1" t="str">
        <f t="shared" si="7"/>
        <v/>
      </c>
      <c r="AV58" s="1" t="str">
        <f t="shared" si="7"/>
        <v/>
      </c>
      <c r="AW58" s="1" t="str">
        <f t="shared" si="7"/>
        <v/>
      </c>
      <c r="AX58" s="1" t="str">
        <f t="shared" si="7"/>
        <v/>
      </c>
      <c r="AY58" s="1" t="str">
        <f t="shared" si="7"/>
        <v/>
      </c>
      <c r="AZ58" s="1" t="str">
        <f t="shared" si="7"/>
        <v/>
      </c>
      <c r="BA58" s="1" t="str">
        <f t="shared" si="7"/>
        <v/>
      </c>
      <c r="BB58" s="1" t="str">
        <f t="shared" si="7"/>
        <v/>
      </c>
      <c r="BC58" s="1" t="str">
        <f t="shared" si="1"/>
        <v/>
      </c>
      <c r="BD58" s="1" t="str">
        <f t="shared" si="1"/>
        <v/>
      </c>
      <c r="BE58" s="1" t="str">
        <f t="shared" si="1"/>
        <v/>
      </c>
      <c r="BF58" s="1" t="str">
        <f t="shared" si="1"/>
        <v/>
      </c>
      <c r="BG58" s="1" t="str">
        <f t="shared" si="1"/>
        <v/>
      </c>
      <c r="BH58" s="1" t="str">
        <f t="shared" si="1"/>
        <v/>
      </c>
      <c r="BI58" s="1" t="str">
        <f t="shared" si="1"/>
        <v/>
      </c>
      <c r="BJ58" s="1" t="str">
        <f t="shared" si="2"/>
        <v/>
      </c>
      <c r="BK58" s="1" t="str">
        <f t="shared" si="2"/>
        <v/>
      </c>
      <c r="BL58" s="1" t="str">
        <f t="shared" si="2"/>
        <v/>
      </c>
      <c r="BM58" s="1" t="str">
        <f t="shared" si="2"/>
        <v/>
      </c>
      <c r="BN58" s="1" t="str">
        <f t="shared" si="2"/>
        <v/>
      </c>
      <c r="BO58" s="1" t="str">
        <f t="shared" si="2"/>
        <v/>
      </c>
      <c r="BP58" s="1" t="str">
        <f t="shared" si="2"/>
        <v/>
      </c>
      <c r="BQ58" s="161" t="str">
        <f t="shared" si="2"/>
        <v/>
      </c>
      <c r="BT58" s="162" t="s">
        <v>314</v>
      </c>
      <c r="BU58" s="165">
        <f>'Mapeamento de Riscos'!T16</f>
        <v>0</v>
      </c>
      <c r="BV58" s="165">
        <f>'Mapeamento de Riscos'!AD16</f>
        <v>0</v>
      </c>
      <c r="BW58" s="33">
        <v>2</v>
      </c>
      <c r="BX58" s="164">
        <f t="shared" si="8"/>
        <v>0</v>
      </c>
    </row>
    <row r="59" spans="11:76" hidden="1" x14ac:dyDescent="0.25">
      <c r="K59" s="1" t="str">
        <f t="shared" si="3"/>
        <v/>
      </c>
      <c r="L59" s="1" t="str">
        <f t="shared" si="3"/>
        <v/>
      </c>
      <c r="M59" s="1" t="str">
        <f t="shared" si="3"/>
        <v/>
      </c>
      <c r="N59" s="1" t="str">
        <f t="shared" si="3"/>
        <v/>
      </c>
      <c r="O59" s="1" t="str">
        <f t="shared" si="3"/>
        <v/>
      </c>
      <c r="P59" s="1" t="str">
        <f t="shared" si="3"/>
        <v/>
      </c>
      <c r="Q59" s="1" t="str">
        <f t="shared" si="3"/>
        <v/>
      </c>
      <c r="R59" s="1" t="str">
        <f t="shared" si="3"/>
        <v/>
      </c>
      <c r="S59" s="1" t="str">
        <f t="shared" si="3"/>
        <v/>
      </c>
      <c r="T59" s="1" t="str">
        <f t="shared" si="3"/>
        <v/>
      </c>
      <c r="U59" s="1" t="str">
        <f t="shared" si="0"/>
        <v/>
      </c>
      <c r="V59" s="1" t="str">
        <f t="shared" si="0"/>
        <v/>
      </c>
      <c r="W59" s="1" t="str">
        <f t="shared" si="0"/>
        <v/>
      </c>
      <c r="X59" s="1" t="str">
        <f t="shared" si="0"/>
        <v/>
      </c>
      <c r="Y59" s="1" t="str">
        <f t="shared" si="0"/>
        <v/>
      </c>
      <c r="Z59" s="1" t="str">
        <f t="shared" si="0"/>
        <v/>
      </c>
      <c r="AA59" s="1" t="str">
        <f t="shared" si="0"/>
        <v/>
      </c>
      <c r="AB59" s="1" t="str">
        <f t="shared" si="0"/>
        <v/>
      </c>
      <c r="AC59" s="1" t="str">
        <f t="shared" si="0"/>
        <v/>
      </c>
      <c r="AD59" s="1" t="str">
        <f t="shared" si="0"/>
        <v/>
      </c>
      <c r="AE59" s="1" t="str">
        <f t="shared" si="0"/>
        <v/>
      </c>
      <c r="AF59" s="1" t="str">
        <f t="shared" si="0"/>
        <v/>
      </c>
      <c r="AG59" s="1" t="str">
        <f t="shared" si="0"/>
        <v/>
      </c>
      <c r="AH59" s="1" t="str">
        <f t="shared" si="0"/>
        <v/>
      </c>
      <c r="AI59" s="161" t="str">
        <f t="shared" si="0"/>
        <v/>
      </c>
      <c r="AL59" s="162" t="s">
        <v>315</v>
      </c>
      <c r="AM59" s="163">
        <f>'Mapeamento de Riscos'!T17</f>
        <v>0</v>
      </c>
      <c r="AN59" s="163">
        <f>'Mapeamento de Riscos'!K17</f>
        <v>0</v>
      </c>
      <c r="AO59" s="33" t="b">
        <f>'Mapeamento de Riscos'!AC17</f>
        <v>0</v>
      </c>
      <c r="AP59" s="164">
        <f t="shared" si="4"/>
        <v>0</v>
      </c>
      <c r="AQ59">
        <f t="shared" si="5"/>
        <v>0</v>
      </c>
      <c r="AR59" s="108">
        <f t="shared" si="6"/>
        <v>0</v>
      </c>
      <c r="AS59" s="1" t="str">
        <f t="shared" si="7"/>
        <v/>
      </c>
      <c r="AT59" s="1" t="str">
        <f t="shared" si="7"/>
        <v/>
      </c>
      <c r="AU59" s="1" t="str">
        <f t="shared" si="7"/>
        <v/>
      </c>
      <c r="AV59" s="1" t="str">
        <f t="shared" si="7"/>
        <v/>
      </c>
      <c r="AW59" s="1" t="str">
        <f t="shared" si="7"/>
        <v/>
      </c>
      <c r="AX59" s="1" t="str">
        <f t="shared" si="7"/>
        <v/>
      </c>
      <c r="AY59" s="1" t="str">
        <f t="shared" si="7"/>
        <v/>
      </c>
      <c r="AZ59" s="1" t="str">
        <f t="shared" si="7"/>
        <v/>
      </c>
      <c r="BA59" s="1" t="str">
        <f t="shared" si="7"/>
        <v/>
      </c>
      <c r="BB59" s="1" t="str">
        <f t="shared" si="7"/>
        <v/>
      </c>
      <c r="BC59" s="1" t="str">
        <f t="shared" si="1"/>
        <v/>
      </c>
      <c r="BD59" s="1" t="str">
        <f t="shared" si="1"/>
        <v/>
      </c>
      <c r="BE59" s="1" t="str">
        <f t="shared" si="1"/>
        <v/>
      </c>
      <c r="BF59" s="1" t="str">
        <f t="shared" si="1"/>
        <v/>
      </c>
      <c r="BG59" s="1" t="str">
        <f t="shared" si="1"/>
        <v/>
      </c>
      <c r="BH59" s="1" t="str">
        <f t="shared" si="1"/>
        <v/>
      </c>
      <c r="BI59" s="1" t="str">
        <f t="shared" si="1"/>
        <v/>
      </c>
      <c r="BJ59" s="1" t="str">
        <f t="shared" si="2"/>
        <v/>
      </c>
      <c r="BK59" s="1" t="str">
        <f t="shared" si="2"/>
        <v/>
      </c>
      <c r="BL59" s="1" t="str">
        <f t="shared" si="2"/>
        <v/>
      </c>
      <c r="BM59" s="1" t="str">
        <f t="shared" si="2"/>
        <v/>
      </c>
      <c r="BN59" s="1" t="str">
        <f t="shared" si="2"/>
        <v/>
      </c>
      <c r="BO59" s="1" t="str">
        <f t="shared" si="2"/>
        <v/>
      </c>
      <c r="BP59" s="1" t="str">
        <f t="shared" si="2"/>
        <v/>
      </c>
      <c r="BQ59" s="161" t="str">
        <f t="shared" si="2"/>
        <v/>
      </c>
      <c r="BT59" s="162" t="s">
        <v>315</v>
      </c>
      <c r="BU59" s="165">
        <f>'Mapeamento de Riscos'!T17</f>
        <v>0</v>
      </c>
      <c r="BV59" s="165">
        <f>'Mapeamento de Riscos'!AD17</f>
        <v>0</v>
      </c>
      <c r="BW59" s="33">
        <v>5</v>
      </c>
      <c r="BX59" s="164">
        <f t="shared" si="8"/>
        <v>0</v>
      </c>
    </row>
    <row r="60" spans="11:76" hidden="1" x14ac:dyDescent="0.25">
      <c r="K60" s="1" t="str">
        <f t="shared" si="3"/>
        <v/>
      </c>
      <c r="L60" s="1" t="str">
        <f t="shared" si="3"/>
        <v/>
      </c>
      <c r="M60" s="1" t="str">
        <f t="shared" si="3"/>
        <v/>
      </c>
      <c r="N60" s="1" t="str">
        <f t="shared" si="3"/>
        <v/>
      </c>
      <c r="O60" s="1" t="str">
        <f t="shared" si="3"/>
        <v/>
      </c>
      <c r="P60" s="1" t="str">
        <f t="shared" si="3"/>
        <v/>
      </c>
      <c r="Q60" s="1" t="str">
        <f t="shared" si="3"/>
        <v/>
      </c>
      <c r="R60" s="1" t="str">
        <f t="shared" si="3"/>
        <v/>
      </c>
      <c r="S60" s="1" t="str">
        <f t="shared" si="3"/>
        <v/>
      </c>
      <c r="T60" s="1" t="str">
        <f t="shared" si="3"/>
        <v/>
      </c>
      <c r="U60" s="1" t="str">
        <f t="shared" si="0"/>
        <v/>
      </c>
      <c r="V60" s="1" t="str">
        <f t="shared" si="0"/>
        <v/>
      </c>
      <c r="W60" s="1" t="str">
        <f t="shared" si="0"/>
        <v/>
      </c>
      <c r="X60" s="1" t="str">
        <f t="shared" si="0"/>
        <v/>
      </c>
      <c r="Y60" s="1" t="str">
        <f t="shared" si="0"/>
        <v/>
      </c>
      <c r="Z60" s="1" t="str">
        <f t="shared" si="0"/>
        <v/>
      </c>
      <c r="AA60" s="1" t="str">
        <f t="shared" si="0"/>
        <v/>
      </c>
      <c r="AB60" s="1" t="str">
        <f t="shared" si="0"/>
        <v/>
      </c>
      <c r="AC60" s="1" t="str">
        <f t="shared" si="0"/>
        <v/>
      </c>
      <c r="AD60" s="1" t="str">
        <f t="shared" si="0"/>
        <v/>
      </c>
      <c r="AE60" s="1" t="str">
        <f t="shared" si="0"/>
        <v/>
      </c>
      <c r="AF60" s="1" t="str">
        <f t="shared" si="0"/>
        <v/>
      </c>
      <c r="AG60" s="1" t="str">
        <f t="shared" si="0"/>
        <v/>
      </c>
      <c r="AH60" s="1" t="str">
        <f t="shared" si="0"/>
        <v/>
      </c>
      <c r="AI60" s="161" t="str">
        <f t="shared" si="0"/>
        <v/>
      </c>
      <c r="AL60" s="162" t="s">
        <v>316</v>
      </c>
      <c r="AM60" s="163">
        <f>'Mapeamento de Riscos'!T18</f>
        <v>0</v>
      </c>
      <c r="AN60" s="163">
        <f>'Mapeamento de Riscos'!K18</f>
        <v>0</v>
      </c>
      <c r="AO60" s="33" t="b">
        <f>'Mapeamento de Riscos'!AC18</f>
        <v>0</v>
      </c>
      <c r="AP60" s="164">
        <f t="shared" si="4"/>
        <v>0</v>
      </c>
      <c r="AQ60">
        <f t="shared" si="5"/>
        <v>0</v>
      </c>
      <c r="AR60" s="108">
        <f t="shared" si="6"/>
        <v>0</v>
      </c>
      <c r="AS60" s="1" t="str">
        <f t="shared" si="7"/>
        <v/>
      </c>
      <c r="AT60" s="1" t="str">
        <f t="shared" si="7"/>
        <v/>
      </c>
      <c r="AU60" s="1" t="str">
        <f t="shared" si="7"/>
        <v/>
      </c>
      <c r="AV60" s="1" t="str">
        <f t="shared" si="7"/>
        <v/>
      </c>
      <c r="AW60" s="1" t="str">
        <f t="shared" si="7"/>
        <v/>
      </c>
      <c r="AX60" s="1" t="str">
        <f t="shared" si="7"/>
        <v/>
      </c>
      <c r="AY60" s="1" t="str">
        <f t="shared" si="7"/>
        <v/>
      </c>
      <c r="AZ60" s="1" t="str">
        <f t="shared" si="7"/>
        <v/>
      </c>
      <c r="BA60" s="1" t="str">
        <f t="shared" si="7"/>
        <v/>
      </c>
      <c r="BB60" s="1" t="str">
        <f t="shared" si="7"/>
        <v/>
      </c>
      <c r="BC60" s="1" t="str">
        <f t="shared" si="1"/>
        <v/>
      </c>
      <c r="BD60" s="1" t="str">
        <f t="shared" si="1"/>
        <v/>
      </c>
      <c r="BE60" s="1" t="str">
        <f t="shared" si="1"/>
        <v/>
      </c>
      <c r="BF60" s="1" t="str">
        <f t="shared" si="1"/>
        <v/>
      </c>
      <c r="BG60" s="1" t="str">
        <f t="shared" si="1"/>
        <v/>
      </c>
      <c r="BH60" s="1" t="str">
        <f t="shared" si="1"/>
        <v/>
      </c>
      <c r="BI60" s="1" t="str">
        <f t="shared" si="1"/>
        <v/>
      </c>
      <c r="BJ60" s="1" t="str">
        <f t="shared" si="2"/>
        <v/>
      </c>
      <c r="BK60" s="1" t="str">
        <f t="shared" si="2"/>
        <v/>
      </c>
      <c r="BL60" s="1" t="str">
        <f t="shared" si="2"/>
        <v/>
      </c>
      <c r="BM60" s="1" t="str">
        <f t="shared" si="2"/>
        <v/>
      </c>
      <c r="BN60" s="1" t="str">
        <f t="shared" si="2"/>
        <v/>
      </c>
      <c r="BO60" s="1" t="str">
        <f t="shared" si="2"/>
        <v/>
      </c>
      <c r="BP60" s="1" t="str">
        <f t="shared" si="2"/>
        <v/>
      </c>
      <c r="BQ60" s="161" t="str">
        <f t="shared" si="2"/>
        <v/>
      </c>
      <c r="BT60" s="162" t="s">
        <v>316</v>
      </c>
      <c r="BU60" s="165">
        <f>'Mapeamento de Riscos'!T18</f>
        <v>0</v>
      </c>
      <c r="BV60" s="165">
        <f>'Mapeamento de Riscos'!AD18</f>
        <v>0</v>
      </c>
      <c r="BW60" s="33">
        <v>0</v>
      </c>
      <c r="BX60" s="164">
        <f t="shared" si="8"/>
        <v>0</v>
      </c>
    </row>
    <row r="61" spans="11:76" hidden="1" x14ac:dyDescent="0.25">
      <c r="K61" s="1" t="str">
        <f t="shared" si="3"/>
        <v/>
      </c>
      <c r="L61" s="1" t="str">
        <f t="shared" si="3"/>
        <v/>
      </c>
      <c r="M61" s="1" t="str">
        <f t="shared" si="3"/>
        <v/>
      </c>
      <c r="N61" s="1" t="str">
        <f t="shared" si="3"/>
        <v/>
      </c>
      <c r="O61" s="1" t="str">
        <f t="shared" si="3"/>
        <v/>
      </c>
      <c r="P61" s="1" t="str">
        <f t="shared" si="3"/>
        <v/>
      </c>
      <c r="Q61" s="1" t="str">
        <f t="shared" si="3"/>
        <v/>
      </c>
      <c r="R61" s="1" t="str">
        <f t="shared" si="3"/>
        <v/>
      </c>
      <c r="S61" s="1" t="str">
        <f t="shared" si="3"/>
        <v/>
      </c>
      <c r="T61" s="1" t="str">
        <f t="shared" si="3"/>
        <v/>
      </c>
      <c r="U61" s="1" t="str">
        <f t="shared" si="0"/>
        <v/>
      </c>
      <c r="V61" s="1" t="str">
        <f t="shared" si="0"/>
        <v/>
      </c>
      <c r="W61" s="1" t="str">
        <f t="shared" si="0"/>
        <v/>
      </c>
      <c r="X61" s="1" t="str">
        <f t="shared" si="0"/>
        <v/>
      </c>
      <c r="Y61" s="1" t="str">
        <f t="shared" si="0"/>
        <v/>
      </c>
      <c r="Z61" s="1" t="str">
        <f t="shared" si="0"/>
        <v/>
      </c>
      <c r="AA61" s="1" t="str">
        <f t="shared" si="0"/>
        <v/>
      </c>
      <c r="AB61" s="1" t="str">
        <f t="shared" si="0"/>
        <v/>
      </c>
      <c r="AC61" s="1" t="str">
        <f t="shared" si="0"/>
        <v/>
      </c>
      <c r="AD61" s="1" t="str">
        <f t="shared" si="0"/>
        <v/>
      </c>
      <c r="AE61" s="1" t="str">
        <f t="shared" si="0"/>
        <v/>
      </c>
      <c r="AF61" s="1" t="str">
        <f t="shared" si="0"/>
        <v/>
      </c>
      <c r="AG61" s="1" t="str">
        <f t="shared" si="0"/>
        <v/>
      </c>
      <c r="AH61" s="1" t="str">
        <f t="shared" si="0"/>
        <v/>
      </c>
      <c r="AI61" s="161" t="str">
        <f t="shared" si="0"/>
        <v/>
      </c>
      <c r="AL61" s="162" t="s">
        <v>317</v>
      </c>
      <c r="AM61" s="163">
        <f>'Mapeamento de Riscos'!T19</f>
        <v>0</v>
      </c>
      <c r="AN61" s="163">
        <f>'Mapeamento de Riscos'!K19</f>
        <v>0</v>
      </c>
      <c r="AO61" s="33" t="b">
        <f>'Mapeamento de Riscos'!AC19</f>
        <v>0</v>
      </c>
      <c r="AP61" s="164">
        <f t="shared" si="4"/>
        <v>0</v>
      </c>
      <c r="AQ61">
        <f t="shared" si="5"/>
        <v>0</v>
      </c>
      <c r="AR61" s="108">
        <f t="shared" si="6"/>
        <v>0</v>
      </c>
      <c r="AS61" s="1" t="str">
        <f t="shared" si="7"/>
        <v/>
      </c>
      <c r="AT61" s="1" t="str">
        <f t="shared" si="7"/>
        <v/>
      </c>
      <c r="AU61" s="1" t="str">
        <f t="shared" si="7"/>
        <v/>
      </c>
      <c r="AV61" s="1" t="str">
        <f t="shared" si="7"/>
        <v/>
      </c>
      <c r="AW61" s="1" t="str">
        <f t="shared" si="7"/>
        <v/>
      </c>
      <c r="AX61" s="1" t="str">
        <f t="shared" si="7"/>
        <v/>
      </c>
      <c r="AY61" s="1" t="str">
        <f t="shared" si="7"/>
        <v/>
      </c>
      <c r="AZ61" s="1" t="str">
        <f t="shared" si="7"/>
        <v/>
      </c>
      <c r="BA61" s="1" t="str">
        <f t="shared" si="7"/>
        <v/>
      </c>
      <c r="BB61" s="1" t="str">
        <f t="shared" si="7"/>
        <v/>
      </c>
      <c r="BC61" s="1" t="str">
        <f t="shared" si="1"/>
        <v/>
      </c>
      <c r="BD61" s="1" t="str">
        <f t="shared" si="1"/>
        <v/>
      </c>
      <c r="BE61" s="1" t="str">
        <f t="shared" si="1"/>
        <v/>
      </c>
      <c r="BF61" s="1" t="str">
        <f t="shared" si="1"/>
        <v/>
      </c>
      <c r="BG61" s="1" t="str">
        <f t="shared" si="1"/>
        <v/>
      </c>
      <c r="BH61" s="1" t="str">
        <f t="shared" si="1"/>
        <v/>
      </c>
      <c r="BI61" s="1" t="str">
        <f t="shared" si="1"/>
        <v/>
      </c>
      <c r="BJ61" s="1" t="str">
        <f t="shared" si="2"/>
        <v/>
      </c>
      <c r="BK61" s="1" t="str">
        <f t="shared" si="2"/>
        <v/>
      </c>
      <c r="BL61" s="1" t="str">
        <f t="shared" si="2"/>
        <v/>
      </c>
      <c r="BM61" s="1" t="str">
        <f t="shared" si="2"/>
        <v/>
      </c>
      <c r="BN61" s="1" t="str">
        <f t="shared" si="2"/>
        <v/>
      </c>
      <c r="BO61" s="1" t="str">
        <f t="shared" si="2"/>
        <v/>
      </c>
      <c r="BP61" s="1" t="str">
        <f t="shared" si="2"/>
        <v/>
      </c>
      <c r="BQ61" s="161" t="str">
        <f t="shared" si="2"/>
        <v/>
      </c>
      <c r="BT61" s="162" t="s">
        <v>317</v>
      </c>
      <c r="BU61" s="165">
        <f>'Mapeamento de Riscos'!T19</f>
        <v>0</v>
      </c>
      <c r="BV61" s="165">
        <f>'Mapeamento de Riscos'!AD19</f>
        <v>0</v>
      </c>
      <c r="BW61" s="33">
        <v>0</v>
      </c>
      <c r="BX61" s="164">
        <f t="shared" si="8"/>
        <v>0</v>
      </c>
    </row>
    <row r="62" spans="11:76" hidden="1" x14ac:dyDescent="0.25">
      <c r="K62" s="1" t="str">
        <f t="shared" si="3"/>
        <v/>
      </c>
      <c r="L62" s="1" t="str">
        <f t="shared" si="3"/>
        <v/>
      </c>
      <c r="M62" s="1" t="str">
        <f t="shared" si="3"/>
        <v/>
      </c>
      <c r="N62" s="1" t="str">
        <f t="shared" si="3"/>
        <v/>
      </c>
      <c r="O62" s="1" t="str">
        <f t="shared" si="3"/>
        <v/>
      </c>
      <c r="P62" s="1" t="str">
        <f t="shared" si="3"/>
        <v/>
      </c>
      <c r="Q62" s="1" t="str">
        <f t="shared" si="3"/>
        <v/>
      </c>
      <c r="R62" s="1" t="str">
        <f t="shared" si="3"/>
        <v/>
      </c>
      <c r="S62" s="1" t="str">
        <f t="shared" si="3"/>
        <v/>
      </c>
      <c r="T62" s="1" t="str">
        <f t="shared" si="3"/>
        <v/>
      </c>
      <c r="U62" s="1" t="str">
        <f t="shared" si="0"/>
        <v/>
      </c>
      <c r="V62" s="1" t="str">
        <f t="shared" si="0"/>
        <v/>
      </c>
      <c r="W62" s="1" t="str">
        <f t="shared" si="0"/>
        <v/>
      </c>
      <c r="X62" s="1" t="str">
        <f t="shared" si="0"/>
        <v/>
      </c>
      <c r="Y62" s="1" t="str">
        <f t="shared" si="0"/>
        <v/>
      </c>
      <c r="Z62" s="1" t="str">
        <f t="shared" si="0"/>
        <v/>
      </c>
      <c r="AA62" s="1" t="str">
        <f t="shared" si="0"/>
        <v/>
      </c>
      <c r="AB62" s="1" t="str">
        <f t="shared" si="0"/>
        <v/>
      </c>
      <c r="AC62" s="1" t="str">
        <f t="shared" si="0"/>
        <v/>
      </c>
      <c r="AD62" s="1" t="str">
        <f t="shared" si="0"/>
        <v/>
      </c>
      <c r="AE62" s="1" t="str">
        <f t="shared" si="0"/>
        <v/>
      </c>
      <c r="AF62" s="1" t="str">
        <f t="shared" si="0"/>
        <v/>
      </c>
      <c r="AG62" s="1" t="str">
        <f t="shared" si="0"/>
        <v/>
      </c>
      <c r="AH62" s="1" t="str">
        <f t="shared" si="0"/>
        <v/>
      </c>
      <c r="AI62" s="161" t="str">
        <f t="shared" si="0"/>
        <v/>
      </c>
      <c r="AL62" s="162" t="s">
        <v>318</v>
      </c>
      <c r="AM62" s="163">
        <f>'Mapeamento de Riscos'!T20</f>
        <v>0</v>
      </c>
      <c r="AN62" s="163">
        <f>'Mapeamento de Riscos'!K20</f>
        <v>0</v>
      </c>
      <c r="AO62" s="33" t="b">
        <f>'Mapeamento de Riscos'!AC20</f>
        <v>0</v>
      </c>
      <c r="AP62" s="164">
        <f t="shared" si="4"/>
        <v>0</v>
      </c>
      <c r="AQ62">
        <f t="shared" si="5"/>
        <v>0</v>
      </c>
      <c r="AR62" s="108">
        <f t="shared" si="6"/>
        <v>0</v>
      </c>
      <c r="AS62" s="1" t="str">
        <f t="shared" si="7"/>
        <v/>
      </c>
      <c r="AT62" s="1" t="str">
        <f t="shared" si="7"/>
        <v/>
      </c>
      <c r="AU62" s="1" t="str">
        <f t="shared" si="7"/>
        <v/>
      </c>
      <c r="AV62" s="1" t="str">
        <f t="shared" si="7"/>
        <v/>
      </c>
      <c r="AW62" s="1" t="str">
        <f t="shared" si="7"/>
        <v/>
      </c>
      <c r="AX62" s="1" t="str">
        <f t="shared" si="7"/>
        <v/>
      </c>
      <c r="AY62" s="1" t="str">
        <f t="shared" si="7"/>
        <v/>
      </c>
      <c r="AZ62" s="1" t="str">
        <f t="shared" si="7"/>
        <v/>
      </c>
      <c r="BA62" s="1" t="str">
        <f t="shared" si="7"/>
        <v/>
      </c>
      <c r="BB62" s="1" t="str">
        <f t="shared" si="7"/>
        <v/>
      </c>
      <c r="BC62" s="1" t="str">
        <f t="shared" si="1"/>
        <v/>
      </c>
      <c r="BD62" s="1" t="str">
        <f t="shared" si="1"/>
        <v/>
      </c>
      <c r="BE62" s="1" t="str">
        <f t="shared" si="1"/>
        <v/>
      </c>
      <c r="BF62" s="1" t="str">
        <f t="shared" si="1"/>
        <v/>
      </c>
      <c r="BG62" s="1" t="str">
        <f t="shared" si="1"/>
        <v/>
      </c>
      <c r="BH62" s="1" t="str">
        <f t="shared" si="1"/>
        <v/>
      </c>
      <c r="BI62" s="1" t="str">
        <f t="shared" si="1"/>
        <v/>
      </c>
      <c r="BJ62" s="1" t="str">
        <f t="shared" si="2"/>
        <v/>
      </c>
      <c r="BK62" s="1" t="str">
        <f t="shared" si="2"/>
        <v/>
      </c>
      <c r="BL62" s="1" t="str">
        <f t="shared" si="2"/>
        <v/>
      </c>
      <c r="BM62" s="1" t="str">
        <f t="shared" si="2"/>
        <v/>
      </c>
      <c r="BN62" s="1" t="str">
        <f t="shared" si="2"/>
        <v/>
      </c>
      <c r="BO62" s="1" t="str">
        <f t="shared" si="2"/>
        <v/>
      </c>
      <c r="BP62" s="1" t="str">
        <f t="shared" si="2"/>
        <v/>
      </c>
      <c r="BQ62" s="161" t="str">
        <f t="shared" si="2"/>
        <v/>
      </c>
      <c r="BT62" s="162" t="s">
        <v>318</v>
      </c>
      <c r="BU62" s="165">
        <f>'Mapeamento de Riscos'!T20</f>
        <v>0</v>
      </c>
      <c r="BV62" s="165">
        <f>'Mapeamento de Riscos'!AD20</f>
        <v>0</v>
      </c>
      <c r="BW62" s="33">
        <v>0</v>
      </c>
      <c r="BX62" s="164">
        <f t="shared" si="8"/>
        <v>0</v>
      </c>
    </row>
    <row r="63" spans="11:76" hidden="1" x14ac:dyDescent="0.25">
      <c r="K63" s="1" t="str">
        <f t="shared" si="3"/>
        <v/>
      </c>
      <c r="L63" s="1" t="str">
        <f t="shared" si="3"/>
        <v/>
      </c>
      <c r="M63" s="1" t="str">
        <f t="shared" si="3"/>
        <v/>
      </c>
      <c r="N63" s="1" t="str">
        <f t="shared" si="3"/>
        <v/>
      </c>
      <c r="O63" s="1" t="str">
        <f t="shared" si="3"/>
        <v/>
      </c>
      <c r="P63" s="1" t="str">
        <f t="shared" si="3"/>
        <v/>
      </c>
      <c r="Q63" s="1" t="str">
        <f t="shared" si="3"/>
        <v/>
      </c>
      <c r="R63" s="1" t="str">
        <f t="shared" si="3"/>
        <v/>
      </c>
      <c r="S63" s="1" t="str">
        <f t="shared" si="3"/>
        <v/>
      </c>
      <c r="T63" s="1" t="str">
        <f t="shared" si="3"/>
        <v/>
      </c>
      <c r="U63" s="1" t="str">
        <f t="shared" si="0"/>
        <v/>
      </c>
      <c r="V63" s="1" t="str">
        <f t="shared" si="0"/>
        <v/>
      </c>
      <c r="W63" s="1" t="str">
        <f t="shared" si="0"/>
        <v/>
      </c>
      <c r="X63" s="1" t="str">
        <f t="shared" si="0"/>
        <v/>
      </c>
      <c r="Y63" s="1" t="str">
        <f t="shared" si="0"/>
        <v/>
      </c>
      <c r="Z63" s="1" t="str">
        <f t="shared" si="0"/>
        <v/>
      </c>
      <c r="AA63" s="1" t="str">
        <f t="shared" si="0"/>
        <v/>
      </c>
      <c r="AB63" s="1" t="str">
        <f t="shared" si="0"/>
        <v/>
      </c>
      <c r="AC63" s="1" t="str">
        <f t="shared" si="0"/>
        <v/>
      </c>
      <c r="AD63" s="1" t="str">
        <f t="shared" si="0"/>
        <v/>
      </c>
      <c r="AE63" s="1" t="str">
        <f t="shared" si="0"/>
        <v/>
      </c>
      <c r="AF63" s="1" t="str">
        <f t="shared" si="0"/>
        <v/>
      </c>
      <c r="AG63" s="1" t="str">
        <f t="shared" si="0"/>
        <v/>
      </c>
      <c r="AH63" s="1" t="str">
        <f t="shared" si="0"/>
        <v/>
      </c>
      <c r="AI63" s="161" t="str">
        <f t="shared" si="0"/>
        <v/>
      </c>
      <c r="AL63" s="162" t="s">
        <v>319</v>
      </c>
      <c r="AM63" s="163">
        <f>'Mapeamento de Riscos'!T21</f>
        <v>0</v>
      </c>
      <c r="AN63" s="163">
        <f>'Mapeamento de Riscos'!K21</f>
        <v>0</v>
      </c>
      <c r="AO63" s="33" t="b">
        <f>'Mapeamento de Riscos'!AC21</f>
        <v>0</v>
      </c>
      <c r="AP63" s="164">
        <f t="shared" si="4"/>
        <v>0</v>
      </c>
      <c r="AQ63">
        <f t="shared" si="5"/>
        <v>0</v>
      </c>
      <c r="AR63" s="108">
        <f t="shared" si="6"/>
        <v>0</v>
      </c>
      <c r="AS63" s="1" t="str">
        <f t="shared" si="7"/>
        <v/>
      </c>
      <c r="AT63" s="1" t="str">
        <f t="shared" si="7"/>
        <v/>
      </c>
      <c r="AU63" s="1" t="str">
        <f t="shared" si="7"/>
        <v/>
      </c>
      <c r="AV63" s="1" t="str">
        <f t="shared" si="7"/>
        <v/>
      </c>
      <c r="AW63" s="1" t="str">
        <f t="shared" si="7"/>
        <v/>
      </c>
      <c r="AX63" s="1" t="str">
        <f t="shared" si="7"/>
        <v/>
      </c>
      <c r="AY63" s="1" t="str">
        <f t="shared" si="7"/>
        <v/>
      </c>
      <c r="AZ63" s="1" t="str">
        <f t="shared" si="7"/>
        <v/>
      </c>
      <c r="BA63" s="1" t="str">
        <f t="shared" si="7"/>
        <v/>
      </c>
      <c r="BB63" s="1" t="str">
        <f t="shared" si="7"/>
        <v/>
      </c>
      <c r="BC63" s="1" t="str">
        <f t="shared" si="1"/>
        <v/>
      </c>
      <c r="BD63" s="1" t="str">
        <f t="shared" si="1"/>
        <v/>
      </c>
      <c r="BE63" s="1" t="str">
        <f t="shared" si="1"/>
        <v/>
      </c>
      <c r="BF63" s="1" t="str">
        <f t="shared" si="1"/>
        <v/>
      </c>
      <c r="BG63" s="1" t="str">
        <f t="shared" si="1"/>
        <v/>
      </c>
      <c r="BH63" s="1" t="str">
        <f t="shared" si="1"/>
        <v/>
      </c>
      <c r="BI63" s="1" t="str">
        <f t="shared" si="1"/>
        <v/>
      </c>
      <c r="BJ63" s="1" t="str">
        <f t="shared" si="2"/>
        <v/>
      </c>
      <c r="BK63" s="1" t="str">
        <f t="shared" si="2"/>
        <v/>
      </c>
      <c r="BL63" s="1" t="str">
        <f t="shared" si="2"/>
        <v/>
      </c>
      <c r="BM63" s="1" t="str">
        <f t="shared" si="2"/>
        <v/>
      </c>
      <c r="BN63" s="1" t="str">
        <f t="shared" si="2"/>
        <v/>
      </c>
      <c r="BO63" s="1" t="str">
        <f t="shared" si="2"/>
        <v/>
      </c>
      <c r="BP63" s="1" t="str">
        <f t="shared" si="2"/>
        <v/>
      </c>
      <c r="BQ63" s="161" t="str">
        <f t="shared" si="2"/>
        <v/>
      </c>
      <c r="BT63" s="162" t="s">
        <v>319</v>
      </c>
      <c r="BU63" s="165">
        <f>'Mapeamento de Riscos'!T21</f>
        <v>0</v>
      </c>
      <c r="BV63" s="165">
        <f>'Mapeamento de Riscos'!AD21</f>
        <v>0</v>
      </c>
      <c r="BW63" s="33">
        <v>0</v>
      </c>
      <c r="BX63" s="164">
        <f t="shared" si="8"/>
        <v>0</v>
      </c>
    </row>
    <row r="64" spans="11:76" hidden="1" x14ac:dyDescent="0.25">
      <c r="K64" s="1" t="str">
        <f t="shared" si="3"/>
        <v/>
      </c>
      <c r="L64" s="1" t="str">
        <f t="shared" si="3"/>
        <v/>
      </c>
      <c r="M64" s="1" t="str">
        <f t="shared" si="3"/>
        <v/>
      </c>
      <c r="N64" s="1" t="str">
        <f t="shared" si="3"/>
        <v/>
      </c>
      <c r="O64" s="1" t="str">
        <f t="shared" si="3"/>
        <v/>
      </c>
      <c r="P64" s="1" t="str">
        <f t="shared" si="3"/>
        <v/>
      </c>
      <c r="Q64" s="1" t="str">
        <f t="shared" si="3"/>
        <v/>
      </c>
      <c r="R64" s="1" t="str">
        <f t="shared" si="3"/>
        <v/>
      </c>
      <c r="S64" s="1" t="str">
        <f t="shared" si="3"/>
        <v/>
      </c>
      <c r="T64" s="1" t="str">
        <f t="shared" si="3"/>
        <v/>
      </c>
      <c r="U64" s="1" t="str">
        <f t="shared" si="0"/>
        <v/>
      </c>
      <c r="V64" s="1" t="str">
        <f t="shared" si="0"/>
        <v/>
      </c>
      <c r="W64" s="1" t="str">
        <f t="shared" si="0"/>
        <v/>
      </c>
      <c r="X64" s="1" t="str">
        <f t="shared" si="0"/>
        <v/>
      </c>
      <c r="Y64" s="1" t="str">
        <f t="shared" si="0"/>
        <v/>
      </c>
      <c r="Z64" s="1" t="str">
        <f t="shared" si="0"/>
        <v/>
      </c>
      <c r="AA64" s="1" t="str">
        <f t="shared" si="0"/>
        <v/>
      </c>
      <c r="AB64" s="1" t="str">
        <f t="shared" si="0"/>
        <v/>
      </c>
      <c r="AC64" s="1" t="str">
        <f t="shared" si="0"/>
        <v/>
      </c>
      <c r="AD64" s="1" t="str">
        <f t="shared" si="0"/>
        <v/>
      </c>
      <c r="AE64" s="1" t="str">
        <f t="shared" si="0"/>
        <v/>
      </c>
      <c r="AF64" s="1" t="str">
        <f t="shared" si="0"/>
        <v/>
      </c>
      <c r="AG64" s="1" t="str">
        <f t="shared" si="0"/>
        <v/>
      </c>
      <c r="AH64" s="1" t="str">
        <f t="shared" si="0"/>
        <v/>
      </c>
      <c r="AI64" s="161" t="str">
        <f t="shared" si="0"/>
        <v/>
      </c>
      <c r="AL64" s="162" t="s">
        <v>320</v>
      </c>
      <c r="AM64" s="163">
        <f>'Mapeamento de Riscos'!T22</f>
        <v>0</v>
      </c>
      <c r="AN64" s="163">
        <f>'Mapeamento de Riscos'!K22</f>
        <v>0</v>
      </c>
      <c r="AO64" s="33" t="b">
        <f>'Mapeamento de Riscos'!AC22</f>
        <v>0</v>
      </c>
      <c r="AP64" s="164">
        <f t="shared" si="4"/>
        <v>0</v>
      </c>
      <c r="AQ64">
        <f t="shared" si="5"/>
        <v>0</v>
      </c>
      <c r="AR64" s="108">
        <f t="shared" si="6"/>
        <v>0</v>
      </c>
      <c r="AS64" s="1" t="str">
        <f t="shared" si="7"/>
        <v/>
      </c>
      <c r="AT64" s="1" t="str">
        <f t="shared" si="7"/>
        <v/>
      </c>
      <c r="AU64" s="1" t="str">
        <f t="shared" si="7"/>
        <v/>
      </c>
      <c r="AV64" s="1" t="str">
        <f t="shared" si="7"/>
        <v/>
      </c>
      <c r="AW64" s="1" t="str">
        <f t="shared" si="7"/>
        <v/>
      </c>
      <c r="AX64" s="1" t="str">
        <f t="shared" si="7"/>
        <v/>
      </c>
      <c r="AY64" s="1" t="str">
        <f t="shared" si="7"/>
        <v/>
      </c>
      <c r="AZ64" s="1" t="str">
        <f t="shared" si="7"/>
        <v/>
      </c>
      <c r="BA64" s="1" t="str">
        <f t="shared" si="7"/>
        <v/>
      </c>
      <c r="BB64" s="1" t="str">
        <f t="shared" si="7"/>
        <v/>
      </c>
      <c r="BC64" s="1" t="str">
        <f t="shared" si="1"/>
        <v/>
      </c>
      <c r="BD64" s="1" t="str">
        <f t="shared" si="1"/>
        <v/>
      </c>
      <c r="BE64" s="1" t="str">
        <f t="shared" si="1"/>
        <v/>
      </c>
      <c r="BF64" s="1" t="str">
        <f t="shared" si="1"/>
        <v/>
      </c>
      <c r="BG64" s="1" t="str">
        <f t="shared" si="1"/>
        <v/>
      </c>
      <c r="BH64" s="1" t="str">
        <f t="shared" si="1"/>
        <v/>
      </c>
      <c r="BI64" s="1" t="str">
        <f t="shared" si="1"/>
        <v/>
      </c>
      <c r="BJ64" s="1" t="str">
        <f t="shared" si="2"/>
        <v/>
      </c>
      <c r="BK64" s="1" t="str">
        <f t="shared" si="2"/>
        <v/>
      </c>
      <c r="BL64" s="1" t="str">
        <f t="shared" si="2"/>
        <v/>
      </c>
      <c r="BM64" s="1" t="str">
        <f t="shared" si="2"/>
        <v/>
      </c>
      <c r="BN64" s="1" t="str">
        <f t="shared" si="2"/>
        <v/>
      </c>
      <c r="BO64" s="1" t="str">
        <f t="shared" si="2"/>
        <v/>
      </c>
      <c r="BP64" s="1" t="str">
        <f t="shared" si="2"/>
        <v/>
      </c>
      <c r="BQ64" s="161" t="str">
        <f t="shared" si="2"/>
        <v/>
      </c>
      <c r="BT64" s="162" t="s">
        <v>320</v>
      </c>
      <c r="BU64" s="165">
        <f>'Mapeamento de Riscos'!T22</f>
        <v>0</v>
      </c>
      <c r="BV64" s="165">
        <f>'Mapeamento de Riscos'!AD22</f>
        <v>0</v>
      </c>
      <c r="BW64" s="33">
        <v>0</v>
      </c>
      <c r="BX64" s="164">
        <f t="shared" si="8"/>
        <v>0</v>
      </c>
    </row>
    <row r="65" spans="11:76" hidden="1" x14ac:dyDescent="0.25">
      <c r="K65" s="166" t="str">
        <f t="shared" si="3"/>
        <v/>
      </c>
      <c r="L65" s="1" t="str">
        <f t="shared" si="3"/>
        <v/>
      </c>
      <c r="M65" s="1" t="str">
        <f t="shared" si="3"/>
        <v/>
      </c>
      <c r="N65" s="1" t="str">
        <f t="shared" si="3"/>
        <v/>
      </c>
      <c r="O65" s="1" t="str">
        <f t="shared" si="3"/>
        <v/>
      </c>
      <c r="P65" s="1" t="str">
        <f t="shared" si="3"/>
        <v/>
      </c>
      <c r="Q65" s="1" t="str">
        <f t="shared" si="3"/>
        <v/>
      </c>
      <c r="R65" s="1" t="str">
        <f t="shared" si="3"/>
        <v/>
      </c>
      <c r="S65" s="1" t="str">
        <f t="shared" si="3"/>
        <v/>
      </c>
      <c r="T65" s="1" t="str">
        <f t="shared" si="3"/>
        <v/>
      </c>
      <c r="U65" s="1" t="str">
        <f t="shared" si="0"/>
        <v/>
      </c>
      <c r="V65" s="1" t="str">
        <f t="shared" si="0"/>
        <v/>
      </c>
      <c r="W65" s="1" t="str">
        <f t="shared" si="0"/>
        <v/>
      </c>
      <c r="X65" s="1" t="str">
        <f t="shared" si="0"/>
        <v/>
      </c>
      <c r="Y65" s="1" t="str">
        <f t="shared" si="0"/>
        <v/>
      </c>
      <c r="Z65" s="1" t="str">
        <f t="shared" si="0"/>
        <v/>
      </c>
      <c r="AA65" s="1" t="str">
        <f t="shared" si="0"/>
        <v/>
      </c>
      <c r="AB65" s="1" t="str">
        <f t="shared" si="0"/>
        <v/>
      </c>
      <c r="AC65" s="1" t="str">
        <f t="shared" si="0"/>
        <v/>
      </c>
      <c r="AD65" s="1" t="str">
        <f t="shared" si="0"/>
        <v/>
      </c>
      <c r="AE65" s="1" t="str">
        <f t="shared" si="0"/>
        <v/>
      </c>
      <c r="AF65" s="1" t="str">
        <f t="shared" si="0"/>
        <v/>
      </c>
      <c r="AG65" s="1" t="str">
        <f t="shared" si="0"/>
        <v/>
      </c>
      <c r="AH65" s="1" t="str">
        <f t="shared" si="0"/>
        <v/>
      </c>
      <c r="AI65" s="161" t="str">
        <f t="shared" si="0"/>
        <v/>
      </c>
      <c r="AL65" s="162" t="s">
        <v>321</v>
      </c>
      <c r="AM65" s="163">
        <f>'Mapeamento de Riscos'!T23</f>
        <v>0</v>
      </c>
      <c r="AN65" s="163">
        <f>'Mapeamento de Riscos'!K23</f>
        <v>0</v>
      </c>
      <c r="AO65" s="33" t="b">
        <f>'Mapeamento de Riscos'!AC23</f>
        <v>0</v>
      </c>
      <c r="AP65" s="164">
        <f t="shared" si="4"/>
        <v>0</v>
      </c>
      <c r="AQ65">
        <f t="shared" si="5"/>
        <v>0</v>
      </c>
      <c r="AR65" s="108">
        <f t="shared" si="6"/>
        <v>0</v>
      </c>
      <c r="AS65" s="166" t="str">
        <f t="shared" si="7"/>
        <v/>
      </c>
      <c r="AT65" s="1" t="str">
        <f t="shared" si="7"/>
        <v/>
      </c>
      <c r="AU65" s="1" t="str">
        <f t="shared" si="7"/>
        <v/>
      </c>
      <c r="AV65" s="1" t="str">
        <f t="shared" si="7"/>
        <v/>
      </c>
      <c r="AW65" s="1" t="str">
        <f t="shared" si="7"/>
        <v/>
      </c>
      <c r="AX65" s="1" t="str">
        <f t="shared" si="7"/>
        <v/>
      </c>
      <c r="AY65" s="1" t="str">
        <f t="shared" si="7"/>
        <v/>
      </c>
      <c r="AZ65" s="1" t="str">
        <f t="shared" si="7"/>
        <v/>
      </c>
      <c r="BA65" s="1" t="str">
        <f t="shared" si="7"/>
        <v/>
      </c>
      <c r="BB65" s="1" t="str">
        <f t="shared" si="7"/>
        <v/>
      </c>
      <c r="BC65" s="1" t="str">
        <f t="shared" si="1"/>
        <v/>
      </c>
      <c r="BD65" s="1" t="str">
        <f t="shared" si="1"/>
        <v/>
      </c>
      <c r="BE65" s="1" t="str">
        <f t="shared" si="1"/>
        <v/>
      </c>
      <c r="BF65" s="1" t="str">
        <f t="shared" si="1"/>
        <v/>
      </c>
      <c r="BG65" s="1" t="str">
        <f t="shared" si="1"/>
        <v/>
      </c>
      <c r="BH65" s="1" t="str">
        <f t="shared" si="1"/>
        <v/>
      </c>
      <c r="BI65" s="1" t="str">
        <f t="shared" si="1"/>
        <v/>
      </c>
      <c r="BJ65" s="1" t="str">
        <f t="shared" si="2"/>
        <v/>
      </c>
      <c r="BK65" s="1" t="str">
        <f t="shared" si="2"/>
        <v/>
      </c>
      <c r="BL65" s="1" t="str">
        <f t="shared" si="2"/>
        <v/>
      </c>
      <c r="BM65" s="1" t="str">
        <f t="shared" si="2"/>
        <v/>
      </c>
      <c r="BN65" s="1" t="str">
        <f t="shared" si="2"/>
        <v/>
      </c>
      <c r="BO65" s="1" t="str">
        <f t="shared" si="2"/>
        <v/>
      </c>
      <c r="BP65" s="1" t="str">
        <f t="shared" si="2"/>
        <v/>
      </c>
      <c r="BQ65" s="161" t="str">
        <f t="shared" si="2"/>
        <v/>
      </c>
      <c r="BT65" s="162" t="s">
        <v>321</v>
      </c>
      <c r="BU65" s="165">
        <f>'Mapeamento de Riscos'!T23</f>
        <v>0</v>
      </c>
      <c r="BV65" s="165">
        <f>'Mapeamento de Riscos'!AD23</f>
        <v>0</v>
      </c>
      <c r="BW65" s="33">
        <v>0</v>
      </c>
      <c r="BX65" s="164">
        <f t="shared" si="8"/>
        <v>0</v>
      </c>
    </row>
    <row r="66" spans="11:76" hidden="1" x14ac:dyDescent="0.25">
      <c r="K66" s="166" t="str">
        <f t="shared" si="3"/>
        <v/>
      </c>
      <c r="L66" s="1" t="str">
        <f t="shared" si="3"/>
        <v/>
      </c>
      <c r="M66" s="1" t="str">
        <f t="shared" si="3"/>
        <v/>
      </c>
      <c r="N66" s="1" t="str">
        <f t="shared" si="3"/>
        <v/>
      </c>
      <c r="O66" s="1" t="str">
        <f t="shared" si="3"/>
        <v/>
      </c>
      <c r="P66" s="1" t="str">
        <f t="shared" si="3"/>
        <v/>
      </c>
      <c r="Q66" s="1" t="str">
        <f t="shared" si="3"/>
        <v/>
      </c>
      <c r="R66" s="1" t="str">
        <f t="shared" si="3"/>
        <v/>
      </c>
      <c r="S66" s="1" t="str">
        <f t="shared" si="3"/>
        <v/>
      </c>
      <c r="T66" s="1" t="str">
        <f t="shared" si="3"/>
        <v/>
      </c>
      <c r="U66" s="1" t="str">
        <f t="shared" si="3"/>
        <v/>
      </c>
      <c r="V66" s="1" t="str">
        <f t="shared" si="3"/>
        <v/>
      </c>
      <c r="W66" s="1" t="str">
        <f t="shared" si="3"/>
        <v/>
      </c>
      <c r="X66" s="1" t="str">
        <f t="shared" si="3"/>
        <v/>
      </c>
      <c r="Y66" s="1" t="str">
        <f t="shared" si="3"/>
        <v/>
      </c>
      <c r="Z66" s="1" t="str">
        <f t="shared" si="3"/>
        <v/>
      </c>
      <c r="AA66" s="1" t="str">
        <f t="shared" ref="AA66:AI81" si="9">IF($AP66=AA$49,$AL66,"")</f>
        <v/>
      </c>
      <c r="AB66" s="1" t="str">
        <f t="shared" si="9"/>
        <v/>
      </c>
      <c r="AC66" s="1" t="str">
        <f t="shared" si="9"/>
        <v/>
      </c>
      <c r="AD66" s="1" t="str">
        <f t="shared" si="9"/>
        <v/>
      </c>
      <c r="AE66" s="1" t="str">
        <f t="shared" si="9"/>
        <v/>
      </c>
      <c r="AF66" s="1" t="str">
        <f t="shared" si="9"/>
        <v/>
      </c>
      <c r="AG66" s="1" t="str">
        <f t="shared" si="9"/>
        <v/>
      </c>
      <c r="AH66" s="1" t="str">
        <f t="shared" si="9"/>
        <v/>
      </c>
      <c r="AI66" s="161" t="str">
        <f t="shared" si="9"/>
        <v/>
      </c>
      <c r="AL66" s="162" t="s">
        <v>322</v>
      </c>
      <c r="AM66" s="163">
        <f>'Mapeamento de Riscos'!T24</f>
        <v>0</v>
      </c>
      <c r="AN66" s="163">
        <f>'Mapeamento de Riscos'!K24</f>
        <v>0</v>
      </c>
      <c r="AO66" s="33" t="b">
        <f>'Mapeamento de Riscos'!AC24</f>
        <v>0</v>
      </c>
      <c r="AP66" s="164">
        <f t="shared" si="4"/>
        <v>0</v>
      </c>
      <c r="AQ66">
        <f t="shared" si="5"/>
        <v>0</v>
      </c>
      <c r="AR66" s="108">
        <f t="shared" si="6"/>
        <v>0</v>
      </c>
      <c r="AS66" s="166" t="str">
        <f t="shared" si="7"/>
        <v/>
      </c>
      <c r="AT66" s="1" t="str">
        <f t="shared" si="7"/>
        <v/>
      </c>
      <c r="AU66" s="1" t="str">
        <f t="shared" si="7"/>
        <v/>
      </c>
      <c r="AV66" s="1" t="str">
        <f t="shared" si="7"/>
        <v/>
      </c>
      <c r="AW66" s="1" t="str">
        <f t="shared" si="7"/>
        <v/>
      </c>
      <c r="AX66" s="1" t="str">
        <f t="shared" si="7"/>
        <v/>
      </c>
      <c r="AY66" s="1" t="str">
        <f t="shared" si="7"/>
        <v/>
      </c>
      <c r="AZ66" s="1" t="str">
        <f t="shared" si="7"/>
        <v/>
      </c>
      <c r="BA66" s="1" t="str">
        <f t="shared" si="7"/>
        <v/>
      </c>
      <c r="BB66" s="1" t="str">
        <f t="shared" si="7"/>
        <v/>
      </c>
      <c r="BC66" s="1" t="str">
        <f t="shared" si="7"/>
        <v/>
      </c>
      <c r="BD66" s="1" t="str">
        <f t="shared" si="7"/>
        <v/>
      </c>
      <c r="BE66" s="1" t="str">
        <f t="shared" si="7"/>
        <v/>
      </c>
      <c r="BF66" s="1" t="str">
        <f t="shared" si="7"/>
        <v/>
      </c>
      <c r="BG66" s="1" t="str">
        <f t="shared" si="7"/>
        <v/>
      </c>
      <c r="BH66" s="1" t="str">
        <f t="shared" si="7"/>
        <v/>
      </c>
      <c r="BI66" s="1" t="str">
        <f t="shared" ref="BI66:BQ81" si="10">IF($BX66=BI$49,$BT66,"")</f>
        <v/>
      </c>
      <c r="BJ66" s="1" t="str">
        <f t="shared" si="10"/>
        <v/>
      </c>
      <c r="BK66" s="1" t="str">
        <f t="shared" si="10"/>
        <v/>
      </c>
      <c r="BL66" s="1" t="str">
        <f t="shared" si="10"/>
        <v/>
      </c>
      <c r="BM66" s="1" t="str">
        <f t="shared" si="10"/>
        <v/>
      </c>
      <c r="BN66" s="1" t="str">
        <f t="shared" si="10"/>
        <v/>
      </c>
      <c r="BO66" s="1" t="str">
        <f t="shared" si="10"/>
        <v/>
      </c>
      <c r="BP66" s="1" t="str">
        <f t="shared" si="10"/>
        <v/>
      </c>
      <c r="BQ66" s="161" t="str">
        <f t="shared" si="10"/>
        <v/>
      </c>
      <c r="BT66" s="162" t="s">
        <v>322</v>
      </c>
      <c r="BU66" s="165">
        <f>'Mapeamento de Riscos'!T24</f>
        <v>0</v>
      </c>
      <c r="BV66" s="165">
        <f>'Mapeamento de Riscos'!AD24</f>
        <v>0</v>
      </c>
      <c r="BW66" s="33">
        <v>0</v>
      </c>
      <c r="BX66" s="164">
        <f t="shared" si="8"/>
        <v>0</v>
      </c>
    </row>
    <row r="67" spans="11:76" hidden="1" x14ac:dyDescent="0.25">
      <c r="K67" s="166" t="str">
        <f t="shared" ref="K67:Z82" si="11">IF($AP67=K$49,$AL67,"")</f>
        <v/>
      </c>
      <c r="L67" s="1" t="str">
        <f t="shared" si="11"/>
        <v/>
      </c>
      <c r="M67" s="1" t="str">
        <f t="shared" si="11"/>
        <v/>
      </c>
      <c r="N67" s="1" t="str">
        <f t="shared" si="11"/>
        <v/>
      </c>
      <c r="O67" s="1" t="str">
        <f t="shared" si="11"/>
        <v/>
      </c>
      <c r="P67" s="1" t="str">
        <f t="shared" si="11"/>
        <v/>
      </c>
      <c r="Q67" s="1" t="str">
        <f t="shared" si="11"/>
        <v/>
      </c>
      <c r="R67" s="1" t="str">
        <f t="shared" si="11"/>
        <v/>
      </c>
      <c r="S67" s="1" t="str">
        <f t="shared" si="11"/>
        <v/>
      </c>
      <c r="T67" s="1" t="str">
        <f t="shared" si="11"/>
        <v/>
      </c>
      <c r="U67" s="1" t="str">
        <f t="shared" si="11"/>
        <v/>
      </c>
      <c r="V67" s="1" t="str">
        <f t="shared" si="11"/>
        <v/>
      </c>
      <c r="W67" s="1" t="str">
        <f t="shared" si="11"/>
        <v/>
      </c>
      <c r="X67" s="1" t="str">
        <f t="shared" si="11"/>
        <v/>
      </c>
      <c r="Y67" s="1" t="str">
        <f t="shared" si="11"/>
        <v/>
      </c>
      <c r="Z67" s="1" t="str">
        <f t="shared" si="11"/>
        <v/>
      </c>
      <c r="AA67" s="1" t="str">
        <f t="shared" si="9"/>
        <v/>
      </c>
      <c r="AB67" s="1" t="str">
        <f t="shared" si="9"/>
        <v/>
      </c>
      <c r="AC67" s="1" t="str">
        <f t="shared" si="9"/>
        <v/>
      </c>
      <c r="AD67" s="1" t="str">
        <f t="shared" si="9"/>
        <v/>
      </c>
      <c r="AE67" s="1" t="str">
        <f t="shared" si="9"/>
        <v/>
      </c>
      <c r="AF67" s="1" t="str">
        <f t="shared" si="9"/>
        <v/>
      </c>
      <c r="AG67" s="1" t="str">
        <f t="shared" si="9"/>
        <v/>
      </c>
      <c r="AH67" s="1" t="str">
        <f t="shared" si="9"/>
        <v/>
      </c>
      <c r="AI67" s="161" t="str">
        <f t="shared" si="9"/>
        <v/>
      </c>
      <c r="AL67" s="162" t="s">
        <v>323</v>
      </c>
      <c r="AM67" s="163">
        <f>'Mapeamento de Riscos'!T25</f>
        <v>0</v>
      </c>
      <c r="AN67" s="163">
        <f>'Mapeamento de Riscos'!K25</f>
        <v>0</v>
      </c>
      <c r="AO67" s="33" t="b">
        <f>'Mapeamento de Riscos'!AC25</f>
        <v>0</v>
      </c>
      <c r="AP67" s="164">
        <f t="shared" si="4"/>
        <v>0</v>
      </c>
      <c r="AQ67">
        <f t="shared" si="5"/>
        <v>0</v>
      </c>
      <c r="AR67" s="108">
        <f t="shared" si="6"/>
        <v>0</v>
      </c>
      <c r="AS67" s="166" t="str">
        <f t="shared" ref="AS67:BH82" si="12">IF($BX67=AS$49,$BT67,"")</f>
        <v/>
      </c>
      <c r="AT67" s="1" t="str">
        <f t="shared" si="12"/>
        <v/>
      </c>
      <c r="AU67" s="1" t="str">
        <f t="shared" si="12"/>
        <v/>
      </c>
      <c r="AV67" s="1" t="str">
        <f t="shared" si="12"/>
        <v/>
      </c>
      <c r="AW67" s="1" t="str">
        <f t="shared" si="12"/>
        <v/>
      </c>
      <c r="AX67" s="1" t="str">
        <f t="shared" si="12"/>
        <v/>
      </c>
      <c r="AY67" s="1" t="str">
        <f t="shared" si="12"/>
        <v/>
      </c>
      <c r="AZ67" s="1" t="str">
        <f t="shared" si="12"/>
        <v/>
      </c>
      <c r="BA67" s="1" t="str">
        <f t="shared" si="12"/>
        <v/>
      </c>
      <c r="BB67" s="1" t="str">
        <f t="shared" si="12"/>
        <v/>
      </c>
      <c r="BC67" s="1" t="str">
        <f t="shared" si="12"/>
        <v/>
      </c>
      <c r="BD67" s="1" t="str">
        <f t="shared" si="12"/>
        <v/>
      </c>
      <c r="BE67" s="1" t="str">
        <f t="shared" si="12"/>
        <v/>
      </c>
      <c r="BF67" s="1" t="str">
        <f t="shared" si="12"/>
        <v/>
      </c>
      <c r="BG67" s="1" t="str">
        <f t="shared" si="12"/>
        <v/>
      </c>
      <c r="BH67" s="1" t="str">
        <f t="shared" si="12"/>
        <v/>
      </c>
      <c r="BI67" s="1" t="str">
        <f t="shared" si="10"/>
        <v/>
      </c>
      <c r="BJ67" s="1" t="str">
        <f t="shared" si="10"/>
        <v/>
      </c>
      <c r="BK67" s="1" t="str">
        <f t="shared" si="10"/>
        <v/>
      </c>
      <c r="BL67" s="1" t="str">
        <f t="shared" si="10"/>
        <v/>
      </c>
      <c r="BM67" s="1" t="str">
        <f t="shared" si="10"/>
        <v/>
      </c>
      <c r="BN67" s="1" t="str">
        <f t="shared" si="10"/>
        <v/>
      </c>
      <c r="BO67" s="1" t="str">
        <f t="shared" si="10"/>
        <v/>
      </c>
      <c r="BP67" s="1" t="str">
        <f t="shared" si="10"/>
        <v/>
      </c>
      <c r="BQ67" s="161" t="str">
        <f t="shared" si="10"/>
        <v/>
      </c>
      <c r="BT67" s="162" t="s">
        <v>323</v>
      </c>
      <c r="BU67" s="165">
        <f>'Mapeamento de Riscos'!T25</f>
        <v>0</v>
      </c>
      <c r="BV67" s="165">
        <f>'Mapeamento de Riscos'!AD25</f>
        <v>0</v>
      </c>
      <c r="BW67" s="33">
        <v>0</v>
      </c>
      <c r="BX67" s="164">
        <f t="shared" si="8"/>
        <v>0</v>
      </c>
    </row>
    <row r="68" spans="11:76" hidden="1" x14ac:dyDescent="0.25">
      <c r="K68" s="166" t="str">
        <f t="shared" si="11"/>
        <v/>
      </c>
      <c r="L68" s="1" t="str">
        <f t="shared" si="11"/>
        <v/>
      </c>
      <c r="M68" s="1" t="str">
        <f t="shared" si="11"/>
        <v/>
      </c>
      <c r="N68" s="1" t="str">
        <f t="shared" si="11"/>
        <v/>
      </c>
      <c r="O68" s="1" t="str">
        <f t="shared" si="11"/>
        <v/>
      </c>
      <c r="P68" s="1" t="str">
        <f t="shared" si="11"/>
        <v/>
      </c>
      <c r="Q68" s="1" t="str">
        <f t="shared" si="11"/>
        <v/>
      </c>
      <c r="R68" s="1" t="str">
        <f t="shared" si="11"/>
        <v/>
      </c>
      <c r="S68" s="1" t="str">
        <f t="shared" si="11"/>
        <v/>
      </c>
      <c r="T68" s="1" t="str">
        <f t="shared" si="11"/>
        <v/>
      </c>
      <c r="U68" s="1" t="str">
        <f t="shared" si="11"/>
        <v/>
      </c>
      <c r="V68" s="1" t="str">
        <f t="shared" si="11"/>
        <v/>
      </c>
      <c r="W68" s="1" t="str">
        <f t="shared" si="11"/>
        <v/>
      </c>
      <c r="X68" s="1" t="str">
        <f t="shared" si="11"/>
        <v/>
      </c>
      <c r="Y68" s="1" t="str">
        <f t="shared" si="11"/>
        <v/>
      </c>
      <c r="Z68" s="1" t="str">
        <f t="shared" si="11"/>
        <v/>
      </c>
      <c r="AA68" s="1" t="str">
        <f t="shared" si="9"/>
        <v/>
      </c>
      <c r="AB68" s="1" t="str">
        <f t="shared" si="9"/>
        <v/>
      </c>
      <c r="AC68" s="1" t="str">
        <f t="shared" si="9"/>
        <v/>
      </c>
      <c r="AD68" s="1" t="str">
        <f t="shared" si="9"/>
        <v/>
      </c>
      <c r="AE68" s="1" t="str">
        <f t="shared" si="9"/>
        <v/>
      </c>
      <c r="AF68" s="1" t="str">
        <f t="shared" si="9"/>
        <v/>
      </c>
      <c r="AG68" s="1" t="str">
        <f t="shared" si="9"/>
        <v/>
      </c>
      <c r="AH68" s="1" t="str">
        <f t="shared" si="9"/>
        <v/>
      </c>
      <c r="AI68" s="161" t="str">
        <f t="shared" si="9"/>
        <v/>
      </c>
      <c r="AL68" s="162" t="s">
        <v>324</v>
      </c>
      <c r="AM68" s="163">
        <f>'Mapeamento de Riscos'!T26</f>
        <v>0</v>
      </c>
      <c r="AN68" s="163">
        <f>'Mapeamento de Riscos'!K26</f>
        <v>0</v>
      </c>
      <c r="AO68" s="33" t="b">
        <f>'Mapeamento de Riscos'!AC26</f>
        <v>0</v>
      </c>
      <c r="AP68" s="164">
        <f t="shared" si="4"/>
        <v>0</v>
      </c>
      <c r="AQ68">
        <f t="shared" si="5"/>
        <v>0</v>
      </c>
      <c r="AR68" s="108">
        <f t="shared" si="6"/>
        <v>0</v>
      </c>
      <c r="AS68" s="166" t="str">
        <f t="shared" si="12"/>
        <v/>
      </c>
      <c r="AT68" s="1" t="str">
        <f t="shared" si="12"/>
        <v/>
      </c>
      <c r="AU68" s="1" t="str">
        <f t="shared" si="12"/>
        <v/>
      </c>
      <c r="AV68" s="1" t="str">
        <f t="shared" si="12"/>
        <v/>
      </c>
      <c r="AW68" s="1" t="str">
        <f t="shared" si="12"/>
        <v/>
      </c>
      <c r="AX68" s="1" t="str">
        <f t="shared" si="12"/>
        <v/>
      </c>
      <c r="AY68" s="1" t="str">
        <f t="shared" si="12"/>
        <v/>
      </c>
      <c r="AZ68" s="1" t="str">
        <f t="shared" si="12"/>
        <v/>
      </c>
      <c r="BA68" s="1" t="str">
        <f t="shared" si="12"/>
        <v/>
      </c>
      <c r="BB68" s="1" t="str">
        <f t="shared" si="12"/>
        <v/>
      </c>
      <c r="BC68" s="1" t="str">
        <f t="shared" si="12"/>
        <v/>
      </c>
      <c r="BD68" s="1" t="str">
        <f t="shared" si="12"/>
        <v/>
      </c>
      <c r="BE68" s="1" t="str">
        <f t="shared" si="12"/>
        <v/>
      </c>
      <c r="BF68" s="1" t="str">
        <f t="shared" si="12"/>
        <v/>
      </c>
      <c r="BG68" s="1" t="str">
        <f t="shared" si="12"/>
        <v/>
      </c>
      <c r="BH68" s="1" t="str">
        <f t="shared" si="12"/>
        <v/>
      </c>
      <c r="BI68" s="1" t="str">
        <f t="shared" si="10"/>
        <v/>
      </c>
      <c r="BJ68" s="1" t="str">
        <f t="shared" si="10"/>
        <v/>
      </c>
      <c r="BK68" s="1" t="str">
        <f t="shared" si="10"/>
        <v/>
      </c>
      <c r="BL68" s="1" t="str">
        <f t="shared" si="10"/>
        <v/>
      </c>
      <c r="BM68" s="1" t="str">
        <f t="shared" si="10"/>
        <v/>
      </c>
      <c r="BN68" s="1" t="str">
        <f t="shared" si="10"/>
        <v/>
      </c>
      <c r="BO68" s="1" t="str">
        <f t="shared" si="10"/>
        <v/>
      </c>
      <c r="BP68" s="1" t="str">
        <f t="shared" si="10"/>
        <v/>
      </c>
      <c r="BQ68" s="161" t="str">
        <f t="shared" si="10"/>
        <v/>
      </c>
      <c r="BT68" s="162" t="s">
        <v>324</v>
      </c>
      <c r="BU68" s="165">
        <f>'Mapeamento de Riscos'!T26</f>
        <v>0</v>
      </c>
      <c r="BV68" s="165">
        <f>'Mapeamento de Riscos'!AD26</f>
        <v>0</v>
      </c>
      <c r="BW68" s="33">
        <v>0</v>
      </c>
      <c r="BX68" s="164">
        <f t="shared" si="8"/>
        <v>0</v>
      </c>
    </row>
    <row r="69" spans="11:76" hidden="1" x14ac:dyDescent="0.25">
      <c r="K69" s="166" t="str">
        <f t="shared" si="11"/>
        <v/>
      </c>
      <c r="L69" s="1" t="str">
        <f t="shared" si="11"/>
        <v/>
      </c>
      <c r="M69" s="1" t="str">
        <f t="shared" si="11"/>
        <v/>
      </c>
      <c r="N69" s="1" t="str">
        <f t="shared" si="11"/>
        <v/>
      </c>
      <c r="O69" s="1" t="str">
        <f t="shared" si="11"/>
        <v/>
      </c>
      <c r="P69" s="1" t="str">
        <f t="shared" si="11"/>
        <v/>
      </c>
      <c r="Q69" s="1" t="str">
        <f t="shared" si="11"/>
        <v/>
      </c>
      <c r="R69" s="1" t="str">
        <f t="shared" si="11"/>
        <v/>
      </c>
      <c r="S69" s="1" t="str">
        <f t="shared" si="11"/>
        <v/>
      </c>
      <c r="T69" s="1" t="str">
        <f t="shared" si="11"/>
        <v/>
      </c>
      <c r="U69" s="1" t="str">
        <f t="shared" si="11"/>
        <v/>
      </c>
      <c r="V69" s="1" t="str">
        <f t="shared" si="11"/>
        <v/>
      </c>
      <c r="W69" s="1" t="str">
        <f t="shared" si="11"/>
        <v/>
      </c>
      <c r="X69" s="1" t="str">
        <f t="shared" si="11"/>
        <v/>
      </c>
      <c r="Y69" s="1" t="str">
        <f t="shared" si="11"/>
        <v/>
      </c>
      <c r="Z69" s="1" t="str">
        <f t="shared" si="11"/>
        <v/>
      </c>
      <c r="AA69" s="1" t="str">
        <f t="shared" si="9"/>
        <v/>
      </c>
      <c r="AB69" s="1" t="str">
        <f t="shared" si="9"/>
        <v/>
      </c>
      <c r="AC69" s="1" t="str">
        <f t="shared" si="9"/>
        <v/>
      </c>
      <c r="AD69" s="1" t="str">
        <f t="shared" si="9"/>
        <v/>
      </c>
      <c r="AE69" s="1" t="str">
        <f t="shared" si="9"/>
        <v/>
      </c>
      <c r="AF69" s="1" t="str">
        <f t="shared" si="9"/>
        <v/>
      </c>
      <c r="AG69" s="1" t="str">
        <f t="shared" si="9"/>
        <v/>
      </c>
      <c r="AH69" s="1" t="str">
        <f t="shared" si="9"/>
        <v/>
      </c>
      <c r="AI69" s="161" t="str">
        <f t="shared" si="9"/>
        <v/>
      </c>
      <c r="AL69" s="162" t="s">
        <v>325</v>
      </c>
      <c r="AM69" s="163">
        <f>'Mapeamento de Riscos'!T27</f>
        <v>0</v>
      </c>
      <c r="AN69" s="163">
        <f>'Mapeamento de Riscos'!K27</f>
        <v>0</v>
      </c>
      <c r="AO69" s="33" t="b">
        <f>'Mapeamento de Riscos'!AC27</f>
        <v>0</v>
      </c>
      <c r="AP69" s="164">
        <f t="shared" si="4"/>
        <v>0</v>
      </c>
      <c r="AQ69">
        <f t="shared" si="5"/>
        <v>0</v>
      </c>
      <c r="AR69" s="108">
        <f t="shared" si="6"/>
        <v>0</v>
      </c>
      <c r="AS69" s="166" t="str">
        <f t="shared" si="12"/>
        <v/>
      </c>
      <c r="AT69" s="1" t="str">
        <f t="shared" si="12"/>
        <v/>
      </c>
      <c r="AU69" s="1" t="str">
        <f t="shared" si="12"/>
        <v/>
      </c>
      <c r="AV69" s="1" t="str">
        <f t="shared" si="12"/>
        <v/>
      </c>
      <c r="AW69" s="1" t="str">
        <f t="shared" si="12"/>
        <v/>
      </c>
      <c r="AX69" s="1" t="str">
        <f t="shared" si="12"/>
        <v/>
      </c>
      <c r="AY69" s="1" t="str">
        <f t="shared" si="12"/>
        <v/>
      </c>
      <c r="AZ69" s="1" t="str">
        <f t="shared" si="12"/>
        <v/>
      </c>
      <c r="BA69" s="1" t="str">
        <f t="shared" si="12"/>
        <v/>
      </c>
      <c r="BB69" s="1" t="str">
        <f t="shared" si="12"/>
        <v/>
      </c>
      <c r="BC69" s="1" t="str">
        <f t="shared" si="12"/>
        <v/>
      </c>
      <c r="BD69" s="1" t="str">
        <f t="shared" si="12"/>
        <v/>
      </c>
      <c r="BE69" s="1" t="str">
        <f t="shared" si="12"/>
        <v/>
      </c>
      <c r="BF69" s="1" t="str">
        <f t="shared" si="12"/>
        <v/>
      </c>
      <c r="BG69" s="1" t="str">
        <f t="shared" si="12"/>
        <v/>
      </c>
      <c r="BH69" s="1" t="str">
        <f t="shared" si="12"/>
        <v/>
      </c>
      <c r="BI69" s="1" t="str">
        <f t="shared" si="10"/>
        <v/>
      </c>
      <c r="BJ69" s="1" t="str">
        <f t="shared" si="10"/>
        <v/>
      </c>
      <c r="BK69" s="1" t="str">
        <f t="shared" si="10"/>
        <v/>
      </c>
      <c r="BL69" s="1" t="str">
        <f t="shared" si="10"/>
        <v/>
      </c>
      <c r="BM69" s="1" t="str">
        <f t="shared" si="10"/>
        <v/>
      </c>
      <c r="BN69" s="1" t="str">
        <f t="shared" si="10"/>
        <v/>
      </c>
      <c r="BO69" s="1" t="str">
        <f t="shared" si="10"/>
        <v/>
      </c>
      <c r="BP69" s="1" t="str">
        <f t="shared" si="10"/>
        <v/>
      </c>
      <c r="BQ69" s="161" t="str">
        <f t="shared" si="10"/>
        <v/>
      </c>
      <c r="BT69" s="162" t="s">
        <v>325</v>
      </c>
      <c r="BU69" s="165">
        <f>'Mapeamento de Riscos'!T27</f>
        <v>0</v>
      </c>
      <c r="BV69" s="165">
        <f>'Mapeamento de Riscos'!AD27</f>
        <v>0</v>
      </c>
      <c r="BW69" s="33">
        <v>0</v>
      </c>
      <c r="BX69" s="164">
        <f t="shared" si="8"/>
        <v>0</v>
      </c>
    </row>
    <row r="70" spans="11:76" hidden="1" x14ac:dyDescent="0.25">
      <c r="K70" s="166" t="str">
        <f t="shared" si="11"/>
        <v/>
      </c>
      <c r="L70" s="1" t="str">
        <f t="shared" si="11"/>
        <v/>
      </c>
      <c r="M70" s="1" t="str">
        <f t="shared" si="11"/>
        <v/>
      </c>
      <c r="N70" s="1" t="str">
        <f t="shared" si="11"/>
        <v/>
      </c>
      <c r="O70" s="1" t="str">
        <f t="shared" si="11"/>
        <v/>
      </c>
      <c r="P70" s="1" t="str">
        <f t="shared" si="11"/>
        <v/>
      </c>
      <c r="Q70" s="1" t="str">
        <f t="shared" si="11"/>
        <v/>
      </c>
      <c r="R70" s="1" t="str">
        <f t="shared" si="11"/>
        <v/>
      </c>
      <c r="S70" s="1" t="str">
        <f t="shared" si="11"/>
        <v/>
      </c>
      <c r="T70" s="1" t="str">
        <f t="shared" si="11"/>
        <v/>
      </c>
      <c r="U70" s="1" t="str">
        <f t="shared" si="11"/>
        <v/>
      </c>
      <c r="V70" s="1" t="str">
        <f t="shared" si="11"/>
        <v/>
      </c>
      <c r="W70" s="1" t="str">
        <f t="shared" si="11"/>
        <v/>
      </c>
      <c r="X70" s="1" t="str">
        <f t="shared" si="11"/>
        <v/>
      </c>
      <c r="Y70" s="1" t="str">
        <f t="shared" si="11"/>
        <v/>
      </c>
      <c r="Z70" s="1" t="str">
        <f t="shared" si="11"/>
        <v/>
      </c>
      <c r="AA70" s="1" t="str">
        <f t="shared" si="9"/>
        <v/>
      </c>
      <c r="AB70" s="1" t="str">
        <f t="shared" si="9"/>
        <v/>
      </c>
      <c r="AC70" s="1" t="str">
        <f t="shared" si="9"/>
        <v/>
      </c>
      <c r="AD70" s="1" t="str">
        <f t="shared" si="9"/>
        <v/>
      </c>
      <c r="AE70" s="1" t="str">
        <f t="shared" si="9"/>
        <v/>
      </c>
      <c r="AF70" s="1" t="str">
        <f t="shared" si="9"/>
        <v/>
      </c>
      <c r="AG70" s="1" t="str">
        <f t="shared" si="9"/>
        <v/>
      </c>
      <c r="AH70" s="1" t="str">
        <f t="shared" si="9"/>
        <v/>
      </c>
      <c r="AI70" s="161" t="str">
        <f t="shared" si="9"/>
        <v/>
      </c>
      <c r="AL70" s="162" t="s">
        <v>326</v>
      </c>
      <c r="AM70" s="163">
        <f>'Mapeamento de Riscos'!T28</f>
        <v>0</v>
      </c>
      <c r="AN70" s="163">
        <f>'Mapeamento de Riscos'!K28</f>
        <v>0</v>
      </c>
      <c r="AO70" s="33" t="b">
        <f>'Mapeamento de Riscos'!AC28</f>
        <v>0</v>
      </c>
      <c r="AP70" s="164">
        <f t="shared" si="4"/>
        <v>0</v>
      </c>
      <c r="AQ70">
        <f t="shared" si="5"/>
        <v>0</v>
      </c>
      <c r="AR70" s="108">
        <f t="shared" si="6"/>
        <v>0</v>
      </c>
      <c r="AS70" s="166" t="str">
        <f t="shared" si="12"/>
        <v/>
      </c>
      <c r="AT70" s="1" t="str">
        <f t="shared" si="12"/>
        <v/>
      </c>
      <c r="AU70" s="1" t="str">
        <f t="shared" si="12"/>
        <v/>
      </c>
      <c r="AV70" s="1" t="str">
        <f t="shared" si="12"/>
        <v/>
      </c>
      <c r="AW70" s="1" t="str">
        <f t="shared" si="12"/>
        <v/>
      </c>
      <c r="AX70" s="1" t="str">
        <f t="shared" si="12"/>
        <v/>
      </c>
      <c r="AY70" s="1" t="str">
        <f t="shared" si="12"/>
        <v/>
      </c>
      <c r="AZ70" s="1" t="str">
        <f t="shared" si="12"/>
        <v/>
      </c>
      <c r="BA70" s="1" t="str">
        <f t="shared" si="12"/>
        <v/>
      </c>
      <c r="BB70" s="1" t="str">
        <f t="shared" si="12"/>
        <v/>
      </c>
      <c r="BC70" s="1" t="str">
        <f t="shared" si="12"/>
        <v/>
      </c>
      <c r="BD70" s="1" t="str">
        <f t="shared" si="12"/>
        <v/>
      </c>
      <c r="BE70" s="1" t="str">
        <f t="shared" si="12"/>
        <v/>
      </c>
      <c r="BF70" s="1" t="str">
        <f t="shared" si="12"/>
        <v/>
      </c>
      <c r="BG70" s="1" t="str">
        <f t="shared" si="12"/>
        <v/>
      </c>
      <c r="BH70" s="1" t="str">
        <f t="shared" si="12"/>
        <v/>
      </c>
      <c r="BI70" s="1" t="str">
        <f t="shared" si="10"/>
        <v/>
      </c>
      <c r="BJ70" s="1" t="str">
        <f t="shared" si="10"/>
        <v/>
      </c>
      <c r="BK70" s="1" t="str">
        <f t="shared" si="10"/>
        <v/>
      </c>
      <c r="BL70" s="1" t="str">
        <f t="shared" si="10"/>
        <v/>
      </c>
      <c r="BM70" s="1" t="str">
        <f t="shared" si="10"/>
        <v/>
      </c>
      <c r="BN70" s="1" t="str">
        <f t="shared" si="10"/>
        <v/>
      </c>
      <c r="BO70" s="1" t="str">
        <f t="shared" si="10"/>
        <v/>
      </c>
      <c r="BP70" s="1" t="str">
        <f t="shared" si="10"/>
        <v/>
      </c>
      <c r="BQ70" s="161" t="str">
        <f t="shared" si="10"/>
        <v/>
      </c>
      <c r="BT70" s="162" t="s">
        <v>326</v>
      </c>
      <c r="BU70" s="165">
        <f>'Mapeamento de Riscos'!T28</f>
        <v>0</v>
      </c>
      <c r="BV70" s="165">
        <f>'Mapeamento de Riscos'!AD28</f>
        <v>0</v>
      </c>
      <c r="BW70" s="33">
        <v>0</v>
      </c>
      <c r="BX70" s="164">
        <f t="shared" si="8"/>
        <v>0</v>
      </c>
    </row>
    <row r="71" spans="11:76" hidden="1" x14ac:dyDescent="0.25">
      <c r="K71" s="166" t="str">
        <f t="shared" si="11"/>
        <v/>
      </c>
      <c r="L71" s="1" t="str">
        <f t="shared" si="11"/>
        <v/>
      </c>
      <c r="M71" s="1" t="str">
        <f t="shared" si="11"/>
        <v/>
      </c>
      <c r="N71" s="1" t="str">
        <f t="shared" si="11"/>
        <v/>
      </c>
      <c r="O71" s="1" t="str">
        <f t="shared" si="11"/>
        <v/>
      </c>
      <c r="P71" s="1" t="str">
        <f t="shared" si="11"/>
        <v/>
      </c>
      <c r="Q71" s="1" t="str">
        <f t="shared" si="11"/>
        <v/>
      </c>
      <c r="R71" s="1" t="str">
        <f t="shared" si="11"/>
        <v/>
      </c>
      <c r="S71" s="1" t="str">
        <f t="shared" si="11"/>
        <v/>
      </c>
      <c r="T71" s="1" t="str">
        <f t="shared" si="11"/>
        <v/>
      </c>
      <c r="U71" s="1" t="str">
        <f t="shared" si="11"/>
        <v/>
      </c>
      <c r="V71" s="1" t="str">
        <f t="shared" si="11"/>
        <v/>
      </c>
      <c r="W71" s="1" t="str">
        <f t="shared" si="11"/>
        <v/>
      </c>
      <c r="X71" s="1" t="str">
        <f t="shared" si="11"/>
        <v/>
      </c>
      <c r="Y71" s="1" t="str">
        <f t="shared" si="11"/>
        <v/>
      </c>
      <c r="Z71" s="1" t="str">
        <f t="shared" si="11"/>
        <v/>
      </c>
      <c r="AA71" s="1" t="str">
        <f t="shared" si="9"/>
        <v/>
      </c>
      <c r="AB71" s="1" t="str">
        <f t="shared" si="9"/>
        <v/>
      </c>
      <c r="AC71" s="1" t="str">
        <f t="shared" si="9"/>
        <v/>
      </c>
      <c r="AD71" s="1" t="str">
        <f t="shared" si="9"/>
        <v/>
      </c>
      <c r="AE71" s="1" t="str">
        <f t="shared" si="9"/>
        <v/>
      </c>
      <c r="AF71" s="1" t="str">
        <f t="shared" si="9"/>
        <v/>
      </c>
      <c r="AG71" s="1" t="str">
        <f t="shared" si="9"/>
        <v/>
      </c>
      <c r="AH71" s="1" t="str">
        <f t="shared" si="9"/>
        <v/>
      </c>
      <c r="AI71" s="161" t="str">
        <f t="shared" si="9"/>
        <v/>
      </c>
      <c r="AL71" s="162" t="s">
        <v>327</v>
      </c>
      <c r="AM71" s="163">
        <f>'Mapeamento de Riscos'!T29</f>
        <v>0</v>
      </c>
      <c r="AN71" s="163">
        <f>'Mapeamento de Riscos'!K29</f>
        <v>0</v>
      </c>
      <c r="AO71" s="33" t="b">
        <f>'Mapeamento de Riscos'!AC29</f>
        <v>0</v>
      </c>
      <c r="AP71" s="164">
        <f t="shared" si="4"/>
        <v>0</v>
      </c>
      <c r="AQ71">
        <f t="shared" si="5"/>
        <v>0</v>
      </c>
      <c r="AR71" s="108">
        <f t="shared" si="6"/>
        <v>0</v>
      </c>
      <c r="AS71" s="166" t="str">
        <f t="shared" si="12"/>
        <v/>
      </c>
      <c r="AT71" s="1" t="str">
        <f t="shared" si="12"/>
        <v/>
      </c>
      <c r="AU71" s="1" t="str">
        <f t="shared" si="12"/>
        <v/>
      </c>
      <c r="AV71" s="1" t="str">
        <f t="shared" si="12"/>
        <v/>
      </c>
      <c r="AW71" s="1" t="str">
        <f t="shared" si="12"/>
        <v/>
      </c>
      <c r="AX71" s="1" t="str">
        <f t="shared" si="12"/>
        <v/>
      </c>
      <c r="AY71" s="1" t="str">
        <f t="shared" si="12"/>
        <v/>
      </c>
      <c r="AZ71" s="1" t="str">
        <f t="shared" si="12"/>
        <v/>
      </c>
      <c r="BA71" s="1" t="str">
        <f t="shared" si="12"/>
        <v/>
      </c>
      <c r="BB71" s="1" t="str">
        <f t="shared" si="12"/>
        <v/>
      </c>
      <c r="BC71" s="1" t="str">
        <f t="shared" si="12"/>
        <v/>
      </c>
      <c r="BD71" s="1" t="str">
        <f t="shared" si="12"/>
        <v/>
      </c>
      <c r="BE71" s="1" t="str">
        <f t="shared" si="12"/>
        <v/>
      </c>
      <c r="BF71" s="1" t="str">
        <f t="shared" si="12"/>
        <v/>
      </c>
      <c r="BG71" s="1" t="str">
        <f t="shared" si="12"/>
        <v/>
      </c>
      <c r="BH71" s="1" t="str">
        <f t="shared" si="12"/>
        <v/>
      </c>
      <c r="BI71" s="1" t="str">
        <f t="shared" si="10"/>
        <v/>
      </c>
      <c r="BJ71" s="1" t="str">
        <f t="shared" si="10"/>
        <v/>
      </c>
      <c r="BK71" s="1" t="str">
        <f t="shared" si="10"/>
        <v/>
      </c>
      <c r="BL71" s="1" t="str">
        <f t="shared" si="10"/>
        <v/>
      </c>
      <c r="BM71" s="1" t="str">
        <f t="shared" si="10"/>
        <v/>
      </c>
      <c r="BN71" s="1" t="str">
        <f t="shared" si="10"/>
        <v/>
      </c>
      <c r="BO71" s="1" t="str">
        <f t="shared" si="10"/>
        <v/>
      </c>
      <c r="BP71" s="1" t="str">
        <f t="shared" si="10"/>
        <v/>
      </c>
      <c r="BQ71" s="161" t="str">
        <f t="shared" si="10"/>
        <v/>
      </c>
      <c r="BT71" s="162" t="s">
        <v>327</v>
      </c>
      <c r="BU71" s="165">
        <f>'Mapeamento de Riscos'!T29</f>
        <v>0</v>
      </c>
      <c r="BV71" s="165">
        <f>'Mapeamento de Riscos'!AD29</f>
        <v>0</v>
      </c>
      <c r="BW71" s="33">
        <v>0</v>
      </c>
      <c r="BX71" s="164">
        <f t="shared" si="8"/>
        <v>0</v>
      </c>
    </row>
    <row r="72" spans="11:76" hidden="1" x14ac:dyDescent="0.25">
      <c r="K72" s="166" t="str">
        <f t="shared" si="11"/>
        <v/>
      </c>
      <c r="L72" s="1" t="str">
        <f t="shared" si="11"/>
        <v/>
      </c>
      <c r="M72" s="1" t="str">
        <f t="shared" si="11"/>
        <v/>
      </c>
      <c r="N72" s="1" t="str">
        <f t="shared" si="11"/>
        <v/>
      </c>
      <c r="O72" s="1" t="str">
        <f t="shared" si="11"/>
        <v/>
      </c>
      <c r="P72" s="1" t="str">
        <f t="shared" si="11"/>
        <v/>
      </c>
      <c r="Q72" s="1" t="str">
        <f t="shared" si="11"/>
        <v/>
      </c>
      <c r="R72" s="1" t="str">
        <f t="shared" si="11"/>
        <v/>
      </c>
      <c r="S72" s="1" t="str">
        <f t="shared" si="11"/>
        <v/>
      </c>
      <c r="T72" s="1" t="str">
        <f t="shared" si="11"/>
        <v/>
      </c>
      <c r="U72" s="1" t="str">
        <f t="shared" si="11"/>
        <v/>
      </c>
      <c r="V72" s="1" t="str">
        <f t="shared" si="11"/>
        <v/>
      </c>
      <c r="W72" s="1" t="str">
        <f t="shared" si="11"/>
        <v/>
      </c>
      <c r="X72" s="1" t="str">
        <f t="shared" si="11"/>
        <v/>
      </c>
      <c r="Y72" s="1" t="str">
        <f t="shared" si="11"/>
        <v/>
      </c>
      <c r="Z72" s="1" t="str">
        <f t="shared" si="11"/>
        <v/>
      </c>
      <c r="AA72" s="1" t="str">
        <f t="shared" si="9"/>
        <v/>
      </c>
      <c r="AB72" s="1" t="str">
        <f t="shared" si="9"/>
        <v/>
      </c>
      <c r="AC72" s="1" t="str">
        <f t="shared" si="9"/>
        <v/>
      </c>
      <c r="AD72" s="1" t="str">
        <f t="shared" si="9"/>
        <v/>
      </c>
      <c r="AE72" s="1" t="str">
        <f t="shared" si="9"/>
        <v/>
      </c>
      <c r="AF72" s="1" t="str">
        <f t="shared" si="9"/>
        <v/>
      </c>
      <c r="AG72" s="1" t="str">
        <f t="shared" si="9"/>
        <v/>
      </c>
      <c r="AH72" s="1" t="str">
        <f t="shared" si="9"/>
        <v/>
      </c>
      <c r="AI72" s="161" t="str">
        <f t="shared" si="9"/>
        <v/>
      </c>
      <c r="AL72" s="162" t="s">
        <v>328</v>
      </c>
      <c r="AM72" s="163">
        <f>'Mapeamento de Riscos'!T30</f>
        <v>0</v>
      </c>
      <c r="AN72" s="163">
        <f>'Mapeamento de Riscos'!K30</f>
        <v>0</v>
      </c>
      <c r="AO72" s="33" t="b">
        <f>'Mapeamento de Riscos'!AC30</f>
        <v>0</v>
      </c>
      <c r="AP72" s="164">
        <f t="shared" si="4"/>
        <v>0</v>
      </c>
      <c r="AQ72">
        <f t="shared" si="5"/>
        <v>0</v>
      </c>
      <c r="AR72" s="108">
        <f t="shared" si="6"/>
        <v>0</v>
      </c>
      <c r="AS72" s="166" t="str">
        <f t="shared" si="12"/>
        <v/>
      </c>
      <c r="AT72" s="1" t="str">
        <f t="shared" si="12"/>
        <v/>
      </c>
      <c r="AU72" s="1" t="str">
        <f t="shared" si="12"/>
        <v/>
      </c>
      <c r="AV72" s="1" t="str">
        <f t="shared" si="12"/>
        <v/>
      </c>
      <c r="AW72" s="1" t="str">
        <f t="shared" si="12"/>
        <v/>
      </c>
      <c r="AX72" s="1" t="str">
        <f t="shared" si="12"/>
        <v/>
      </c>
      <c r="AY72" s="1" t="str">
        <f t="shared" si="12"/>
        <v/>
      </c>
      <c r="AZ72" s="1" t="str">
        <f t="shared" si="12"/>
        <v/>
      </c>
      <c r="BA72" s="1" t="str">
        <f t="shared" si="12"/>
        <v/>
      </c>
      <c r="BB72" s="1" t="str">
        <f t="shared" si="12"/>
        <v/>
      </c>
      <c r="BC72" s="1" t="str">
        <f t="shared" si="12"/>
        <v/>
      </c>
      <c r="BD72" s="1" t="str">
        <f t="shared" si="12"/>
        <v/>
      </c>
      <c r="BE72" s="1" t="str">
        <f t="shared" si="12"/>
        <v/>
      </c>
      <c r="BF72" s="1" t="str">
        <f t="shared" si="12"/>
        <v/>
      </c>
      <c r="BG72" s="1" t="str">
        <f t="shared" si="12"/>
        <v/>
      </c>
      <c r="BH72" s="1" t="str">
        <f t="shared" si="12"/>
        <v/>
      </c>
      <c r="BI72" s="1" t="str">
        <f t="shared" si="10"/>
        <v/>
      </c>
      <c r="BJ72" s="1" t="str">
        <f t="shared" si="10"/>
        <v/>
      </c>
      <c r="BK72" s="1" t="str">
        <f t="shared" si="10"/>
        <v/>
      </c>
      <c r="BL72" s="1" t="str">
        <f t="shared" si="10"/>
        <v/>
      </c>
      <c r="BM72" s="1" t="str">
        <f t="shared" si="10"/>
        <v/>
      </c>
      <c r="BN72" s="1" t="str">
        <f t="shared" si="10"/>
        <v/>
      </c>
      <c r="BO72" s="1" t="str">
        <f t="shared" si="10"/>
        <v/>
      </c>
      <c r="BP72" s="1" t="str">
        <f t="shared" si="10"/>
        <v/>
      </c>
      <c r="BQ72" s="161" t="str">
        <f t="shared" si="10"/>
        <v/>
      </c>
      <c r="BT72" s="162" t="s">
        <v>328</v>
      </c>
      <c r="BU72" s="165">
        <f>'Mapeamento de Riscos'!T30</f>
        <v>0</v>
      </c>
      <c r="BV72" s="165">
        <f>'Mapeamento de Riscos'!AD30</f>
        <v>0</v>
      </c>
      <c r="BW72" s="33">
        <v>0</v>
      </c>
      <c r="BX72" s="164">
        <f t="shared" si="8"/>
        <v>0</v>
      </c>
    </row>
    <row r="73" spans="11:76" hidden="1" x14ac:dyDescent="0.25">
      <c r="K73" s="166" t="str">
        <f t="shared" si="11"/>
        <v/>
      </c>
      <c r="L73" s="1" t="str">
        <f t="shared" si="11"/>
        <v/>
      </c>
      <c r="M73" s="1" t="str">
        <f t="shared" si="11"/>
        <v/>
      </c>
      <c r="N73" s="1" t="str">
        <f t="shared" si="11"/>
        <v/>
      </c>
      <c r="O73" s="1" t="str">
        <f t="shared" si="11"/>
        <v/>
      </c>
      <c r="P73" s="1" t="str">
        <f t="shared" si="11"/>
        <v/>
      </c>
      <c r="Q73" s="1" t="str">
        <f t="shared" si="11"/>
        <v/>
      </c>
      <c r="R73" s="1" t="str">
        <f t="shared" si="11"/>
        <v/>
      </c>
      <c r="S73" s="1" t="str">
        <f t="shared" si="11"/>
        <v/>
      </c>
      <c r="T73" s="1" t="str">
        <f t="shared" si="11"/>
        <v/>
      </c>
      <c r="U73" s="1" t="str">
        <f t="shared" si="11"/>
        <v/>
      </c>
      <c r="V73" s="1" t="str">
        <f t="shared" si="11"/>
        <v/>
      </c>
      <c r="W73" s="1" t="str">
        <f t="shared" si="11"/>
        <v/>
      </c>
      <c r="X73" s="1" t="str">
        <f t="shared" si="11"/>
        <v/>
      </c>
      <c r="Y73" s="1" t="str">
        <f t="shared" si="11"/>
        <v/>
      </c>
      <c r="Z73" s="1" t="str">
        <f t="shared" si="11"/>
        <v/>
      </c>
      <c r="AA73" s="1" t="str">
        <f t="shared" si="9"/>
        <v/>
      </c>
      <c r="AB73" s="1" t="str">
        <f t="shared" si="9"/>
        <v/>
      </c>
      <c r="AC73" s="1" t="str">
        <f t="shared" si="9"/>
        <v/>
      </c>
      <c r="AD73" s="1" t="str">
        <f t="shared" si="9"/>
        <v/>
      </c>
      <c r="AE73" s="1" t="str">
        <f t="shared" si="9"/>
        <v/>
      </c>
      <c r="AF73" s="1" t="str">
        <f t="shared" si="9"/>
        <v/>
      </c>
      <c r="AG73" s="1" t="str">
        <f t="shared" si="9"/>
        <v/>
      </c>
      <c r="AH73" s="1" t="str">
        <f t="shared" si="9"/>
        <v/>
      </c>
      <c r="AI73" s="161" t="str">
        <f t="shared" si="9"/>
        <v/>
      </c>
      <c r="AL73" s="162" t="s">
        <v>329</v>
      </c>
      <c r="AM73" s="163">
        <f>'Mapeamento de Riscos'!T31</f>
        <v>0</v>
      </c>
      <c r="AN73" s="163">
        <f>'Mapeamento de Riscos'!K31</f>
        <v>0</v>
      </c>
      <c r="AO73" s="33" t="b">
        <f>'Mapeamento de Riscos'!AC31</f>
        <v>0</v>
      </c>
      <c r="AP73" s="164">
        <f t="shared" si="4"/>
        <v>0</v>
      </c>
      <c r="AQ73">
        <f t="shared" si="5"/>
        <v>0</v>
      </c>
      <c r="AR73" s="108">
        <f t="shared" si="6"/>
        <v>0</v>
      </c>
      <c r="AS73" s="166" t="str">
        <f t="shared" si="12"/>
        <v/>
      </c>
      <c r="AT73" s="1" t="str">
        <f t="shared" si="12"/>
        <v/>
      </c>
      <c r="AU73" s="1" t="str">
        <f t="shared" si="12"/>
        <v/>
      </c>
      <c r="AV73" s="1" t="str">
        <f t="shared" si="12"/>
        <v/>
      </c>
      <c r="AW73" s="1" t="str">
        <f t="shared" si="12"/>
        <v/>
      </c>
      <c r="AX73" s="1" t="str">
        <f t="shared" si="12"/>
        <v/>
      </c>
      <c r="AY73" s="1" t="str">
        <f t="shared" si="12"/>
        <v/>
      </c>
      <c r="AZ73" s="1" t="str">
        <f t="shared" si="12"/>
        <v/>
      </c>
      <c r="BA73" s="1" t="str">
        <f t="shared" si="12"/>
        <v/>
      </c>
      <c r="BB73" s="1" t="str">
        <f t="shared" si="12"/>
        <v/>
      </c>
      <c r="BC73" s="1" t="str">
        <f t="shared" si="12"/>
        <v/>
      </c>
      <c r="BD73" s="1" t="str">
        <f t="shared" si="12"/>
        <v/>
      </c>
      <c r="BE73" s="1" t="str">
        <f t="shared" si="12"/>
        <v/>
      </c>
      <c r="BF73" s="1" t="str">
        <f t="shared" si="12"/>
        <v/>
      </c>
      <c r="BG73" s="1" t="str">
        <f t="shared" si="12"/>
        <v/>
      </c>
      <c r="BH73" s="1" t="str">
        <f t="shared" si="12"/>
        <v/>
      </c>
      <c r="BI73" s="1" t="str">
        <f t="shared" si="10"/>
        <v/>
      </c>
      <c r="BJ73" s="1" t="str">
        <f t="shared" si="10"/>
        <v/>
      </c>
      <c r="BK73" s="1" t="str">
        <f t="shared" si="10"/>
        <v/>
      </c>
      <c r="BL73" s="1" t="str">
        <f t="shared" si="10"/>
        <v/>
      </c>
      <c r="BM73" s="1" t="str">
        <f t="shared" si="10"/>
        <v/>
      </c>
      <c r="BN73" s="1" t="str">
        <f t="shared" si="10"/>
        <v/>
      </c>
      <c r="BO73" s="1" t="str">
        <f t="shared" si="10"/>
        <v/>
      </c>
      <c r="BP73" s="1" t="str">
        <f t="shared" si="10"/>
        <v/>
      </c>
      <c r="BQ73" s="161" t="str">
        <f t="shared" si="10"/>
        <v/>
      </c>
      <c r="BT73" s="162" t="s">
        <v>329</v>
      </c>
      <c r="BU73" s="165">
        <f>'Mapeamento de Riscos'!T31</f>
        <v>0</v>
      </c>
      <c r="BV73" s="165">
        <f>'Mapeamento de Riscos'!AD31</f>
        <v>0</v>
      </c>
      <c r="BW73" s="33">
        <v>0</v>
      </c>
      <c r="BX73" s="164">
        <f t="shared" si="8"/>
        <v>0</v>
      </c>
    </row>
    <row r="74" spans="11:76" hidden="1" x14ac:dyDescent="0.25">
      <c r="K74" s="166" t="str">
        <f t="shared" si="11"/>
        <v/>
      </c>
      <c r="L74" s="1" t="str">
        <f t="shared" si="11"/>
        <v/>
      </c>
      <c r="M74" s="1" t="str">
        <f t="shared" si="11"/>
        <v/>
      </c>
      <c r="N74" s="1" t="str">
        <f t="shared" si="11"/>
        <v/>
      </c>
      <c r="O74" s="1" t="str">
        <f t="shared" si="11"/>
        <v/>
      </c>
      <c r="P74" s="1" t="str">
        <f t="shared" si="11"/>
        <v/>
      </c>
      <c r="Q74" s="1" t="str">
        <f t="shared" si="11"/>
        <v/>
      </c>
      <c r="R74" s="1" t="str">
        <f t="shared" si="11"/>
        <v/>
      </c>
      <c r="S74" s="1" t="str">
        <f t="shared" si="11"/>
        <v/>
      </c>
      <c r="T74" s="1" t="str">
        <f t="shared" si="11"/>
        <v/>
      </c>
      <c r="U74" s="1" t="str">
        <f t="shared" si="11"/>
        <v/>
      </c>
      <c r="V74" s="1" t="str">
        <f t="shared" si="11"/>
        <v/>
      </c>
      <c r="W74" s="1" t="str">
        <f t="shared" si="11"/>
        <v/>
      </c>
      <c r="X74" s="1" t="str">
        <f t="shared" si="11"/>
        <v/>
      </c>
      <c r="Y74" s="1" t="str">
        <f t="shared" si="11"/>
        <v/>
      </c>
      <c r="Z74" s="1" t="str">
        <f t="shared" si="11"/>
        <v/>
      </c>
      <c r="AA74" s="1" t="str">
        <f t="shared" si="9"/>
        <v/>
      </c>
      <c r="AB74" s="1" t="str">
        <f t="shared" si="9"/>
        <v/>
      </c>
      <c r="AC74" s="1" t="str">
        <f t="shared" si="9"/>
        <v/>
      </c>
      <c r="AD74" s="1" t="str">
        <f t="shared" si="9"/>
        <v/>
      </c>
      <c r="AE74" s="1" t="str">
        <f t="shared" si="9"/>
        <v/>
      </c>
      <c r="AF74" s="1" t="str">
        <f t="shared" si="9"/>
        <v/>
      </c>
      <c r="AG74" s="1" t="str">
        <f t="shared" si="9"/>
        <v/>
      </c>
      <c r="AH74" s="1" t="str">
        <f t="shared" si="9"/>
        <v/>
      </c>
      <c r="AI74" s="161" t="str">
        <f t="shared" si="9"/>
        <v/>
      </c>
      <c r="AL74" s="162" t="s">
        <v>330</v>
      </c>
      <c r="AM74" s="163">
        <f>'Mapeamento de Riscos'!T32</f>
        <v>0</v>
      </c>
      <c r="AN74" s="163">
        <f>'Mapeamento de Riscos'!K32</f>
        <v>0</v>
      </c>
      <c r="AO74" s="33" t="b">
        <f>'Mapeamento de Riscos'!AC32</f>
        <v>0</v>
      </c>
      <c r="AP74" s="164">
        <f t="shared" si="4"/>
        <v>0</v>
      </c>
      <c r="AQ74">
        <f t="shared" si="5"/>
        <v>0</v>
      </c>
      <c r="AR74" s="108">
        <f t="shared" si="6"/>
        <v>0</v>
      </c>
      <c r="AS74" s="166" t="str">
        <f t="shared" si="12"/>
        <v/>
      </c>
      <c r="AT74" s="1" t="str">
        <f t="shared" si="12"/>
        <v/>
      </c>
      <c r="AU74" s="1" t="str">
        <f t="shared" si="12"/>
        <v/>
      </c>
      <c r="AV74" s="1" t="str">
        <f t="shared" si="12"/>
        <v/>
      </c>
      <c r="AW74" s="1" t="str">
        <f t="shared" si="12"/>
        <v/>
      </c>
      <c r="AX74" s="1" t="str">
        <f t="shared" si="12"/>
        <v/>
      </c>
      <c r="AY74" s="1" t="str">
        <f t="shared" si="12"/>
        <v/>
      </c>
      <c r="AZ74" s="1" t="str">
        <f t="shared" si="12"/>
        <v/>
      </c>
      <c r="BA74" s="1" t="str">
        <f t="shared" si="12"/>
        <v/>
      </c>
      <c r="BB74" s="1" t="str">
        <f t="shared" si="12"/>
        <v/>
      </c>
      <c r="BC74" s="1" t="str">
        <f t="shared" si="12"/>
        <v/>
      </c>
      <c r="BD74" s="1" t="str">
        <f t="shared" si="12"/>
        <v/>
      </c>
      <c r="BE74" s="1" t="str">
        <f t="shared" si="12"/>
        <v/>
      </c>
      <c r="BF74" s="1" t="str">
        <f t="shared" si="12"/>
        <v/>
      </c>
      <c r="BG74" s="1" t="str">
        <f t="shared" si="12"/>
        <v/>
      </c>
      <c r="BH74" s="1" t="str">
        <f t="shared" si="12"/>
        <v/>
      </c>
      <c r="BI74" s="1" t="str">
        <f t="shared" si="10"/>
        <v/>
      </c>
      <c r="BJ74" s="1" t="str">
        <f t="shared" si="10"/>
        <v/>
      </c>
      <c r="BK74" s="1" t="str">
        <f t="shared" si="10"/>
        <v/>
      </c>
      <c r="BL74" s="1" t="str">
        <f t="shared" si="10"/>
        <v/>
      </c>
      <c r="BM74" s="1" t="str">
        <f t="shared" si="10"/>
        <v/>
      </c>
      <c r="BN74" s="1" t="str">
        <f t="shared" si="10"/>
        <v/>
      </c>
      <c r="BO74" s="1" t="str">
        <f t="shared" si="10"/>
        <v/>
      </c>
      <c r="BP74" s="1" t="str">
        <f t="shared" si="10"/>
        <v/>
      </c>
      <c r="BQ74" s="161" t="str">
        <f t="shared" si="10"/>
        <v/>
      </c>
      <c r="BT74" s="162" t="s">
        <v>330</v>
      </c>
      <c r="BU74" s="165">
        <f>'Mapeamento de Riscos'!T32</f>
        <v>0</v>
      </c>
      <c r="BV74" s="165">
        <f>'Mapeamento de Riscos'!AD32</f>
        <v>0</v>
      </c>
      <c r="BW74" s="33">
        <v>0</v>
      </c>
      <c r="BX74" s="164">
        <f t="shared" si="8"/>
        <v>0</v>
      </c>
    </row>
    <row r="75" spans="11:76" hidden="1" x14ac:dyDescent="0.25">
      <c r="K75" s="166" t="str">
        <f t="shared" si="11"/>
        <v/>
      </c>
      <c r="L75" s="1" t="str">
        <f t="shared" si="11"/>
        <v/>
      </c>
      <c r="M75" s="1" t="str">
        <f t="shared" si="11"/>
        <v/>
      </c>
      <c r="N75" s="1" t="str">
        <f t="shared" si="11"/>
        <v/>
      </c>
      <c r="O75" s="1" t="str">
        <f t="shared" si="11"/>
        <v/>
      </c>
      <c r="P75" s="1" t="str">
        <f t="shared" si="11"/>
        <v/>
      </c>
      <c r="Q75" s="1" t="str">
        <f t="shared" si="11"/>
        <v/>
      </c>
      <c r="R75" s="1" t="str">
        <f t="shared" si="11"/>
        <v/>
      </c>
      <c r="S75" s="1" t="str">
        <f t="shared" si="11"/>
        <v/>
      </c>
      <c r="T75" s="1" t="str">
        <f t="shared" si="11"/>
        <v/>
      </c>
      <c r="U75" s="1" t="str">
        <f t="shared" si="11"/>
        <v/>
      </c>
      <c r="V75" s="1" t="str">
        <f t="shared" si="11"/>
        <v/>
      </c>
      <c r="W75" s="1" t="str">
        <f t="shared" si="11"/>
        <v/>
      </c>
      <c r="X75" s="1" t="str">
        <f t="shared" si="11"/>
        <v/>
      </c>
      <c r="Y75" s="1" t="str">
        <f t="shared" si="11"/>
        <v/>
      </c>
      <c r="Z75" s="1" t="str">
        <f t="shared" si="11"/>
        <v/>
      </c>
      <c r="AA75" s="1" t="str">
        <f t="shared" si="9"/>
        <v/>
      </c>
      <c r="AB75" s="1" t="str">
        <f t="shared" si="9"/>
        <v/>
      </c>
      <c r="AC75" s="1" t="str">
        <f t="shared" si="9"/>
        <v/>
      </c>
      <c r="AD75" s="1" t="str">
        <f t="shared" si="9"/>
        <v/>
      </c>
      <c r="AE75" s="1" t="str">
        <f t="shared" si="9"/>
        <v/>
      </c>
      <c r="AF75" s="1" t="str">
        <f t="shared" si="9"/>
        <v/>
      </c>
      <c r="AG75" s="1" t="str">
        <f t="shared" si="9"/>
        <v/>
      </c>
      <c r="AH75" s="1" t="str">
        <f t="shared" si="9"/>
        <v/>
      </c>
      <c r="AI75" s="161" t="str">
        <f t="shared" si="9"/>
        <v/>
      </c>
      <c r="AL75" s="162" t="s">
        <v>331</v>
      </c>
      <c r="AM75" s="163">
        <f>'Mapeamento de Riscos'!T33</f>
        <v>0</v>
      </c>
      <c r="AN75" s="163">
        <f>'Mapeamento de Riscos'!K33</f>
        <v>0</v>
      </c>
      <c r="AO75" s="33" t="b">
        <f>'Mapeamento de Riscos'!AC33</f>
        <v>0</v>
      </c>
      <c r="AP75" s="164">
        <f t="shared" si="4"/>
        <v>0</v>
      </c>
      <c r="AQ75">
        <f t="shared" si="5"/>
        <v>0</v>
      </c>
      <c r="AR75" s="108">
        <f t="shared" si="6"/>
        <v>0</v>
      </c>
      <c r="AS75" s="166" t="str">
        <f t="shared" si="12"/>
        <v/>
      </c>
      <c r="AT75" s="1" t="str">
        <f t="shared" si="12"/>
        <v/>
      </c>
      <c r="AU75" s="1" t="str">
        <f t="shared" si="12"/>
        <v/>
      </c>
      <c r="AV75" s="1" t="str">
        <f t="shared" si="12"/>
        <v/>
      </c>
      <c r="AW75" s="1" t="str">
        <f t="shared" si="12"/>
        <v/>
      </c>
      <c r="AX75" s="1" t="str">
        <f t="shared" si="12"/>
        <v/>
      </c>
      <c r="AY75" s="1" t="str">
        <f t="shared" si="12"/>
        <v/>
      </c>
      <c r="AZ75" s="1" t="str">
        <f t="shared" si="12"/>
        <v/>
      </c>
      <c r="BA75" s="1" t="str">
        <f t="shared" si="12"/>
        <v/>
      </c>
      <c r="BB75" s="1" t="str">
        <f t="shared" si="12"/>
        <v/>
      </c>
      <c r="BC75" s="1" t="str">
        <f t="shared" si="12"/>
        <v/>
      </c>
      <c r="BD75" s="1" t="str">
        <f t="shared" si="12"/>
        <v/>
      </c>
      <c r="BE75" s="1" t="str">
        <f t="shared" si="12"/>
        <v/>
      </c>
      <c r="BF75" s="1" t="str">
        <f t="shared" si="12"/>
        <v/>
      </c>
      <c r="BG75" s="1" t="str">
        <f t="shared" si="12"/>
        <v/>
      </c>
      <c r="BH75" s="1" t="str">
        <f t="shared" si="12"/>
        <v/>
      </c>
      <c r="BI75" s="1" t="str">
        <f t="shared" si="10"/>
        <v/>
      </c>
      <c r="BJ75" s="1" t="str">
        <f t="shared" si="10"/>
        <v/>
      </c>
      <c r="BK75" s="1" t="str">
        <f t="shared" si="10"/>
        <v/>
      </c>
      <c r="BL75" s="1" t="str">
        <f t="shared" si="10"/>
        <v/>
      </c>
      <c r="BM75" s="1" t="str">
        <f t="shared" si="10"/>
        <v/>
      </c>
      <c r="BN75" s="1" t="str">
        <f t="shared" si="10"/>
        <v/>
      </c>
      <c r="BO75" s="1" t="str">
        <f t="shared" si="10"/>
        <v/>
      </c>
      <c r="BP75" s="1" t="str">
        <f t="shared" si="10"/>
        <v/>
      </c>
      <c r="BQ75" s="161" t="str">
        <f t="shared" si="10"/>
        <v/>
      </c>
      <c r="BT75" s="162" t="s">
        <v>331</v>
      </c>
      <c r="BU75" s="165">
        <f>'Mapeamento de Riscos'!T33</f>
        <v>0</v>
      </c>
      <c r="BV75" s="165">
        <f>'Mapeamento de Riscos'!AD33</f>
        <v>0</v>
      </c>
      <c r="BW75" s="33">
        <v>0</v>
      </c>
      <c r="BX75" s="164">
        <f t="shared" si="8"/>
        <v>0</v>
      </c>
    </row>
    <row r="76" spans="11:76" hidden="1" x14ac:dyDescent="0.25">
      <c r="K76" s="166" t="str">
        <f t="shared" si="11"/>
        <v/>
      </c>
      <c r="L76" s="1" t="str">
        <f t="shared" si="11"/>
        <v/>
      </c>
      <c r="M76" s="1" t="str">
        <f t="shared" si="11"/>
        <v/>
      </c>
      <c r="N76" s="1" t="str">
        <f t="shared" si="11"/>
        <v/>
      </c>
      <c r="O76" s="1" t="str">
        <f t="shared" si="11"/>
        <v/>
      </c>
      <c r="P76" s="1" t="str">
        <f t="shared" si="11"/>
        <v/>
      </c>
      <c r="Q76" s="1" t="str">
        <f t="shared" si="11"/>
        <v/>
      </c>
      <c r="R76" s="1" t="str">
        <f t="shared" si="11"/>
        <v/>
      </c>
      <c r="S76" s="1" t="str">
        <f t="shared" si="11"/>
        <v/>
      </c>
      <c r="T76" s="1" t="str">
        <f t="shared" si="11"/>
        <v/>
      </c>
      <c r="U76" s="1" t="str">
        <f t="shared" si="11"/>
        <v/>
      </c>
      <c r="V76" s="1" t="str">
        <f t="shared" si="11"/>
        <v/>
      </c>
      <c r="W76" s="1" t="str">
        <f t="shared" si="11"/>
        <v/>
      </c>
      <c r="X76" s="1" t="str">
        <f t="shared" si="11"/>
        <v/>
      </c>
      <c r="Y76" s="1" t="str">
        <f t="shared" si="11"/>
        <v/>
      </c>
      <c r="Z76" s="1" t="str">
        <f t="shared" si="11"/>
        <v/>
      </c>
      <c r="AA76" s="1" t="str">
        <f t="shared" si="9"/>
        <v/>
      </c>
      <c r="AB76" s="1" t="str">
        <f t="shared" si="9"/>
        <v/>
      </c>
      <c r="AC76" s="1" t="str">
        <f t="shared" si="9"/>
        <v/>
      </c>
      <c r="AD76" s="1" t="str">
        <f t="shared" si="9"/>
        <v/>
      </c>
      <c r="AE76" s="1" t="str">
        <f t="shared" si="9"/>
        <v/>
      </c>
      <c r="AF76" s="1" t="str">
        <f t="shared" si="9"/>
        <v/>
      </c>
      <c r="AG76" s="1" t="str">
        <f t="shared" si="9"/>
        <v/>
      </c>
      <c r="AH76" s="1" t="str">
        <f t="shared" si="9"/>
        <v/>
      </c>
      <c r="AI76" s="161" t="str">
        <f t="shared" si="9"/>
        <v/>
      </c>
      <c r="AL76" s="162" t="s">
        <v>332</v>
      </c>
      <c r="AM76" s="163">
        <f>'Mapeamento de Riscos'!T34</f>
        <v>0</v>
      </c>
      <c r="AN76" s="163">
        <f>'Mapeamento de Riscos'!K34</f>
        <v>0</v>
      </c>
      <c r="AO76" s="33" t="b">
        <f>'Mapeamento de Riscos'!AC34</f>
        <v>0</v>
      </c>
      <c r="AP76" s="164">
        <f t="shared" si="4"/>
        <v>0</v>
      </c>
      <c r="AQ76">
        <f t="shared" si="5"/>
        <v>0</v>
      </c>
      <c r="AR76" s="108">
        <f t="shared" si="6"/>
        <v>0</v>
      </c>
      <c r="AS76" s="166" t="str">
        <f t="shared" si="12"/>
        <v/>
      </c>
      <c r="AT76" s="1" t="str">
        <f t="shared" si="12"/>
        <v/>
      </c>
      <c r="AU76" s="1" t="str">
        <f t="shared" si="12"/>
        <v/>
      </c>
      <c r="AV76" s="1" t="str">
        <f t="shared" si="12"/>
        <v/>
      </c>
      <c r="AW76" s="1" t="str">
        <f t="shared" si="12"/>
        <v/>
      </c>
      <c r="AX76" s="1" t="str">
        <f t="shared" si="12"/>
        <v/>
      </c>
      <c r="AY76" s="1" t="str">
        <f t="shared" si="12"/>
        <v/>
      </c>
      <c r="AZ76" s="1" t="str">
        <f t="shared" si="12"/>
        <v/>
      </c>
      <c r="BA76" s="1" t="str">
        <f t="shared" si="12"/>
        <v/>
      </c>
      <c r="BB76" s="1" t="str">
        <f t="shared" si="12"/>
        <v/>
      </c>
      <c r="BC76" s="1" t="str">
        <f t="shared" si="12"/>
        <v/>
      </c>
      <c r="BD76" s="1" t="str">
        <f t="shared" si="12"/>
        <v/>
      </c>
      <c r="BE76" s="1" t="str">
        <f t="shared" si="12"/>
        <v/>
      </c>
      <c r="BF76" s="1" t="str">
        <f t="shared" si="12"/>
        <v/>
      </c>
      <c r="BG76" s="1" t="str">
        <f t="shared" si="12"/>
        <v/>
      </c>
      <c r="BH76" s="1" t="str">
        <f t="shared" si="12"/>
        <v/>
      </c>
      <c r="BI76" s="1" t="str">
        <f t="shared" si="10"/>
        <v/>
      </c>
      <c r="BJ76" s="1" t="str">
        <f t="shared" si="10"/>
        <v/>
      </c>
      <c r="BK76" s="1" t="str">
        <f t="shared" si="10"/>
        <v/>
      </c>
      <c r="BL76" s="1" t="str">
        <f t="shared" si="10"/>
        <v/>
      </c>
      <c r="BM76" s="1" t="str">
        <f t="shared" si="10"/>
        <v/>
      </c>
      <c r="BN76" s="1" t="str">
        <f t="shared" si="10"/>
        <v/>
      </c>
      <c r="BO76" s="1" t="str">
        <f t="shared" si="10"/>
        <v/>
      </c>
      <c r="BP76" s="1" t="str">
        <f t="shared" si="10"/>
        <v/>
      </c>
      <c r="BQ76" s="161" t="str">
        <f t="shared" si="10"/>
        <v/>
      </c>
      <c r="BT76" s="162" t="s">
        <v>332</v>
      </c>
      <c r="BU76" s="165">
        <f>'Mapeamento de Riscos'!T34</f>
        <v>0</v>
      </c>
      <c r="BV76" s="165">
        <f>'Mapeamento de Riscos'!AD34</f>
        <v>0</v>
      </c>
      <c r="BW76" s="33">
        <v>0</v>
      </c>
      <c r="BX76" s="164">
        <f t="shared" si="8"/>
        <v>0</v>
      </c>
    </row>
    <row r="77" spans="11:76" hidden="1" x14ac:dyDescent="0.25">
      <c r="K77" s="166" t="str">
        <f t="shared" si="11"/>
        <v/>
      </c>
      <c r="L77" s="1" t="str">
        <f t="shared" si="11"/>
        <v/>
      </c>
      <c r="M77" s="1" t="str">
        <f t="shared" si="11"/>
        <v/>
      </c>
      <c r="N77" s="1" t="str">
        <f t="shared" si="11"/>
        <v/>
      </c>
      <c r="O77" s="1" t="str">
        <f t="shared" si="11"/>
        <v/>
      </c>
      <c r="P77" s="1" t="str">
        <f t="shared" si="11"/>
        <v/>
      </c>
      <c r="Q77" s="1" t="str">
        <f t="shared" si="11"/>
        <v/>
      </c>
      <c r="R77" s="1" t="str">
        <f t="shared" si="11"/>
        <v/>
      </c>
      <c r="S77" s="1" t="str">
        <f t="shared" si="11"/>
        <v/>
      </c>
      <c r="T77" s="1" t="str">
        <f t="shared" si="11"/>
        <v/>
      </c>
      <c r="U77" s="1" t="str">
        <f t="shared" si="11"/>
        <v/>
      </c>
      <c r="V77" s="1" t="str">
        <f t="shared" si="11"/>
        <v/>
      </c>
      <c r="W77" s="1" t="str">
        <f t="shared" si="11"/>
        <v/>
      </c>
      <c r="X77" s="1" t="str">
        <f t="shared" si="11"/>
        <v/>
      </c>
      <c r="Y77" s="1" t="str">
        <f t="shared" si="11"/>
        <v/>
      </c>
      <c r="Z77" s="1" t="str">
        <f t="shared" si="11"/>
        <v/>
      </c>
      <c r="AA77" s="1" t="str">
        <f t="shared" si="9"/>
        <v/>
      </c>
      <c r="AB77" s="1" t="str">
        <f t="shared" si="9"/>
        <v/>
      </c>
      <c r="AC77" s="1" t="str">
        <f t="shared" si="9"/>
        <v/>
      </c>
      <c r="AD77" s="1" t="str">
        <f t="shared" si="9"/>
        <v/>
      </c>
      <c r="AE77" s="1" t="str">
        <f t="shared" si="9"/>
        <v/>
      </c>
      <c r="AF77" s="1" t="str">
        <f t="shared" si="9"/>
        <v/>
      </c>
      <c r="AG77" s="1" t="str">
        <f t="shared" si="9"/>
        <v/>
      </c>
      <c r="AH77" s="1" t="str">
        <f t="shared" si="9"/>
        <v/>
      </c>
      <c r="AI77" s="161" t="str">
        <f t="shared" si="9"/>
        <v/>
      </c>
      <c r="AL77" s="162" t="s">
        <v>333</v>
      </c>
      <c r="AM77" s="163">
        <f>'Mapeamento de Riscos'!T35</f>
        <v>0</v>
      </c>
      <c r="AN77" s="163">
        <f>'Mapeamento de Riscos'!K35</f>
        <v>0</v>
      </c>
      <c r="AO77" s="33" t="b">
        <f>'Mapeamento de Riscos'!AC35</f>
        <v>0</v>
      </c>
      <c r="AP77" s="164">
        <f t="shared" si="4"/>
        <v>0</v>
      </c>
      <c r="AQ77">
        <f t="shared" si="5"/>
        <v>0</v>
      </c>
      <c r="AR77" s="108">
        <f t="shared" si="6"/>
        <v>0</v>
      </c>
      <c r="AS77" s="166" t="str">
        <f t="shared" si="12"/>
        <v/>
      </c>
      <c r="AT77" s="1" t="str">
        <f t="shared" si="12"/>
        <v/>
      </c>
      <c r="AU77" s="1" t="str">
        <f t="shared" si="12"/>
        <v/>
      </c>
      <c r="AV77" s="1" t="str">
        <f t="shared" si="12"/>
        <v/>
      </c>
      <c r="AW77" s="1" t="str">
        <f t="shared" si="12"/>
        <v/>
      </c>
      <c r="AX77" s="1" t="str">
        <f t="shared" si="12"/>
        <v/>
      </c>
      <c r="AY77" s="1" t="str">
        <f t="shared" si="12"/>
        <v/>
      </c>
      <c r="AZ77" s="1" t="str">
        <f t="shared" si="12"/>
        <v/>
      </c>
      <c r="BA77" s="1" t="str">
        <f t="shared" si="12"/>
        <v/>
      </c>
      <c r="BB77" s="1" t="str">
        <f t="shared" si="12"/>
        <v/>
      </c>
      <c r="BC77" s="1" t="str">
        <f t="shared" si="12"/>
        <v/>
      </c>
      <c r="BD77" s="1" t="str">
        <f t="shared" si="12"/>
        <v/>
      </c>
      <c r="BE77" s="1" t="str">
        <f t="shared" si="12"/>
        <v/>
      </c>
      <c r="BF77" s="1" t="str">
        <f t="shared" si="12"/>
        <v/>
      </c>
      <c r="BG77" s="1" t="str">
        <f t="shared" si="12"/>
        <v/>
      </c>
      <c r="BH77" s="1" t="str">
        <f t="shared" si="12"/>
        <v/>
      </c>
      <c r="BI77" s="1" t="str">
        <f t="shared" si="10"/>
        <v/>
      </c>
      <c r="BJ77" s="1" t="str">
        <f t="shared" si="10"/>
        <v/>
      </c>
      <c r="BK77" s="1" t="str">
        <f t="shared" si="10"/>
        <v/>
      </c>
      <c r="BL77" s="1" t="str">
        <f t="shared" si="10"/>
        <v/>
      </c>
      <c r="BM77" s="1" t="str">
        <f t="shared" si="10"/>
        <v/>
      </c>
      <c r="BN77" s="1" t="str">
        <f t="shared" si="10"/>
        <v/>
      </c>
      <c r="BO77" s="1" t="str">
        <f t="shared" si="10"/>
        <v/>
      </c>
      <c r="BP77" s="1" t="str">
        <f t="shared" si="10"/>
        <v/>
      </c>
      <c r="BQ77" s="161" t="str">
        <f t="shared" si="10"/>
        <v/>
      </c>
      <c r="BT77" s="162" t="s">
        <v>333</v>
      </c>
      <c r="BU77" s="165">
        <f>'Mapeamento de Riscos'!T35</f>
        <v>0</v>
      </c>
      <c r="BV77" s="165">
        <f>'Mapeamento de Riscos'!AD35</f>
        <v>0</v>
      </c>
      <c r="BW77" s="33">
        <v>0</v>
      </c>
      <c r="BX77" s="164">
        <f t="shared" si="8"/>
        <v>0</v>
      </c>
    </row>
    <row r="78" spans="11:76" hidden="1" x14ac:dyDescent="0.25">
      <c r="K78" s="166" t="str">
        <f t="shared" si="11"/>
        <v/>
      </c>
      <c r="L78" s="1" t="str">
        <f t="shared" si="11"/>
        <v/>
      </c>
      <c r="M78" s="1" t="str">
        <f t="shared" si="11"/>
        <v/>
      </c>
      <c r="N78" s="1" t="str">
        <f t="shared" si="11"/>
        <v/>
      </c>
      <c r="O78" s="1" t="str">
        <f t="shared" si="11"/>
        <v/>
      </c>
      <c r="P78" s="1" t="str">
        <f t="shared" si="11"/>
        <v/>
      </c>
      <c r="Q78" s="1" t="str">
        <f t="shared" si="11"/>
        <v/>
      </c>
      <c r="R78" s="1" t="str">
        <f t="shared" si="11"/>
        <v/>
      </c>
      <c r="S78" s="1" t="str">
        <f t="shared" si="11"/>
        <v/>
      </c>
      <c r="T78" s="1" t="str">
        <f t="shared" si="11"/>
        <v/>
      </c>
      <c r="U78" s="1" t="str">
        <f t="shared" si="11"/>
        <v/>
      </c>
      <c r="V78" s="1" t="str">
        <f t="shared" si="11"/>
        <v/>
      </c>
      <c r="W78" s="1" t="str">
        <f t="shared" si="11"/>
        <v/>
      </c>
      <c r="X78" s="1" t="str">
        <f t="shared" si="11"/>
        <v/>
      </c>
      <c r="Y78" s="1" t="str">
        <f t="shared" si="11"/>
        <v/>
      </c>
      <c r="Z78" s="1" t="str">
        <f t="shared" si="11"/>
        <v/>
      </c>
      <c r="AA78" s="1" t="str">
        <f t="shared" si="9"/>
        <v/>
      </c>
      <c r="AB78" s="1" t="str">
        <f t="shared" si="9"/>
        <v/>
      </c>
      <c r="AC78" s="1" t="str">
        <f t="shared" si="9"/>
        <v/>
      </c>
      <c r="AD78" s="1" t="str">
        <f t="shared" si="9"/>
        <v/>
      </c>
      <c r="AE78" s="1" t="str">
        <f t="shared" si="9"/>
        <v/>
      </c>
      <c r="AF78" s="1" t="str">
        <f t="shared" si="9"/>
        <v/>
      </c>
      <c r="AG78" s="1" t="str">
        <f t="shared" si="9"/>
        <v/>
      </c>
      <c r="AH78" s="1" t="str">
        <f t="shared" si="9"/>
        <v/>
      </c>
      <c r="AI78" s="161" t="str">
        <f t="shared" si="9"/>
        <v/>
      </c>
      <c r="AL78" s="162" t="s">
        <v>334</v>
      </c>
      <c r="AM78" s="163">
        <f>'Mapeamento de Riscos'!T36</f>
        <v>0</v>
      </c>
      <c r="AN78" s="163">
        <f>'Mapeamento de Riscos'!K36</f>
        <v>0</v>
      </c>
      <c r="AO78" s="33" t="b">
        <f>'Mapeamento de Riscos'!AC36</f>
        <v>0</v>
      </c>
      <c r="AP78" s="164">
        <f t="shared" si="4"/>
        <v>0</v>
      </c>
      <c r="AQ78">
        <f t="shared" si="5"/>
        <v>0</v>
      </c>
      <c r="AR78" s="108">
        <f t="shared" si="6"/>
        <v>0</v>
      </c>
      <c r="AS78" s="166" t="str">
        <f t="shared" si="12"/>
        <v/>
      </c>
      <c r="AT78" s="1" t="str">
        <f t="shared" si="12"/>
        <v/>
      </c>
      <c r="AU78" s="1" t="str">
        <f t="shared" si="12"/>
        <v/>
      </c>
      <c r="AV78" s="1" t="str">
        <f t="shared" si="12"/>
        <v/>
      </c>
      <c r="AW78" s="1" t="str">
        <f t="shared" si="12"/>
        <v/>
      </c>
      <c r="AX78" s="1" t="str">
        <f t="shared" si="12"/>
        <v/>
      </c>
      <c r="AY78" s="1" t="str">
        <f t="shared" si="12"/>
        <v/>
      </c>
      <c r="AZ78" s="1" t="str">
        <f t="shared" si="12"/>
        <v/>
      </c>
      <c r="BA78" s="1" t="str">
        <f t="shared" si="12"/>
        <v/>
      </c>
      <c r="BB78" s="1" t="str">
        <f t="shared" si="12"/>
        <v/>
      </c>
      <c r="BC78" s="1" t="str">
        <f t="shared" si="12"/>
        <v/>
      </c>
      <c r="BD78" s="1" t="str">
        <f t="shared" si="12"/>
        <v/>
      </c>
      <c r="BE78" s="1" t="str">
        <f t="shared" si="12"/>
        <v/>
      </c>
      <c r="BF78" s="1" t="str">
        <f t="shared" si="12"/>
        <v/>
      </c>
      <c r="BG78" s="1" t="str">
        <f t="shared" si="12"/>
        <v/>
      </c>
      <c r="BH78" s="1" t="str">
        <f t="shared" si="12"/>
        <v/>
      </c>
      <c r="BI78" s="1" t="str">
        <f t="shared" si="10"/>
        <v/>
      </c>
      <c r="BJ78" s="1" t="str">
        <f t="shared" si="10"/>
        <v/>
      </c>
      <c r="BK78" s="1" t="str">
        <f t="shared" si="10"/>
        <v/>
      </c>
      <c r="BL78" s="1" t="str">
        <f t="shared" si="10"/>
        <v/>
      </c>
      <c r="BM78" s="1" t="str">
        <f t="shared" si="10"/>
        <v/>
      </c>
      <c r="BN78" s="1" t="str">
        <f t="shared" si="10"/>
        <v/>
      </c>
      <c r="BO78" s="1" t="str">
        <f t="shared" si="10"/>
        <v/>
      </c>
      <c r="BP78" s="1" t="str">
        <f t="shared" si="10"/>
        <v/>
      </c>
      <c r="BQ78" s="161" t="str">
        <f t="shared" si="10"/>
        <v/>
      </c>
      <c r="BT78" s="162" t="s">
        <v>334</v>
      </c>
      <c r="BU78" s="165">
        <f>'Mapeamento de Riscos'!T36</f>
        <v>0</v>
      </c>
      <c r="BV78" s="165">
        <f>'Mapeamento de Riscos'!AD36</f>
        <v>0</v>
      </c>
      <c r="BW78" s="33">
        <v>0</v>
      </c>
      <c r="BX78" s="164">
        <f t="shared" si="8"/>
        <v>0</v>
      </c>
    </row>
    <row r="79" spans="11:76" hidden="1" x14ac:dyDescent="0.25">
      <c r="K79" s="166" t="str">
        <f t="shared" si="11"/>
        <v/>
      </c>
      <c r="L79" s="1" t="str">
        <f t="shared" si="11"/>
        <v/>
      </c>
      <c r="M79" s="1" t="str">
        <f t="shared" si="11"/>
        <v/>
      </c>
      <c r="N79" s="1" t="str">
        <f t="shared" si="11"/>
        <v/>
      </c>
      <c r="O79" s="1" t="str">
        <f t="shared" si="11"/>
        <v/>
      </c>
      <c r="P79" s="1" t="str">
        <f t="shared" si="11"/>
        <v/>
      </c>
      <c r="Q79" s="1" t="str">
        <f t="shared" si="11"/>
        <v/>
      </c>
      <c r="R79" s="1" t="str">
        <f t="shared" si="11"/>
        <v/>
      </c>
      <c r="S79" s="1" t="str">
        <f t="shared" si="11"/>
        <v/>
      </c>
      <c r="T79" s="1" t="str">
        <f t="shared" si="11"/>
        <v/>
      </c>
      <c r="U79" s="1" t="str">
        <f t="shared" si="11"/>
        <v/>
      </c>
      <c r="V79" s="1" t="str">
        <f t="shared" si="11"/>
        <v/>
      </c>
      <c r="W79" s="1" t="str">
        <f t="shared" si="11"/>
        <v/>
      </c>
      <c r="X79" s="1" t="str">
        <f t="shared" si="11"/>
        <v/>
      </c>
      <c r="Y79" s="1" t="str">
        <f t="shared" si="11"/>
        <v/>
      </c>
      <c r="Z79" s="1" t="str">
        <f t="shared" si="11"/>
        <v/>
      </c>
      <c r="AA79" s="1" t="str">
        <f t="shared" si="9"/>
        <v/>
      </c>
      <c r="AB79" s="1" t="str">
        <f t="shared" si="9"/>
        <v/>
      </c>
      <c r="AC79" s="1" t="str">
        <f t="shared" si="9"/>
        <v/>
      </c>
      <c r="AD79" s="1" t="str">
        <f t="shared" si="9"/>
        <v/>
      </c>
      <c r="AE79" s="1" t="str">
        <f t="shared" si="9"/>
        <v/>
      </c>
      <c r="AF79" s="1" t="str">
        <f t="shared" si="9"/>
        <v/>
      </c>
      <c r="AG79" s="1" t="str">
        <f t="shared" si="9"/>
        <v/>
      </c>
      <c r="AH79" s="1" t="str">
        <f t="shared" si="9"/>
        <v/>
      </c>
      <c r="AI79" s="161" t="str">
        <f t="shared" si="9"/>
        <v/>
      </c>
      <c r="AL79" s="162" t="s">
        <v>335</v>
      </c>
      <c r="AM79" s="163">
        <f>'Mapeamento de Riscos'!T37</f>
        <v>0</v>
      </c>
      <c r="AN79" s="163">
        <f>'Mapeamento de Riscos'!K37</f>
        <v>0</v>
      </c>
      <c r="AO79" s="33" t="b">
        <f>'Mapeamento de Riscos'!AC37</f>
        <v>0</v>
      </c>
      <c r="AP79" s="164">
        <f t="shared" si="4"/>
        <v>0</v>
      </c>
      <c r="AQ79">
        <f t="shared" si="5"/>
        <v>0</v>
      </c>
      <c r="AR79" s="108">
        <f t="shared" si="6"/>
        <v>0</v>
      </c>
      <c r="AS79" s="166" t="str">
        <f t="shared" si="12"/>
        <v/>
      </c>
      <c r="AT79" s="1" t="str">
        <f t="shared" si="12"/>
        <v/>
      </c>
      <c r="AU79" s="1" t="str">
        <f t="shared" si="12"/>
        <v/>
      </c>
      <c r="AV79" s="1" t="str">
        <f t="shared" si="12"/>
        <v/>
      </c>
      <c r="AW79" s="1" t="str">
        <f t="shared" si="12"/>
        <v/>
      </c>
      <c r="AX79" s="1" t="str">
        <f t="shared" si="12"/>
        <v/>
      </c>
      <c r="AY79" s="1" t="str">
        <f t="shared" si="12"/>
        <v/>
      </c>
      <c r="AZ79" s="1" t="str">
        <f t="shared" si="12"/>
        <v/>
      </c>
      <c r="BA79" s="1" t="str">
        <f t="shared" si="12"/>
        <v/>
      </c>
      <c r="BB79" s="1" t="str">
        <f t="shared" si="12"/>
        <v/>
      </c>
      <c r="BC79" s="1" t="str">
        <f t="shared" si="12"/>
        <v/>
      </c>
      <c r="BD79" s="1" t="str">
        <f t="shared" si="12"/>
        <v/>
      </c>
      <c r="BE79" s="1" t="str">
        <f t="shared" si="12"/>
        <v/>
      </c>
      <c r="BF79" s="1" t="str">
        <f t="shared" si="12"/>
        <v/>
      </c>
      <c r="BG79" s="1" t="str">
        <f t="shared" si="12"/>
        <v/>
      </c>
      <c r="BH79" s="1" t="str">
        <f t="shared" si="12"/>
        <v/>
      </c>
      <c r="BI79" s="1" t="str">
        <f t="shared" si="10"/>
        <v/>
      </c>
      <c r="BJ79" s="1" t="str">
        <f t="shared" si="10"/>
        <v/>
      </c>
      <c r="BK79" s="1" t="str">
        <f t="shared" si="10"/>
        <v/>
      </c>
      <c r="BL79" s="1" t="str">
        <f t="shared" si="10"/>
        <v/>
      </c>
      <c r="BM79" s="1" t="str">
        <f t="shared" si="10"/>
        <v/>
      </c>
      <c r="BN79" s="1" t="str">
        <f t="shared" si="10"/>
        <v/>
      </c>
      <c r="BO79" s="1" t="str">
        <f t="shared" si="10"/>
        <v/>
      </c>
      <c r="BP79" s="1" t="str">
        <f t="shared" si="10"/>
        <v/>
      </c>
      <c r="BQ79" s="161" t="str">
        <f t="shared" si="10"/>
        <v/>
      </c>
      <c r="BT79" s="162" t="s">
        <v>335</v>
      </c>
      <c r="BU79" s="165">
        <f>'Mapeamento de Riscos'!T37</f>
        <v>0</v>
      </c>
      <c r="BV79" s="165">
        <f>'Mapeamento de Riscos'!AD37</f>
        <v>0</v>
      </c>
      <c r="BW79" s="33">
        <v>0</v>
      </c>
      <c r="BX79" s="164">
        <f t="shared" si="8"/>
        <v>0</v>
      </c>
    </row>
    <row r="80" spans="11:76" hidden="1" x14ac:dyDescent="0.25">
      <c r="K80" s="166" t="str">
        <f t="shared" si="11"/>
        <v/>
      </c>
      <c r="L80" s="1" t="str">
        <f t="shared" si="11"/>
        <v/>
      </c>
      <c r="M80" s="1" t="str">
        <f t="shared" si="11"/>
        <v/>
      </c>
      <c r="N80" s="1" t="str">
        <f t="shared" si="11"/>
        <v/>
      </c>
      <c r="O80" s="1" t="str">
        <f t="shared" si="11"/>
        <v/>
      </c>
      <c r="P80" s="1" t="str">
        <f t="shared" si="11"/>
        <v/>
      </c>
      <c r="Q80" s="1" t="str">
        <f t="shared" si="11"/>
        <v/>
      </c>
      <c r="R80" s="1" t="str">
        <f t="shared" si="11"/>
        <v/>
      </c>
      <c r="S80" s="1" t="str">
        <f t="shared" si="11"/>
        <v/>
      </c>
      <c r="T80" s="1" t="str">
        <f t="shared" si="11"/>
        <v/>
      </c>
      <c r="U80" s="1" t="str">
        <f t="shared" si="11"/>
        <v/>
      </c>
      <c r="V80" s="1" t="str">
        <f t="shared" si="11"/>
        <v/>
      </c>
      <c r="W80" s="1" t="str">
        <f t="shared" si="11"/>
        <v/>
      </c>
      <c r="X80" s="1" t="str">
        <f t="shared" si="11"/>
        <v/>
      </c>
      <c r="Y80" s="1" t="str">
        <f t="shared" si="11"/>
        <v/>
      </c>
      <c r="Z80" s="1" t="str">
        <f t="shared" si="11"/>
        <v/>
      </c>
      <c r="AA80" s="1" t="str">
        <f t="shared" si="9"/>
        <v/>
      </c>
      <c r="AB80" s="1" t="str">
        <f t="shared" si="9"/>
        <v/>
      </c>
      <c r="AC80" s="1" t="str">
        <f t="shared" si="9"/>
        <v/>
      </c>
      <c r="AD80" s="1" t="str">
        <f t="shared" si="9"/>
        <v/>
      </c>
      <c r="AE80" s="1" t="str">
        <f t="shared" si="9"/>
        <v/>
      </c>
      <c r="AF80" s="1" t="str">
        <f t="shared" si="9"/>
        <v/>
      </c>
      <c r="AG80" s="1" t="str">
        <f t="shared" si="9"/>
        <v/>
      </c>
      <c r="AH80" s="1" t="str">
        <f t="shared" si="9"/>
        <v/>
      </c>
      <c r="AI80" s="161" t="str">
        <f t="shared" si="9"/>
        <v/>
      </c>
      <c r="AL80" s="162" t="s">
        <v>336</v>
      </c>
      <c r="AM80" s="163">
        <f>'Mapeamento de Riscos'!T38</f>
        <v>0</v>
      </c>
      <c r="AN80" s="163">
        <f>'Mapeamento de Riscos'!K38</f>
        <v>0</v>
      </c>
      <c r="AO80" s="33" t="b">
        <f>'Mapeamento de Riscos'!AC38</f>
        <v>0</v>
      </c>
      <c r="AP80" s="164">
        <f t="shared" si="4"/>
        <v>0</v>
      </c>
      <c r="AQ80">
        <f t="shared" si="5"/>
        <v>0</v>
      </c>
      <c r="AR80" s="108">
        <f t="shared" si="6"/>
        <v>0</v>
      </c>
      <c r="AS80" s="166" t="str">
        <f t="shared" si="12"/>
        <v/>
      </c>
      <c r="AT80" s="1" t="str">
        <f t="shared" si="12"/>
        <v/>
      </c>
      <c r="AU80" s="1" t="str">
        <f t="shared" si="12"/>
        <v/>
      </c>
      <c r="AV80" s="1" t="str">
        <f t="shared" si="12"/>
        <v/>
      </c>
      <c r="AW80" s="1" t="str">
        <f t="shared" si="12"/>
        <v/>
      </c>
      <c r="AX80" s="1" t="str">
        <f t="shared" si="12"/>
        <v/>
      </c>
      <c r="AY80" s="1" t="str">
        <f t="shared" si="12"/>
        <v/>
      </c>
      <c r="AZ80" s="1" t="str">
        <f t="shared" si="12"/>
        <v/>
      </c>
      <c r="BA80" s="1" t="str">
        <f t="shared" si="12"/>
        <v/>
      </c>
      <c r="BB80" s="1" t="str">
        <f t="shared" si="12"/>
        <v/>
      </c>
      <c r="BC80" s="1" t="str">
        <f t="shared" si="12"/>
        <v/>
      </c>
      <c r="BD80" s="1" t="str">
        <f t="shared" si="12"/>
        <v/>
      </c>
      <c r="BE80" s="1" t="str">
        <f t="shared" si="12"/>
        <v/>
      </c>
      <c r="BF80" s="1" t="str">
        <f t="shared" si="12"/>
        <v/>
      </c>
      <c r="BG80" s="1" t="str">
        <f t="shared" si="12"/>
        <v/>
      </c>
      <c r="BH80" s="1" t="str">
        <f t="shared" si="12"/>
        <v/>
      </c>
      <c r="BI80" s="1" t="str">
        <f t="shared" si="10"/>
        <v/>
      </c>
      <c r="BJ80" s="1" t="str">
        <f t="shared" si="10"/>
        <v/>
      </c>
      <c r="BK80" s="1" t="str">
        <f t="shared" si="10"/>
        <v/>
      </c>
      <c r="BL80" s="1" t="str">
        <f t="shared" si="10"/>
        <v/>
      </c>
      <c r="BM80" s="1" t="str">
        <f t="shared" si="10"/>
        <v/>
      </c>
      <c r="BN80" s="1" t="str">
        <f t="shared" si="10"/>
        <v/>
      </c>
      <c r="BO80" s="1" t="str">
        <f t="shared" si="10"/>
        <v/>
      </c>
      <c r="BP80" s="1" t="str">
        <f t="shared" si="10"/>
        <v/>
      </c>
      <c r="BQ80" s="161" t="str">
        <f t="shared" si="10"/>
        <v/>
      </c>
      <c r="BT80" s="162" t="s">
        <v>336</v>
      </c>
      <c r="BU80" s="165">
        <f>'Mapeamento de Riscos'!T38</f>
        <v>0</v>
      </c>
      <c r="BV80" s="165">
        <f>'Mapeamento de Riscos'!AD38</f>
        <v>0</v>
      </c>
      <c r="BW80" s="33">
        <v>0</v>
      </c>
      <c r="BX80" s="164">
        <f t="shared" si="8"/>
        <v>0</v>
      </c>
    </row>
    <row r="81" spans="11:76" hidden="1" x14ac:dyDescent="0.25">
      <c r="K81" s="166" t="str">
        <f t="shared" si="11"/>
        <v/>
      </c>
      <c r="L81" s="1" t="str">
        <f t="shared" si="11"/>
        <v/>
      </c>
      <c r="M81" s="1" t="str">
        <f t="shared" si="11"/>
        <v/>
      </c>
      <c r="N81" s="1" t="str">
        <f t="shared" si="11"/>
        <v/>
      </c>
      <c r="O81" s="1" t="str">
        <f t="shared" si="11"/>
        <v/>
      </c>
      <c r="P81" s="1" t="str">
        <f t="shared" si="11"/>
        <v/>
      </c>
      <c r="Q81" s="1" t="str">
        <f t="shared" si="11"/>
        <v/>
      </c>
      <c r="R81" s="1" t="str">
        <f t="shared" si="11"/>
        <v/>
      </c>
      <c r="S81" s="1" t="str">
        <f t="shared" si="11"/>
        <v/>
      </c>
      <c r="T81" s="1" t="str">
        <f t="shared" si="11"/>
        <v/>
      </c>
      <c r="U81" s="1" t="str">
        <f t="shared" si="11"/>
        <v/>
      </c>
      <c r="V81" s="1" t="str">
        <f t="shared" si="11"/>
        <v/>
      </c>
      <c r="W81" s="1" t="str">
        <f t="shared" si="11"/>
        <v/>
      </c>
      <c r="X81" s="1" t="str">
        <f t="shared" si="11"/>
        <v/>
      </c>
      <c r="Y81" s="1" t="str">
        <f t="shared" si="11"/>
        <v/>
      </c>
      <c r="Z81" s="1" t="str">
        <f t="shared" si="11"/>
        <v/>
      </c>
      <c r="AA81" s="1" t="str">
        <f t="shared" si="9"/>
        <v/>
      </c>
      <c r="AB81" s="1" t="str">
        <f t="shared" si="9"/>
        <v/>
      </c>
      <c r="AC81" s="1" t="str">
        <f t="shared" si="9"/>
        <v/>
      </c>
      <c r="AD81" s="1" t="str">
        <f t="shared" si="9"/>
        <v/>
      </c>
      <c r="AE81" s="1" t="str">
        <f t="shared" si="9"/>
        <v/>
      </c>
      <c r="AF81" s="1" t="str">
        <f t="shared" si="9"/>
        <v/>
      </c>
      <c r="AG81" s="1" t="str">
        <f t="shared" si="9"/>
        <v/>
      </c>
      <c r="AH81" s="1" t="str">
        <f t="shared" si="9"/>
        <v/>
      </c>
      <c r="AI81" s="161" t="str">
        <f t="shared" si="9"/>
        <v/>
      </c>
      <c r="AL81" s="162" t="s">
        <v>337</v>
      </c>
      <c r="AM81" s="163">
        <f>'Mapeamento de Riscos'!T39</f>
        <v>0</v>
      </c>
      <c r="AN81" s="163">
        <f>'Mapeamento de Riscos'!K39</f>
        <v>0</v>
      </c>
      <c r="AO81" s="33" t="b">
        <f>'Mapeamento de Riscos'!AC39</f>
        <v>0</v>
      </c>
      <c r="AP81" s="164">
        <f t="shared" si="4"/>
        <v>0</v>
      </c>
      <c r="AQ81">
        <f t="shared" si="5"/>
        <v>0</v>
      </c>
      <c r="AR81" s="108">
        <f t="shared" si="6"/>
        <v>0</v>
      </c>
      <c r="AS81" s="166" t="str">
        <f t="shared" si="12"/>
        <v/>
      </c>
      <c r="AT81" s="1" t="str">
        <f t="shared" si="12"/>
        <v/>
      </c>
      <c r="AU81" s="1" t="str">
        <f t="shared" si="12"/>
        <v/>
      </c>
      <c r="AV81" s="1" t="str">
        <f t="shared" si="12"/>
        <v/>
      </c>
      <c r="AW81" s="1" t="str">
        <f t="shared" si="12"/>
        <v/>
      </c>
      <c r="AX81" s="1" t="str">
        <f t="shared" si="12"/>
        <v/>
      </c>
      <c r="AY81" s="1" t="str">
        <f t="shared" si="12"/>
        <v/>
      </c>
      <c r="AZ81" s="1" t="str">
        <f t="shared" si="12"/>
        <v/>
      </c>
      <c r="BA81" s="1" t="str">
        <f t="shared" si="12"/>
        <v/>
      </c>
      <c r="BB81" s="1" t="str">
        <f t="shared" si="12"/>
        <v/>
      </c>
      <c r="BC81" s="1" t="str">
        <f t="shared" si="12"/>
        <v/>
      </c>
      <c r="BD81" s="1" t="str">
        <f t="shared" si="12"/>
        <v/>
      </c>
      <c r="BE81" s="1" t="str">
        <f t="shared" si="12"/>
        <v/>
      </c>
      <c r="BF81" s="1" t="str">
        <f t="shared" si="12"/>
        <v/>
      </c>
      <c r="BG81" s="1" t="str">
        <f t="shared" si="12"/>
        <v/>
      </c>
      <c r="BH81" s="1" t="str">
        <f t="shared" si="12"/>
        <v/>
      </c>
      <c r="BI81" s="1" t="str">
        <f t="shared" si="10"/>
        <v/>
      </c>
      <c r="BJ81" s="1" t="str">
        <f t="shared" si="10"/>
        <v/>
      </c>
      <c r="BK81" s="1" t="str">
        <f t="shared" si="10"/>
        <v/>
      </c>
      <c r="BL81" s="1" t="str">
        <f t="shared" si="10"/>
        <v/>
      </c>
      <c r="BM81" s="1" t="str">
        <f t="shared" si="10"/>
        <v/>
      </c>
      <c r="BN81" s="1" t="str">
        <f t="shared" si="10"/>
        <v/>
      </c>
      <c r="BO81" s="1" t="str">
        <f t="shared" si="10"/>
        <v/>
      </c>
      <c r="BP81" s="1" t="str">
        <f t="shared" si="10"/>
        <v/>
      </c>
      <c r="BQ81" s="161" t="str">
        <f t="shared" si="10"/>
        <v/>
      </c>
      <c r="BT81" s="162" t="s">
        <v>337</v>
      </c>
      <c r="BU81" s="165">
        <f>'Mapeamento de Riscos'!T39</f>
        <v>0</v>
      </c>
      <c r="BV81" s="165">
        <f>'Mapeamento de Riscos'!AD39</f>
        <v>0</v>
      </c>
      <c r="BW81" s="33">
        <v>0</v>
      </c>
      <c r="BX81" s="164">
        <f t="shared" si="8"/>
        <v>0</v>
      </c>
    </row>
    <row r="82" spans="11:76" hidden="1" x14ac:dyDescent="0.25">
      <c r="K82" s="166" t="str">
        <f t="shared" si="11"/>
        <v/>
      </c>
      <c r="L82" s="1" t="str">
        <f t="shared" si="11"/>
        <v/>
      </c>
      <c r="M82" s="1" t="str">
        <f t="shared" si="11"/>
        <v/>
      </c>
      <c r="N82" s="1" t="str">
        <f t="shared" si="11"/>
        <v/>
      </c>
      <c r="O82" s="1" t="str">
        <f t="shared" si="11"/>
        <v/>
      </c>
      <c r="P82" s="1" t="str">
        <f t="shared" si="11"/>
        <v/>
      </c>
      <c r="Q82" s="1" t="str">
        <f t="shared" si="11"/>
        <v/>
      </c>
      <c r="R82" s="1" t="str">
        <f t="shared" si="11"/>
        <v/>
      </c>
      <c r="S82" s="1" t="str">
        <f t="shared" si="11"/>
        <v/>
      </c>
      <c r="T82" s="1" t="str">
        <f t="shared" si="11"/>
        <v/>
      </c>
      <c r="U82" s="1" t="str">
        <f t="shared" si="11"/>
        <v/>
      </c>
      <c r="V82" s="1" t="str">
        <f t="shared" si="11"/>
        <v/>
      </c>
      <c r="W82" s="1" t="str">
        <f t="shared" si="11"/>
        <v/>
      </c>
      <c r="X82" s="1" t="str">
        <f t="shared" si="11"/>
        <v/>
      </c>
      <c r="Y82" s="1" t="str">
        <f t="shared" si="11"/>
        <v/>
      </c>
      <c r="Z82" s="1" t="str">
        <f t="shared" ref="Z82:AI97" si="13">IF($AP82=Z$49,$AL82,"")</f>
        <v/>
      </c>
      <c r="AA82" s="1" t="str">
        <f t="shared" si="13"/>
        <v/>
      </c>
      <c r="AB82" s="1" t="str">
        <f t="shared" si="13"/>
        <v/>
      </c>
      <c r="AC82" s="1" t="str">
        <f t="shared" si="13"/>
        <v/>
      </c>
      <c r="AD82" s="1" t="str">
        <f t="shared" si="13"/>
        <v/>
      </c>
      <c r="AE82" s="1" t="str">
        <f t="shared" si="13"/>
        <v/>
      </c>
      <c r="AF82" s="1" t="str">
        <f t="shared" si="13"/>
        <v/>
      </c>
      <c r="AG82" s="1" t="str">
        <f t="shared" si="13"/>
        <v/>
      </c>
      <c r="AH82" s="1" t="str">
        <f t="shared" si="13"/>
        <v/>
      </c>
      <c r="AI82" s="161" t="str">
        <f t="shared" si="13"/>
        <v/>
      </c>
      <c r="AL82" s="162" t="s">
        <v>338</v>
      </c>
      <c r="AM82" s="163">
        <f>'Mapeamento de Riscos'!T40</f>
        <v>0</v>
      </c>
      <c r="AN82" s="163">
        <f>'Mapeamento de Riscos'!K40</f>
        <v>0</v>
      </c>
      <c r="AO82" s="33" t="b">
        <f>'Mapeamento de Riscos'!AC40</f>
        <v>0</v>
      </c>
      <c r="AP82" s="164">
        <f t="shared" si="4"/>
        <v>0</v>
      </c>
      <c r="AQ82">
        <f t="shared" si="5"/>
        <v>0</v>
      </c>
      <c r="AR82" s="108">
        <f t="shared" si="6"/>
        <v>0</v>
      </c>
      <c r="AS82" s="166" t="str">
        <f t="shared" si="12"/>
        <v/>
      </c>
      <c r="AT82" s="1" t="str">
        <f t="shared" si="12"/>
        <v/>
      </c>
      <c r="AU82" s="1" t="str">
        <f t="shared" si="12"/>
        <v/>
      </c>
      <c r="AV82" s="1" t="str">
        <f t="shared" si="12"/>
        <v/>
      </c>
      <c r="AW82" s="1" t="str">
        <f t="shared" si="12"/>
        <v/>
      </c>
      <c r="AX82" s="1" t="str">
        <f t="shared" si="12"/>
        <v/>
      </c>
      <c r="AY82" s="1" t="str">
        <f t="shared" si="12"/>
        <v/>
      </c>
      <c r="AZ82" s="1" t="str">
        <f t="shared" si="12"/>
        <v/>
      </c>
      <c r="BA82" s="1" t="str">
        <f t="shared" si="12"/>
        <v/>
      </c>
      <c r="BB82" s="1" t="str">
        <f t="shared" si="12"/>
        <v/>
      </c>
      <c r="BC82" s="1" t="str">
        <f t="shared" si="12"/>
        <v/>
      </c>
      <c r="BD82" s="1" t="str">
        <f t="shared" si="12"/>
        <v/>
      </c>
      <c r="BE82" s="1" t="str">
        <f t="shared" si="12"/>
        <v/>
      </c>
      <c r="BF82" s="1" t="str">
        <f t="shared" si="12"/>
        <v/>
      </c>
      <c r="BG82" s="1" t="str">
        <f t="shared" si="12"/>
        <v/>
      </c>
      <c r="BH82" s="1" t="str">
        <f t="shared" ref="BH82:BQ97" si="14">IF($BX82=BH$49,$BT82,"")</f>
        <v/>
      </c>
      <c r="BI82" s="1" t="str">
        <f t="shared" si="14"/>
        <v/>
      </c>
      <c r="BJ82" s="1" t="str">
        <f t="shared" si="14"/>
        <v/>
      </c>
      <c r="BK82" s="1" t="str">
        <f t="shared" si="14"/>
        <v/>
      </c>
      <c r="BL82" s="1" t="str">
        <f t="shared" si="14"/>
        <v/>
      </c>
      <c r="BM82" s="1" t="str">
        <f t="shared" si="14"/>
        <v/>
      </c>
      <c r="BN82" s="1" t="str">
        <f t="shared" si="14"/>
        <v/>
      </c>
      <c r="BO82" s="1" t="str">
        <f t="shared" si="14"/>
        <v/>
      </c>
      <c r="BP82" s="1" t="str">
        <f t="shared" si="14"/>
        <v/>
      </c>
      <c r="BQ82" s="161" t="str">
        <f t="shared" si="14"/>
        <v/>
      </c>
      <c r="BT82" s="162" t="s">
        <v>338</v>
      </c>
      <c r="BU82" s="165">
        <f>'Mapeamento de Riscos'!T40</f>
        <v>0</v>
      </c>
      <c r="BV82" s="165">
        <f>'Mapeamento de Riscos'!AD40</f>
        <v>0</v>
      </c>
      <c r="BW82" s="33">
        <v>0</v>
      </c>
      <c r="BX82" s="164">
        <f t="shared" si="8"/>
        <v>0</v>
      </c>
    </row>
    <row r="83" spans="11:76" hidden="1" x14ac:dyDescent="0.25">
      <c r="K83" s="166" t="str">
        <f t="shared" ref="K83:Z98" si="15">IF($AP83=K$49,$AL83,"")</f>
        <v/>
      </c>
      <c r="L83" s="1" t="str">
        <f t="shared" si="15"/>
        <v/>
      </c>
      <c r="M83" s="1" t="str">
        <f t="shared" si="15"/>
        <v/>
      </c>
      <c r="N83" s="1" t="str">
        <f t="shared" si="15"/>
        <v/>
      </c>
      <c r="O83" s="1" t="str">
        <f t="shared" si="15"/>
        <v/>
      </c>
      <c r="P83" s="1" t="str">
        <f t="shared" si="15"/>
        <v/>
      </c>
      <c r="Q83" s="1" t="str">
        <f t="shared" si="15"/>
        <v/>
      </c>
      <c r="R83" s="1" t="str">
        <f t="shared" si="15"/>
        <v/>
      </c>
      <c r="S83" s="1" t="str">
        <f t="shared" si="15"/>
        <v/>
      </c>
      <c r="T83" s="1" t="str">
        <f t="shared" si="15"/>
        <v/>
      </c>
      <c r="U83" s="1" t="str">
        <f t="shared" si="15"/>
        <v/>
      </c>
      <c r="V83" s="1" t="str">
        <f t="shared" si="15"/>
        <v/>
      </c>
      <c r="W83" s="1" t="str">
        <f t="shared" si="15"/>
        <v/>
      </c>
      <c r="X83" s="1" t="str">
        <f t="shared" si="15"/>
        <v/>
      </c>
      <c r="Y83" s="1" t="str">
        <f t="shared" si="15"/>
        <v/>
      </c>
      <c r="Z83" s="1" t="str">
        <f t="shared" si="15"/>
        <v/>
      </c>
      <c r="AA83" s="1" t="str">
        <f t="shared" si="13"/>
        <v/>
      </c>
      <c r="AB83" s="1" t="str">
        <f t="shared" si="13"/>
        <v/>
      </c>
      <c r="AC83" s="1" t="str">
        <f t="shared" si="13"/>
        <v/>
      </c>
      <c r="AD83" s="1" t="str">
        <f t="shared" si="13"/>
        <v/>
      </c>
      <c r="AE83" s="1" t="str">
        <f t="shared" si="13"/>
        <v/>
      </c>
      <c r="AF83" s="1" t="str">
        <f t="shared" si="13"/>
        <v/>
      </c>
      <c r="AG83" s="1" t="str">
        <f t="shared" si="13"/>
        <v/>
      </c>
      <c r="AH83" s="1" t="str">
        <f t="shared" si="13"/>
        <v/>
      </c>
      <c r="AI83" s="161" t="str">
        <f t="shared" si="13"/>
        <v/>
      </c>
      <c r="AL83" s="162" t="s">
        <v>339</v>
      </c>
      <c r="AM83" s="163">
        <f>'Mapeamento de Riscos'!T41</f>
        <v>0</v>
      </c>
      <c r="AN83" s="163">
        <f>'Mapeamento de Riscos'!K41</f>
        <v>0</v>
      </c>
      <c r="AO83" s="33" t="b">
        <f>'Mapeamento de Riscos'!AC41</f>
        <v>0</v>
      </c>
      <c r="AP83" s="164">
        <f t="shared" si="4"/>
        <v>0</v>
      </c>
      <c r="AQ83">
        <f t="shared" si="5"/>
        <v>0</v>
      </c>
      <c r="AR83" s="108">
        <f t="shared" si="6"/>
        <v>0</v>
      </c>
      <c r="AS83" s="166" t="str">
        <f t="shared" ref="AS83:BH98" si="16">IF($BX83=AS$49,$BT83,"")</f>
        <v/>
      </c>
      <c r="AT83" s="1" t="str">
        <f t="shared" si="16"/>
        <v/>
      </c>
      <c r="AU83" s="1" t="str">
        <f t="shared" si="16"/>
        <v/>
      </c>
      <c r="AV83" s="1" t="str">
        <f t="shared" si="16"/>
        <v/>
      </c>
      <c r="AW83" s="1" t="str">
        <f t="shared" si="16"/>
        <v/>
      </c>
      <c r="AX83" s="1" t="str">
        <f t="shared" si="16"/>
        <v/>
      </c>
      <c r="AY83" s="1" t="str">
        <f t="shared" si="16"/>
        <v/>
      </c>
      <c r="AZ83" s="1" t="str">
        <f t="shared" si="16"/>
        <v/>
      </c>
      <c r="BA83" s="1" t="str">
        <f t="shared" si="16"/>
        <v/>
      </c>
      <c r="BB83" s="1" t="str">
        <f t="shared" si="16"/>
        <v/>
      </c>
      <c r="BC83" s="1" t="str">
        <f t="shared" si="16"/>
        <v/>
      </c>
      <c r="BD83" s="1" t="str">
        <f t="shared" si="16"/>
        <v/>
      </c>
      <c r="BE83" s="1" t="str">
        <f t="shared" si="16"/>
        <v/>
      </c>
      <c r="BF83" s="1" t="str">
        <f t="shared" si="16"/>
        <v/>
      </c>
      <c r="BG83" s="1" t="str">
        <f t="shared" si="16"/>
        <v/>
      </c>
      <c r="BH83" s="1" t="str">
        <f t="shared" si="16"/>
        <v/>
      </c>
      <c r="BI83" s="1" t="str">
        <f t="shared" si="14"/>
        <v/>
      </c>
      <c r="BJ83" s="1" t="str">
        <f t="shared" si="14"/>
        <v/>
      </c>
      <c r="BK83" s="1" t="str">
        <f t="shared" si="14"/>
        <v/>
      </c>
      <c r="BL83" s="1" t="str">
        <f t="shared" si="14"/>
        <v/>
      </c>
      <c r="BM83" s="1" t="str">
        <f t="shared" si="14"/>
        <v/>
      </c>
      <c r="BN83" s="1" t="str">
        <f t="shared" si="14"/>
        <v/>
      </c>
      <c r="BO83" s="1" t="str">
        <f t="shared" si="14"/>
        <v/>
      </c>
      <c r="BP83" s="1" t="str">
        <f t="shared" si="14"/>
        <v/>
      </c>
      <c r="BQ83" s="161" t="str">
        <f t="shared" si="14"/>
        <v/>
      </c>
      <c r="BT83" s="162" t="s">
        <v>339</v>
      </c>
      <c r="BU83" s="165">
        <f>'Mapeamento de Riscos'!T41</f>
        <v>0</v>
      </c>
      <c r="BV83" s="165">
        <f>'Mapeamento de Riscos'!AD41</f>
        <v>0</v>
      </c>
      <c r="BW83" s="33">
        <v>0</v>
      </c>
      <c r="BX83" s="164">
        <f t="shared" si="8"/>
        <v>0</v>
      </c>
    </row>
    <row r="84" spans="11:76" hidden="1" x14ac:dyDescent="0.25">
      <c r="K84" s="166" t="str">
        <f t="shared" si="15"/>
        <v/>
      </c>
      <c r="L84" s="1" t="str">
        <f t="shared" si="15"/>
        <v/>
      </c>
      <c r="M84" s="1" t="str">
        <f t="shared" si="15"/>
        <v/>
      </c>
      <c r="N84" s="1" t="str">
        <f t="shared" si="15"/>
        <v/>
      </c>
      <c r="O84" s="1" t="str">
        <f t="shared" si="15"/>
        <v/>
      </c>
      <c r="P84" s="1" t="str">
        <f t="shared" si="15"/>
        <v/>
      </c>
      <c r="Q84" s="1" t="str">
        <f t="shared" si="15"/>
        <v/>
      </c>
      <c r="R84" s="1" t="str">
        <f t="shared" si="15"/>
        <v/>
      </c>
      <c r="S84" s="1" t="str">
        <f t="shared" si="15"/>
        <v/>
      </c>
      <c r="T84" s="1" t="str">
        <f t="shared" si="15"/>
        <v/>
      </c>
      <c r="U84" s="1" t="str">
        <f t="shared" si="15"/>
        <v/>
      </c>
      <c r="V84" s="1" t="str">
        <f t="shared" si="15"/>
        <v/>
      </c>
      <c r="W84" s="1" t="str">
        <f t="shared" si="15"/>
        <v/>
      </c>
      <c r="X84" s="1" t="str">
        <f t="shared" si="15"/>
        <v/>
      </c>
      <c r="Y84" s="1" t="str">
        <f t="shared" si="15"/>
        <v/>
      </c>
      <c r="Z84" s="1" t="str">
        <f t="shared" si="15"/>
        <v/>
      </c>
      <c r="AA84" s="1" t="str">
        <f t="shared" si="13"/>
        <v/>
      </c>
      <c r="AB84" s="1" t="str">
        <f t="shared" si="13"/>
        <v/>
      </c>
      <c r="AC84" s="1" t="str">
        <f t="shared" si="13"/>
        <v/>
      </c>
      <c r="AD84" s="1" t="str">
        <f t="shared" si="13"/>
        <v/>
      </c>
      <c r="AE84" s="1" t="str">
        <f t="shared" si="13"/>
        <v/>
      </c>
      <c r="AF84" s="1" t="str">
        <f t="shared" si="13"/>
        <v/>
      </c>
      <c r="AG84" s="1" t="str">
        <f t="shared" si="13"/>
        <v/>
      </c>
      <c r="AH84" s="1" t="str">
        <f t="shared" si="13"/>
        <v/>
      </c>
      <c r="AI84" s="161" t="str">
        <f t="shared" si="13"/>
        <v/>
      </c>
      <c r="AL84" s="162" t="s">
        <v>340</v>
      </c>
      <c r="AM84" s="163">
        <f>'Mapeamento de Riscos'!T42</f>
        <v>0</v>
      </c>
      <c r="AN84" s="163">
        <f>'Mapeamento de Riscos'!K42</f>
        <v>0</v>
      </c>
      <c r="AO84" s="33" t="b">
        <f>'Mapeamento de Riscos'!AC42</f>
        <v>0</v>
      </c>
      <c r="AP84" s="164">
        <f t="shared" si="4"/>
        <v>0</v>
      </c>
      <c r="AQ84">
        <f t="shared" si="5"/>
        <v>0</v>
      </c>
      <c r="AR84" s="108">
        <f t="shared" si="6"/>
        <v>0</v>
      </c>
      <c r="AS84" s="166" t="str">
        <f t="shared" si="16"/>
        <v/>
      </c>
      <c r="AT84" s="1" t="str">
        <f t="shared" si="16"/>
        <v/>
      </c>
      <c r="AU84" s="1" t="str">
        <f t="shared" si="16"/>
        <v/>
      </c>
      <c r="AV84" s="1" t="str">
        <f t="shared" si="16"/>
        <v/>
      </c>
      <c r="AW84" s="1" t="str">
        <f t="shared" si="16"/>
        <v/>
      </c>
      <c r="AX84" s="1" t="str">
        <f t="shared" si="16"/>
        <v/>
      </c>
      <c r="AY84" s="1" t="str">
        <f t="shared" si="16"/>
        <v/>
      </c>
      <c r="AZ84" s="1" t="str">
        <f t="shared" si="16"/>
        <v/>
      </c>
      <c r="BA84" s="1" t="str">
        <f t="shared" si="16"/>
        <v/>
      </c>
      <c r="BB84" s="1" t="str">
        <f t="shared" si="16"/>
        <v/>
      </c>
      <c r="BC84" s="1" t="str">
        <f t="shared" si="16"/>
        <v/>
      </c>
      <c r="BD84" s="1" t="str">
        <f t="shared" si="16"/>
        <v/>
      </c>
      <c r="BE84" s="1" t="str">
        <f t="shared" si="16"/>
        <v/>
      </c>
      <c r="BF84" s="1" t="str">
        <f t="shared" si="16"/>
        <v/>
      </c>
      <c r="BG84" s="1" t="str">
        <f t="shared" si="16"/>
        <v/>
      </c>
      <c r="BH84" s="1" t="str">
        <f t="shared" si="16"/>
        <v/>
      </c>
      <c r="BI84" s="1" t="str">
        <f t="shared" si="14"/>
        <v/>
      </c>
      <c r="BJ84" s="1" t="str">
        <f t="shared" si="14"/>
        <v/>
      </c>
      <c r="BK84" s="1" t="str">
        <f t="shared" si="14"/>
        <v/>
      </c>
      <c r="BL84" s="1" t="str">
        <f t="shared" si="14"/>
        <v/>
      </c>
      <c r="BM84" s="1" t="str">
        <f t="shared" si="14"/>
        <v/>
      </c>
      <c r="BN84" s="1" t="str">
        <f t="shared" si="14"/>
        <v/>
      </c>
      <c r="BO84" s="1" t="str">
        <f t="shared" si="14"/>
        <v/>
      </c>
      <c r="BP84" s="1" t="str">
        <f t="shared" si="14"/>
        <v/>
      </c>
      <c r="BQ84" s="161" t="str">
        <f t="shared" si="14"/>
        <v/>
      </c>
      <c r="BT84" s="162" t="s">
        <v>340</v>
      </c>
      <c r="BU84" s="165">
        <f>'Mapeamento de Riscos'!T42</f>
        <v>0</v>
      </c>
      <c r="BV84" s="165">
        <f>'Mapeamento de Riscos'!AD42</f>
        <v>0</v>
      </c>
      <c r="BW84" s="33">
        <v>0</v>
      </c>
      <c r="BX84" s="164">
        <f t="shared" si="8"/>
        <v>0</v>
      </c>
    </row>
    <row r="85" spans="11:76" hidden="1" x14ac:dyDescent="0.25">
      <c r="K85" s="166" t="str">
        <f t="shared" si="15"/>
        <v/>
      </c>
      <c r="L85" s="1" t="str">
        <f t="shared" si="15"/>
        <v/>
      </c>
      <c r="M85" s="1" t="str">
        <f t="shared" si="15"/>
        <v/>
      </c>
      <c r="N85" s="1" t="str">
        <f t="shared" si="15"/>
        <v/>
      </c>
      <c r="O85" s="1" t="str">
        <f t="shared" si="15"/>
        <v/>
      </c>
      <c r="P85" s="1" t="str">
        <f t="shared" si="15"/>
        <v/>
      </c>
      <c r="Q85" s="1" t="str">
        <f t="shared" si="15"/>
        <v/>
      </c>
      <c r="R85" s="1" t="str">
        <f t="shared" si="15"/>
        <v/>
      </c>
      <c r="S85" s="1" t="str">
        <f t="shared" si="15"/>
        <v/>
      </c>
      <c r="T85" s="1" t="str">
        <f t="shared" si="15"/>
        <v/>
      </c>
      <c r="U85" s="1" t="str">
        <f t="shared" si="15"/>
        <v/>
      </c>
      <c r="V85" s="1" t="str">
        <f t="shared" si="15"/>
        <v/>
      </c>
      <c r="W85" s="1" t="str">
        <f t="shared" si="15"/>
        <v/>
      </c>
      <c r="X85" s="1" t="str">
        <f t="shared" si="15"/>
        <v/>
      </c>
      <c r="Y85" s="1" t="str">
        <f t="shared" si="15"/>
        <v/>
      </c>
      <c r="Z85" s="1" t="str">
        <f t="shared" si="15"/>
        <v/>
      </c>
      <c r="AA85" s="1" t="str">
        <f t="shared" si="13"/>
        <v/>
      </c>
      <c r="AB85" s="1" t="str">
        <f t="shared" si="13"/>
        <v/>
      </c>
      <c r="AC85" s="1" t="str">
        <f t="shared" si="13"/>
        <v/>
      </c>
      <c r="AD85" s="1" t="str">
        <f t="shared" si="13"/>
        <v/>
      </c>
      <c r="AE85" s="1" t="str">
        <f t="shared" si="13"/>
        <v/>
      </c>
      <c r="AF85" s="1" t="str">
        <f t="shared" si="13"/>
        <v/>
      </c>
      <c r="AG85" s="1" t="str">
        <f t="shared" si="13"/>
        <v/>
      </c>
      <c r="AH85" s="1" t="str">
        <f t="shared" si="13"/>
        <v/>
      </c>
      <c r="AI85" s="161" t="str">
        <f t="shared" si="13"/>
        <v/>
      </c>
      <c r="AL85" s="162" t="s">
        <v>341</v>
      </c>
      <c r="AM85" s="163">
        <f>'Mapeamento de Riscos'!T43</f>
        <v>0</v>
      </c>
      <c r="AN85" s="163">
        <f>'Mapeamento de Riscos'!K43</f>
        <v>0</v>
      </c>
      <c r="AO85" s="33" t="b">
        <f>'Mapeamento de Riscos'!AC43</f>
        <v>0</v>
      </c>
      <c r="AP85" s="164">
        <f t="shared" si="4"/>
        <v>0</v>
      </c>
      <c r="AQ85">
        <f t="shared" si="5"/>
        <v>0</v>
      </c>
      <c r="AR85" s="108">
        <f t="shared" si="6"/>
        <v>0</v>
      </c>
      <c r="AS85" s="166" t="str">
        <f t="shared" si="16"/>
        <v/>
      </c>
      <c r="AT85" s="1" t="str">
        <f t="shared" si="16"/>
        <v/>
      </c>
      <c r="AU85" s="1" t="str">
        <f t="shared" si="16"/>
        <v/>
      </c>
      <c r="AV85" s="1" t="str">
        <f t="shared" si="16"/>
        <v/>
      </c>
      <c r="AW85" s="1" t="str">
        <f t="shared" si="16"/>
        <v/>
      </c>
      <c r="AX85" s="1" t="str">
        <f t="shared" si="16"/>
        <v/>
      </c>
      <c r="AY85" s="1" t="str">
        <f t="shared" si="16"/>
        <v/>
      </c>
      <c r="AZ85" s="1" t="str">
        <f t="shared" si="16"/>
        <v/>
      </c>
      <c r="BA85" s="1" t="str">
        <f t="shared" si="16"/>
        <v/>
      </c>
      <c r="BB85" s="1" t="str">
        <f t="shared" si="16"/>
        <v/>
      </c>
      <c r="BC85" s="1" t="str">
        <f t="shared" si="16"/>
        <v/>
      </c>
      <c r="BD85" s="1" t="str">
        <f t="shared" si="16"/>
        <v/>
      </c>
      <c r="BE85" s="1" t="str">
        <f t="shared" si="16"/>
        <v/>
      </c>
      <c r="BF85" s="1" t="str">
        <f t="shared" si="16"/>
        <v/>
      </c>
      <c r="BG85" s="1" t="str">
        <f t="shared" si="16"/>
        <v/>
      </c>
      <c r="BH85" s="1" t="str">
        <f t="shared" si="16"/>
        <v/>
      </c>
      <c r="BI85" s="1" t="str">
        <f t="shared" si="14"/>
        <v/>
      </c>
      <c r="BJ85" s="1" t="str">
        <f t="shared" si="14"/>
        <v/>
      </c>
      <c r="BK85" s="1" t="str">
        <f t="shared" si="14"/>
        <v/>
      </c>
      <c r="BL85" s="1" t="str">
        <f t="shared" si="14"/>
        <v/>
      </c>
      <c r="BM85" s="1" t="str">
        <f t="shared" si="14"/>
        <v/>
      </c>
      <c r="BN85" s="1" t="str">
        <f t="shared" si="14"/>
        <v/>
      </c>
      <c r="BO85" s="1" t="str">
        <f t="shared" si="14"/>
        <v/>
      </c>
      <c r="BP85" s="1" t="str">
        <f t="shared" si="14"/>
        <v/>
      </c>
      <c r="BQ85" s="161" t="str">
        <f t="shared" si="14"/>
        <v/>
      </c>
      <c r="BT85" s="162" t="s">
        <v>341</v>
      </c>
      <c r="BU85" s="165">
        <f>'Mapeamento de Riscos'!T43</f>
        <v>0</v>
      </c>
      <c r="BV85" s="165">
        <f>'Mapeamento de Riscos'!AD43</f>
        <v>0</v>
      </c>
      <c r="BW85" s="33">
        <v>0</v>
      </c>
      <c r="BX85" s="164">
        <f t="shared" si="8"/>
        <v>0</v>
      </c>
    </row>
    <row r="86" spans="11:76" hidden="1" x14ac:dyDescent="0.25">
      <c r="K86" s="166" t="str">
        <f t="shared" si="15"/>
        <v/>
      </c>
      <c r="L86" s="1" t="str">
        <f t="shared" si="15"/>
        <v/>
      </c>
      <c r="M86" s="1" t="str">
        <f t="shared" si="15"/>
        <v/>
      </c>
      <c r="N86" s="1" t="str">
        <f t="shared" si="15"/>
        <v/>
      </c>
      <c r="O86" s="1" t="str">
        <f t="shared" si="15"/>
        <v/>
      </c>
      <c r="P86" s="1" t="str">
        <f t="shared" si="15"/>
        <v/>
      </c>
      <c r="Q86" s="1" t="str">
        <f t="shared" si="15"/>
        <v/>
      </c>
      <c r="R86" s="1" t="str">
        <f t="shared" si="15"/>
        <v/>
      </c>
      <c r="S86" s="1" t="str">
        <f t="shared" si="15"/>
        <v/>
      </c>
      <c r="T86" s="1" t="str">
        <f t="shared" si="15"/>
        <v/>
      </c>
      <c r="U86" s="1" t="str">
        <f t="shared" si="15"/>
        <v/>
      </c>
      <c r="V86" s="1" t="str">
        <f t="shared" si="15"/>
        <v/>
      </c>
      <c r="W86" s="1" t="str">
        <f t="shared" si="15"/>
        <v/>
      </c>
      <c r="X86" s="1" t="str">
        <f t="shared" si="15"/>
        <v/>
      </c>
      <c r="Y86" s="1" t="str">
        <f t="shared" si="15"/>
        <v/>
      </c>
      <c r="Z86" s="1" t="str">
        <f t="shared" si="15"/>
        <v/>
      </c>
      <c r="AA86" s="1" t="str">
        <f t="shared" si="13"/>
        <v/>
      </c>
      <c r="AB86" s="1" t="str">
        <f t="shared" si="13"/>
        <v/>
      </c>
      <c r="AC86" s="1" t="str">
        <f t="shared" si="13"/>
        <v/>
      </c>
      <c r="AD86" s="1" t="str">
        <f t="shared" si="13"/>
        <v/>
      </c>
      <c r="AE86" s="1" t="str">
        <f t="shared" si="13"/>
        <v/>
      </c>
      <c r="AF86" s="1" t="str">
        <f t="shared" si="13"/>
        <v/>
      </c>
      <c r="AG86" s="1" t="str">
        <f t="shared" si="13"/>
        <v/>
      </c>
      <c r="AH86" s="1" t="str">
        <f t="shared" si="13"/>
        <v/>
      </c>
      <c r="AI86" s="161" t="str">
        <f t="shared" si="13"/>
        <v/>
      </c>
      <c r="AL86" s="162" t="s">
        <v>342</v>
      </c>
      <c r="AM86" s="163">
        <f>'Mapeamento de Riscos'!T44</f>
        <v>0</v>
      </c>
      <c r="AN86" s="163">
        <f>'Mapeamento de Riscos'!K44</f>
        <v>0</v>
      </c>
      <c r="AO86" s="33" t="b">
        <f>'Mapeamento de Riscos'!AC44</f>
        <v>0</v>
      </c>
      <c r="AP86" s="164">
        <f t="shared" si="4"/>
        <v>0</v>
      </c>
      <c r="AQ86">
        <f t="shared" si="5"/>
        <v>0</v>
      </c>
      <c r="AR86" s="108">
        <f t="shared" si="6"/>
        <v>0</v>
      </c>
      <c r="AS86" s="166" t="str">
        <f t="shared" si="16"/>
        <v/>
      </c>
      <c r="AT86" s="1" t="str">
        <f t="shared" si="16"/>
        <v/>
      </c>
      <c r="AU86" s="1" t="str">
        <f t="shared" si="16"/>
        <v/>
      </c>
      <c r="AV86" s="1" t="str">
        <f t="shared" si="16"/>
        <v/>
      </c>
      <c r="AW86" s="1" t="str">
        <f t="shared" si="16"/>
        <v/>
      </c>
      <c r="AX86" s="1" t="str">
        <f t="shared" si="16"/>
        <v/>
      </c>
      <c r="AY86" s="1" t="str">
        <f t="shared" si="16"/>
        <v/>
      </c>
      <c r="AZ86" s="1" t="str">
        <f t="shared" si="16"/>
        <v/>
      </c>
      <c r="BA86" s="1" t="str">
        <f t="shared" si="16"/>
        <v/>
      </c>
      <c r="BB86" s="1" t="str">
        <f t="shared" si="16"/>
        <v/>
      </c>
      <c r="BC86" s="1" t="str">
        <f t="shared" si="16"/>
        <v/>
      </c>
      <c r="BD86" s="1" t="str">
        <f t="shared" si="16"/>
        <v/>
      </c>
      <c r="BE86" s="1" t="str">
        <f t="shared" si="16"/>
        <v/>
      </c>
      <c r="BF86" s="1" t="str">
        <f t="shared" si="16"/>
        <v/>
      </c>
      <c r="BG86" s="1" t="str">
        <f t="shared" si="16"/>
        <v/>
      </c>
      <c r="BH86" s="1" t="str">
        <f t="shared" si="16"/>
        <v/>
      </c>
      <c r="BI86" s="1" t="str">
        <f t="shared" si="14"/>
        <v/>
      </c>
      <c r="BJ86" s="1" t="str">
        <f t="shared" si="14"/>
        <v/>
      </c>
      <c r="BK86" s="1" t="str">
        <f t="shared" si="14"/>
        <v/>
      </c>
      <c r="BL86" s="1" t="str">
        <f t="shared" si="14"/>
        <v/>
      </c>
      <c r="BM86" s="1" t="str">
        <f t="shared" si="14"/>
        <v/>
      </c>
      <c r="BN86" s="1" t="str">
        <f t="shared" si="14"/>
        <v/>
      </c>
      <c r="BO86" s="1" t="str">
        <f t="shared" si="14"/>
        <v/>
      </c>
      <c r="BP86" s="1" t="str">
        <f t="shared" si="14"/>
        <v/>
      </c>
      <c r="BQ86" s="161" t="str">
        <f t="shared" si="14"/>
        <v/>
      </c>
      <c r="BT86" s="162" t="s">
        <v>342</v>
      </c>
      <c r="BU86" s="165">
        <f>'Mapeamento de Riscos'!T44</f>
        <v>0</v>
      </c>
      <c r="BV86" s="165">
        <f>'Mapeamento de Riscos'!AD44</f>
        <v>0</v>
      </c>
      <c r="BW86" s="33">
        <v>0</v>
      </c>
      <c r="BX86" s="164">
        <f t="shared" si="8"/>
        <v>0</v>
      </c>
    </row>
    <row r="87" spans="11:76" hidden="1" x14ac:dyDescent="0.25">
      <c r="K87" s="166" t="str">
        <f t="shared" si="15"/>
        <v/>
      </c>
      <c r="L87" s="1" t="str">
        <f t="shared" si="15"/>
        <v/>
      </c>
      <c r="M87" s="1" t="str">
        <f t="shared" si="15"/>
        <v/>
      </c>
      <c r="N87" s="1" t="str">
        <f t="shared" si="15"/>
        <v/>
      </c>
      <c r="O87" s="1" t="str">
        <f t="shared" si="15"/>
        <v/>
      </c>
      <c r="P87" s="1" t="str">
        <f t="shared" si="15"/>
        <v/>
      </c>
      <c r="Q87" s="1" t="str">
        <f t="shared" si="15"/>
        <v/>
      </c>
      <c r="R87" s="1" t="str">
        <f t="shared" si="15"/>
        <v/>
      </c>
      <c r="S87" s="1" t="str">
        <f t="shared" si="15"/>
        <v/>
      </c>
      <c r="T87" s="1" t="str">
        <f t="shared" si="15"/>
        <v/>
      </c>
      <c r="U87" s="1" t="str">
        <f t="shared" si="15"/>
        <v/>
      </c>
      <c r="V87" s="1" t="str">
        <f t="shared" si="15"/>
        <v/>
      </c>
      <c r="W87" s="1" t="str">
        <f t="shared" si="15"/>
        <v/>
      </c>
      <c r="X87" s="1" t="str">
        <f t="shared" si="15"/>
        <v/>
      </c>
      <c r="Y87" s="1" t="str">
        <f t="shared" si="15"/>
        <v/>
      </c>
      <c r="Z87" s="1" t="str">
        <f t="shared" si="15"/>
        <v/>
      </c>
      <c r="AA87" s="1" t="str">
        <f t="shared" si="13"/>
        <v/>
      </c>
      <c r="AB87" s="1" t="str">
        <f t="shared" si="13"/>
        <v/>
      </c>
      <c r="AC87" s="1" t="str">
        <f t="shared" si="13"/>
        <v/>
      </c>
      <c r="AD87" s="1" t="str">
        <f t="shared" si="13"/>
        <v/>
      </c>
      <c r="AE87" s="1" t="str">
        <f t="shared" si="13"/>
        <v/>
      </c>
      <c r="AF87" s="1" t="str">
        <f t="shared" si="13"/>
        <v/>
      </c>
      <c r="AG87" s="1" t="str">
        <f t="shared" si="13"/>
        <v/>
      </c>
      <c r="AH87" s="1" t="str">
        <f t="shared" si="13"/>
        <v/>
      </c>
      <c r="AI87" s="161" t="str">
        <f t="shared" si="13"/>
        <v/>
      </c>
      <c r="AL87" s="162" t="s">
        <v>343</v>
      </c>
      <c r="AM87" s="163">
        <f>'Mapeamento de Riscos'!T45</f>
        <v>0</v>
      </c>
      <c r="AN87" s="163">
        <f>'Mapeamento de Riscos'!K45</f>
        <v>0</v>
      </c>
      <c r="AO87" s="33" t="b">
        <f>'Mapeamento de Riscos'!AC45</f>
        <v>0</v>
      </c>
      <c r="AP87" s="164">
        <f t="shared" si="4"/>
        <v>0</v>
      </c>
      <c r="AQ87">
        <f t="shared" si="5"/>
        <v>0</v>
      </c>
      <c r="AR87" s="108">
        <f t="shared" si="6"/>
        <v>0</v>
      </c>
      <c r="AS87" s="166" t="str">
        <f t="shared" si="16"/>
        <v/>
      </c>
      <c r="AT87" s="1" t="str">
        <f t="shared" si="16"/>
        <v/>
      </c>
      <c r="AU87" s="1" t="str">
        <f t="shared" si="16"/>
        <v/>
      </c>
      <c r="AV87" s="1" t="str">
        <f t="shared" si="16"/>
        <v/>
      </c>
      <c r="AW87" s="1" t="str">
        <f t="shared" si="16"/>
        <v/>
      </c>
      <c r="AX87" s="1" t="str">
        <f t="shared" si="16"/>
        <v/>
      </c>
      <c r="AY87" s="1" t="str">
        <f t="shared" si="16"/>
        <v/>
      </c>
      <c r="AZ87" s="1" t="str">
        <f t="shared" si="16"/>
        <v/>
      </c>
      <c r="BA87" s="1" t="str">
        <f t="shared" si="16"/>
        <v/>
      </c>
      <c r="BB87" s="1" t="str">
        <f t="shared" si="16"/>
        <v/>
      </c>
      <c r="BC87" s="1" t="str">
        <f t="shared" si="16"/>
        <v/>
      </c>
      <c r="BD87" s="1" t="str">
        <f t="shared" si="16"/>
        <v/>
      </c>
      <c r="BE87" s="1" t="str">
        <f t="shared" si="16"/>
        <v/>
      </c>
      <c r="BF87" s="1" t="str">
        <f t="shared" si="16"/>
        <v/>
      </c>
      <c r="BG87" s="1" t="str">
        <f t="shared" si="16"/>
        <v/>
      </c>
      <c r="BH87" s="1" t="str">
        <f t="shared" si="16"/>
        <v/>
      </c>
      <c r="BI87" s="1" t="str">
        <f t="shared" si="14"/>
        <v/>
      </c>
      <c r="BJ87" s="1" t="str">
        <f t="shared" si="14"/>
        <v/>
      </c>
      <c r="BK87" s="1" t="str">
        <f t="shared" si="14"/>
        <v/>
      </c>
      <c r="BL87" s="1" t="str">
        <f t="shared" si="14"/>
        <v/>
      </c>
      <c r="BM87" s="1" t="str">
        <f t="shared" si="14"/>
        <v/>
      </c>
      <c r="BN87" s="1" t="str">
        <f t="shared" si="14"/>
        <v/>
      </c>
      <c r="BO87" s="1" t="str">
        <f t="shared" si="14"/>
        <v/>
      </c>
      <c r="BP87" s="1" t="str">
        <f t="shared" si="14"/>
        <v/>
      </c>
      <c r="BQ87" s="161" t="str">
        <f t="shared" si="14"/>
        <v/>
      </c>
      <c r="BT87" s="162" t="s">
        <v>343</v>
      </c>
      <c r="BU87" s="165">
        <f>'Mapeamento de Riscos'!T45</f>
        <v>0</v>
      </c>
      <c r="BV87" s="165">
        <f>'Mapeamento de Riscos'!AD45</f>
        <v>0</v>
      </c>
      <c r="BW87" s="33">
        <v>0</v>
      </c>
      <c r="BX87" s="164">
        <f t="shared" si="8"/>
        <v>0</v>
      </c>
    </row>
    <row r="88" spans="11:76" hidden="1" x14ac:dyDescent="0.25">
      <c r="K88" s="166" t="str">
        <f t="shared" si="15"/>
        <v/>
      </c>
      <c r="L88" s="1" t="str">
        <f t="shared" si="15"/>
        <v/>
      </c>
      <c r="M88" s="1" t="str">
        <f t="shared" si="15"/>
        <v/>
      </c>
      <c r="N88" s="1" t="str">
        <f t="shared" si="15"/>
        <v/>
      </c>
      <c r="O88" s="1" t="str">
        <f t="shared" si="15"/>
        <v/>
      </c>
      <c r="P88" s="1" t="str">
        <f t="shared" si="15"/>
        <v/>
      </c>
      <c r="Q88" s="1" t="str">
        <f t="shared" si="15"/>
        <v/>
      </c>
      <c r="R88" s="1" t="str">
        <f t="shared" si="15"/>
        <v/>
      </c>
      <c r="S88" s="1" t="str">
        <f t="shared" si="15"/>
        <v/>
      </c>
      <c r="T88" s="1" t="str">
        <f t="shared" si="15"/>
        <v/>
      </c>
      <c r="U88" s="1" t="str">
        <f t="shared" si="15"/>
        <v/>
      </c>
      <c r="V88" s="1" t="str">
        <f t="shared" si="15"/>
        <v/>
      </c>
      <c r="W88" s="1" t="str">
        <f t="shared" si="15"/>
        <v/>
      </c>
      <c r="X88" s="1" t="str">
        <f t="shared" si="15"/>
        <v/>
      </c>
      <c r="Y88" s="1" t="str">
        <f t="shared" si="15"/>
        <v/>
      </c>
      <c r="Z88" s="1" t="str">
        <f t="shared" si="15"/>
        <v/>
      </c>
      <c r="AA88" s="1" t="str">
        <f t="shared" si="13"/>
        <v/>
      </c>
      <c r="AB88" s="1" t="str">
        <f t="shared" si="13"/>
        <v/>
      </c>
      <c r="AC88" s="1" t="str">
        <f t="shared" si="13"/>
        <v/>
      </c>
      <c r="AD88" s="1" t="str">
        <f t="shared" si="13"/>
        <v/>
      </c>
      <c r="AE88" s="1" t="str">
        <f t="shared" si="13"/>
        <v/>
      </c>
      <c r="AF88" s="1" t="str">
        <f t="shared" si="13"/>
        <v/>
      </c>
      <c r="AG88" s="1" t="str">
        <f t="shared" si="13"/>
        <v/>
      </c>
      <c r="AH88" s="1" t="str">
        <f t="shared" si="13"/>
        <v/>
      </c>
      <c r="AI88" s="161" t="str">
        <f t="shared" si="13"/>
        <v/>
      </c>
      <c r="AL88" s="162" t="s">
        <v>344</v>
      </c>
      <c r="AM88" s="163">
        <f>'Mapeamento de Riscos'!T46</f>
        <v>0</v>
      </c>
      <c r="AN88" s="163">
        <f>'Mapeamento de Riscos'!K46</f>
        <v>0</v>
      </c>
      <c r="AO88" s="33" t="b">
        <f>'Mapeamento de Riscos'!AC46</f>
        <v>0</v>
      </c>
      <c r="AP88" s="164">
        <f t="shared" si="4"/>
        <v>0</v>
      </c>
      <c r="AQ88">
        <f t="shared" si="5"/>
        <v>0</v>
      </c>
      <c r="AR88" s="108">
        <f t="shared" si="6"/>
        <v>0</v>
      </c>
      <c r="AS88" s="166" t="str">
        <f t="shared" si="16"/>
        <v/>
      </c>
      <c r="AT88" s="1" t="str">
        <f t="shared" si="16"/>
        <v/>
      </c>
      <c r="AU88" s="1" t="str">
        <f t="shared" si="16"/>
        <v/>
      </c>
      <c r="AV88" s="1" t="str">
        <f t="shared" si="16"/>
        <v/>
      </c>
      <c r="AW88" s="1" t="str">
        <f t="shared" si="16"/>
        <v/>
      </c>
      <c r="AX88" s="1" t="str">
        <f t="shared" si="16"/>
        <v/>
      </c>
      <c r="AY88" s="1" t="str">
        <f t="shared" si="16"/>
        <v/>
      </c>
      <c r="AZ88" s="1" t="str">
        <f t="shared" si="16"/>
        <v/>
      </c>
      <c r="BA88" s="1" t="str">
        <f t="shared" si="16"/>
        <v/>
      </c>
      <c r="BB88" s="1" t="str">
        <f t="shared" si="16"/>
        <v/>
      </c>
      <c r="BC88" s="1" t="str">
        <f t="shared" si="16"/>
        <v/>
      </c>
      <c r="BD88" s="1" t="str">
        <f t="shared" si="16"/>
        <v/>
      </c>
      <c r="BE88" s="1" t="str">
        <f t="shared" si="16"/>
        <v/>
      </c>
      <c r="BF88" s="1" t="str">
        <f t="shared" si="16"/>
        <v/>
      </c>
      <c r="BG88" s="1" t="str">
        <f t="shared" si="16"/>
        <v/>
      </c>
      <c r="BH88" s="1" t="str">
        <f t="shared" si="16"/>
        <v/>
      </c>
      <c r="BI88" s="1" t="str">
        <f t="shared" si="14"/>
        <v/>
      </c>
      <c r="BJ88" s="1" t="str">
        <f t="shared" si="14"/>
        <v/>
      </c>
      <c r="BK88" s="1" t="str">
        <f t="shared" si="14"/>
        <v/>
      </c>
      <c r="BL88" s="1" t="str">
        <f t="shared" si="14"/>
        <v/>
      </c>
      <c r="BM88" s="1" t="str">
        <f t="shared" si="14"/>
        <v/>
      </c>
      <c r="BN88" s="1" t="str">
        <f t="shared" si="14"/>
        <v/>
      </c>
      <c r="BO88" s="1" t="str">
        <f t="shared" si="14"/>
        <v/>
      </c>
      <c r="BP88" s="1" t="str">
        <f t="shared" si="14"/>
        <v/>
      </c>
      <c r="BQ88" s="161" t="str">
        <f t="shared" si="14"/>
        <v/>
      </c>
      <c r="BT88" s="162" t="s">
        <v>344</v>
      </c>
      <c r="BU88" s="165">
        <f>'Mapeamento de Riscos'!T46</f>
        <v>0</v>
      </c>
      <c r="BV88" s="165">
        <f>'Mapeamento de Riscos'!AD46</f>
        <v>0</v>
      </c>
      <c r="BW88" s="33">
        <v>0</v>
      </c>
      <c r="BX88" s="164">
        <f t="shared" si="8"/>
        <v>0</v>
      </c>
    </row>
    <row r="89" spans="11:76" hidden="1" x14ac:dyDescent="0.25">
      <c r="K89" s="166" t="str">
        <f t="shared" si="15"/>
        <v/>
      </c>
      <c r="L89" s="1" t="str">
        <f t="shared" si="15"/>
        <v/>
      </c>
      <c r="M89" s="1" t="str">
        <f t="shared" si="15"/>
        <v/>
      </c>
      <c r="N89" s="1" t="str">
        <f t="shared" si="15"/>
        <v/>
      </c>
      <c r="O89" s="1" t="str">
        <f t="shared" si="15"/>
        <v/>
      </c>
      <c r="P89" s="1" t="str">
        <f t="shared" si="15"/>
        <v/>
      </c>
      <c r="Q89" s="1" t="str">
        <f t="shared" si="15"/>
        <v/>
      </c>
      <c r="R89" s="1" t="str">
        <f t="shared" si="15"/>
        <v/>
      </c>
      <c r="S89" s="1" t="str">
        <f t="shared" si="15"/>
        <v/>
      </c>
      <c r="T89" s="1" t="str">
        <f t="shared" si="15"/>
        <v/>
      </c>
      <c r="U89" s="1" t="str">
        <f t="shared" si="15"/>
        <v/>
      </c>
      <c r="V89" s="1" t="str">
        <f t="shared" si="15"/>
        <v/>
      </c>
      <c r="W89" s="1" t="str">
        <f t="shared" si="15"/>
        <v/>
      </c>
      <c r="X89" s="1" t="str">
        <f t="shared" si="15"/>
        <v/>
      </c>
      <c r="Y89" s="1" t="str">
        <f t="shared" si="15"/>
        <v/>
      </c>
      <c r="Z89" s="1" t="str">
        <f t="shared" si="15"/>
        <v/>
      </c>
      <c r="AA89" s="1" t="str">
        <f t="shared" si="13"/>
        <v/>
      </c>
      <c r="AB89" s="1" t="str">
        <f t="shared" si="13"/>
        <v/>
      </c>
      <c r="AC89" s="1" t="str">
        <f t="shared" si="13"/>
        <v/>
      </c>
      <c r="AD89" s="1" t="str">
        <f t="shared" si="13"/>
        <v/>
      </c>
      <c r="AE89" s="1" t="str">
        <f t="shared" si="13"/>
        <v/>
      </c>
      <c r="AF89" s="1" t="str">
        <f t="shared" si="13"/>
        <v/>
      </c>
      <c r="AG89" s="1" t="str">
        <f t="shared" si="13"/>
        <v/>
      </c>
      <c r="AH89" s="1" t="str">
        <f t="shared" si="13"/>
        <v/>
      </c>
      <c r="AI89" s="161" t="str">
        <f t="shared" si="13"/>
        <v/>
      </c>
      <c r="AL89" s="162" t="s">
        <v>345</v>
      </c>
      <c r="AM89" s="163">
        <f>'Mapeamento de Riscos'!T47</f>
        <v>0</v>
      </c>
      <c r="AN89" s="163">
        <f>'Mapeamento de Riscos'!K47</f>
        <v>0</v>
      </c>
      <c r="AO89" s="33" t="b">
        <f>'Mapeamento de Riscos'!AC47</f>
        <v>0</v>
      </c>
      <c r="AP89" s="164">
        <f t="shared" si="4"/>
        <v>0</v>
      </c>
      <c r="AQ89">
        <f t="shared" si="5"/>
        <v>0</v>
      </c>
      <c r="AR89" s="108">
        <f t="shared" si="6"/>
        <v>0</v>
      </c>
      <c r="AS89" s="166" t="str">
        <f t="shared" si="16"/>
        <v/>
      </c>
      <c r="AT89" s="1" t="str">
        <f t="shared" si="16"/>
        <v/>
      </c>
      <c r="AU89" s="1" t="str">
        <f t="shared" si="16"/>
        <v/>
      </c>
      <c r="AV89" s="1" t="str">
        <f t="shared" si="16"/>
        <v/>
      </c>
      <c r="AW89" s="1" t="str">
        <f t="shared" si="16"/>
        <v/>
      </c>
      <c r="AX89" s="1" t="str">
        <f t="shared" si="16"/>
        <v/>
      </c>
      <c r="AY89" s="1" t="str">
        <f t="shared" si="16"/>
        <v/>
      </c>
      <c r="AZ89" s="1" t="str">
        <f t="shared" si="16"/>
        <v/>
      </c>
      <c r="BA89" s="1" t="str">
        <f t="shared" si="16"/>
        <v/>
      </c>
      <c r="BB89" s="1" t="str">
        <f t="shared" si="16"/>
        <v/>
      </c>
      <c r="BC89" s="1" t="str">
        <f t="shared" si="16"/>
        <v/>
      </c>
      <c r="BD89" s="1" t="str">
        <f t="shared" si="16"/>
        <v/>
      </c>
      <c r="BE89" s="1" t="str">
        <f t="shared" si="16"/>
        <v/>
      </c>
      <c r="BF89" s="1" t="str">
        <f t="shared" si="16"/>
        <v/>
      </c>
      <c r="BG89" s="1" t="str">
        <f t="shared" si="16"/>
        <v/>
      </c>
      <c r="BH89" s="1" t="str">
        <f t="shared" si="16"/>
        <v/>
      </c>
      <c r="BI89" s="1" t="str">
        <f t="shared" si="14"/>
        <v/>
      </c>
      <c r="BJ89" s="1" t="str">
        <f t="shared" si="14"/>
        <v/>
      </c>
      <c r="BK89" s="1" t="str">
        <f t="shared" si="14"/>
        <v/>
      </c>
      <c r="BL89" s="1" t="str">
        <f t="shared" si="14"/>
        <v/>
      </c>
      <c r="BM89" s="1" t="str">
        <f t="shared" si="14"/>
        <v/>
      </c>
      <c r="BN89" s="1" t="str">
        <f t="shared" si="14"/>
        <v/>
      </c>
      <c r="BO89" s="1" t="str">
        <f t="shared" si="14"/>
        <v/>
      </c>
      <c r="BP89" s="1" t="str">
        <f t="shared" si="14"/>
        <v/>
      </c>
      <c r="BQ89" s="161" t="str">
        <f t="shared" si="14"/>
        <v/>
      </c>
      <c r="BT89" s="162" t="s">
        <v>345</v>
      </c>
      <c r="BU89" s="165">
        <f>'Mapeamento de Riscos'!T47</f>
        <v>0</v>
      </c>
      <c r="BV89" s="165">
        <f>'Mapeamento de Riscos'!AD47</f>
        <v>0</v>
      </c>
      <c r="BW89" s="33">
        <v>0</v>
      </c>
      <c r="BX89" s="164">
        <f t="shared" si="8"/>
        <v>0</v>
      </c>
    </row>
    <row r="90" spans="11:76" hidden="1" x14ac:dyDescent="0.25">
      <c r="K90" s="166" t="str">
        <f t="shared" si="15"/>
        <v/>
      </c>
      <c r="L90" s="1" t="str">
        <f t="shared" si="15"/>
        <v/>
      </c>
      <c r="M90" s="1" t="str">
        <f t="shared" si="15"/>
        <v/>
      </c>
      <c r="N90" s="1" t="str">
        <f t="shared" si="15"/>
        <v/>
      </c>
      <c r="O90" s="1" t="str">
        <f t="shared" si="15"/>
        <v/>
      </c>
      <c r="P90" s="1" t="str">
        <f t="shared" si="15"/>
        <v/>
      </c>
      <c r="Q90" s="1" t="str">
        <f t="shared" si="15"/>
        <v/>
      </c>
      <c r="R90" s="1" t="str">
        <f t="shared" si="15"/>
        <v/>
      </c>
      <c r="S90" s="1" t="str">
        <f t="shared" si="15"/>
        <v/>
      </c>
      <c r="T90" s="1" t="str">
        <f t="shared" si="15"/>
        <v/>
      </c>
      <c r="U90" s="1" t="str">
        <f t="shared" si="15"/>
        <v/>
      </c>
      <c r="V90" s="1" t="str">
        <f t="shared" si="15"/>
        <v/>
      </c>
      <c r="W90" s="1" t="str">
        <f t="shared" si="15"/>
        <v/>
      </c>
      <c r="X90" s="1" t="str">
        <f t="shared" si="15"/>
        <v/>
      </c>
      <c r="Y90" s="1" t="str">
        <f t="shared" si="15"/>
        <v/>
      </c>
      <c r="Z90" s="1" t="str">
        <f t="shared" si="15"/>
        <v/>
      </c>
      <c r="AA90" s="1" t="str">
        <f t="shared" si="13"/>
        <v/>
      </c>
      <c r="AB90" s="1" t="str">
        <f t="shared" si="13"/>
        <v/>
      </c>
      <c r="AC90" s="1" t="str">
        <f t="shared" si="13"/>
        <v/>
      </c>
      <c r="AD90" s="1" t="str">
        <f t="shared" si="13"/>
        <v/>
      </c>
      <c r="AE90" s="1" t="str">
        <f t="shared" si="13"/>
        <v/>
      </c>
      <c r="AF90" s="1" t="str">
        <f t="shared" si="13"/>
        <v/>
      </c>
      <c r="AG90" s="1" t="str">
        <f t="shared" si="13"/>
        <v/>
      </c>
      <c r="AH90" s="1" t="str">
        <f t="shared" si="13"/>
        <v/>
      </c>
      <c r="AI90" s="161" t="str">
        <f t="shared" si="13"/>
        <v/>
      </c>
      <c r="AL90" s="162" t="s">
        <v>346</v>
      </c>
      <c r="AM90" s="163">
        <f>'Mapeamento de Riscos'!T48</f>
        <v>0</v>
      </c>
      <c r="AN90" s="163">
        <f>'Mapeamento de Riscos'!K48</f>
        <v>0</v>
      </c>
      <c r="AO90" s="33" t="b">
        <f>'Mapeamento de Riscos'!AC48</f>
        <v>0</v>
      </c>
      <c r="AP90" s="164">
        <f t="shared" si="4"/>
        <v>0</v>
      </c>
      <c r="AQ90">
        <f t="shared" si="5"/>
        <v>0</v>
      </c>
      <c r="AR90" s="108">
        <f t="shared" si="6"/>
        <v>0</v>
      </c>
      <c r="AS90" s="166" t="str">
        <f t="shared" si="16"/>
        <v/>
      </c>
      <c r="AT90" s="1" t="str">
        <f t="shared" si="16"/>
        <v/>
      </c>
      <c r="AU90" s="1" t="str">
        <f t="shared" si="16"/>
        <v/>
      </c>
      <c r="AV90" s="1" t="str">
        <f t="shared" si="16"/>
        <v/>
      </c>
      <c r="AW90" s="1" t="str">
        <f t="shared" si="16"/>
        <v/>
      </c>
      <c r="AX90" s="1" t="str">
        <f t="shared" si="16"/>
        <v/>
      </c>
      <c r="AY90" s="1" t="str">
        <f t="shared" si="16"/>
        <v/>
      </c>
      <c r="AZ90" s="1" t="str">
        <f t="shared" si="16"/>
        <v/>
      </c>
      <c r="BA90" s="1" t="str">
        <f t="shared" si="16"/>
        <v/>
      </c>
      <c r="BB90" s="1" t="str">
        <f t="shared" si="16"/>
        <v/>
      </c>
      <c r="BC90" s="1" t="str">
        <f t="shared" si="16"/>
        <v/>
      </c>
      <c r="BD90" s="1" t="str">
        <f t="shared" si="16"/>
        <v/>
      </c>
      <c r="BE90" s="1" t="str">
        <f t="shared" si="16"/>
        <v/>
      </c>
      <c r="BF90" s="1" t="str">
        <f t="shared" si="16"/>
        <v/>
      </c>
      <c r="BG90" s="1" t="str">
        <f t="shared" si="16"/>
        <v/>
      </c>
      <c r="BH90" s="1" t="str">
        <f t="shared" si="16"/>
        <v/>
      </c>
      <c r="BI90" s="1" t="str">
        <f t="shared" si="14"/>
        <v/>
      </c>
      <c r="BJ90" s="1" t="str">
        <f t="shared" si="14"/>
        <v/>
      </c>
      <c r="BK90" s="1" t="str">
        <f t="shared" si="14"/>
        <v/>
      </c>
      <c r="BL90" s="1" t="str">
        <f t="shared" si="14"/>
        <v/>
      </c>
      <c r="BM90" s="1" t="str">
        <f t="shared" si="14"/>
        <v/>
      </c>
      <c r="BN90" s="1" t="str">
        <f t="shared" si="14"/>
        <v/>
      </c>
      <c r="BO90" s="1" t="str">
        <f t="shared" si="14"/>
        <v/>
      </c>
      <c r="BP90" s="1" t="str">
        <f t="shared" si="14"/>
        <v/>
      </c>
      <c r="BQ90" s="161" t="str">
        <f t="shared" si="14"/>
        <v/>
      </c>
      <c r="BT90" s="162" t="s">
        <v>346</v>
      </c>
      <c r="BU90" s="165">
        <f>'Mapeamento de Riscos'!T48</f>
        <v>0</v>
      </c>
      <c r="BV90" s="165">
        <f>'Mapeamento de Riscos'!AD48</f>
        <v>0</v>
      </c>
      <c r="BW90" s="33">
        <v>0</v>
      </c>
      <c r="BX90" s="164">
        <f t="shared" si="8"/>
        <v>0</v>
      </c>
    </row>
    <row r="91" spans="11:76" hidden="1" x14ac:dyDescent="0.25">
      <c r="K91" s="166" t="str">
        <f t="shared" si="15"/>
        <v/>
      </c>
      <c r="L91" s="1" t="str">
        <f t="shared" si="15"/>
        <v/>
      </c>
      <c r="M91" s="1" t="str">
        <f t="shared" si="15"/>
        <v/>
      </c>
      <c r="N91" s="1" t="str">
        <f t="shared" si="15"/>
        <v/>
      </c>
      <c r="O91" s="1" t="str">
        <f t="shared" si="15"/>
        <v/>
      </c>
      <c r="P91" s="1" t="str">
        <f t="shared" si="15"/>
        <v/>
      </c>
      <c r="Q91" s="1" t="str">
        <f t="shared" si="15"/>
        <v/>
      </c>
      <c r="R91" s="1" t="str">
        <f t="shared" si="15"/>
        <v/>
      </c>
      <c r="S91" s="1" t="str">
        <f t="shared" si="15"/>
        <v/>
      </c>
      <c r="T91" s="1" t="str">
        <f t="shared" si="15"/>
        <v/>
      </c>
      <c r="U91" s="1" t="str">
        <f t="shared" si="15"/>
        <v/>
      </c>
      <c r="V91" s="1" t="str">
        <f t="shared" si="15"/>
        <v/>
      </c>
      <c r="W91" s="1" t="str">
        <f t="shared" si="15"/>
        <v/>
      </c>
      <c r="X91" s="1" t="str">
        <f t="shared" si="15"/>
        <v/>
      </c>
      <c r="Y91" s="1" t="str">
        <f t="shared" si="15"/>
        <v/>
      </c>
      <c r="Z91" s="1" t="str">
        <f t="shared" si="15"/>
        <v/>
      </c>
      <c r="AA91" s="1" t="str">
        <f t="shared" si="13"/>
        <v/>
      </c>
      <c r="AB91" s="1" t="str">
        <f t="shared" si="13"/>
        <v/>
      </c>
      <c r="AC91" s="1" t="str">
        <f t="shared" si="13"/>
        <v/>
      </c>
      <c r="AD91" s="1" t="str">
        <f t="shared" si="13"/>
        <v/>
      </c>
      <c r="AE91" s="1" t="str">
        <f t="shared" si="13"/>
        <v/>
      </c>
      <c r="AF91" s="1" t="str">
        <f t="shared" si="13"/>
        <v/>
      </c>
      <c r="AG91" s="1" t="str">
        <f t="shared" si="13"/>
        <v/>
      </c>
      <c r="AH91" s="1" t="str">
        <f t="shared" si="13"/>
        <v/>
      </c>
      <c r="AI91" s="161" t="str">
        <f t="shared" si="13"/>
        <v/>
      </c>
      <c r="AL91" s="162" t="s">
        <v>347</v>
      </c>
      <c r="AM91" s="163">
        <f>'Mapeamento de Riscos'!T49</f>
        <v>0</v>
      </c>
      <c r="AN91" s="163">
        <f>'Mapeamento de Riscos'!K49</f>
        <v>0</v>
      </c>
      <c r="AO91" s="33" t="b">
        <f>'Mapeamento de Riscos'!AC49</f>
        <v>0</v>
      </c>
      <c r="AP91" s="164">
        <f t="shared" si="4"/>
        <v>0</v>
      </c>
      <c r="AQ91">
        <f t="shared" si="5"/>
        <v>0</v>
      </c>
      <c r="AR91" s="108">
        <f t="shared" si="6"/>
        <v>0</v>
      </c>
      <c r="AS91" s="166" t="str">
        <f t="shared" si="16"/>
        <v/>
      </c>
      <c r="AT91" s="1" t="str">
        <f t="shared" si="16"/>
        <v/>
      </c>
      <c r="AU91" s="1" t="str">
        <f t="shared" si="16"/>
        <v/>
      </c>
      <c r="AV91" s="1" t="str">
        <f t="shared" si="16"/>
        <v/>
      </c>
      <c r="AW91" s="1" t="str">
        <f t="shared" si="16"/>
        <v/>
      </c>
      <c r="AX91" s="1" t="str">
        <f t="shared" si="16"/>
        <v/>
      </c>
      <c r="AY91" s="1" t="str">
        <f t="shared" si="16"/>
        <v/>
      </c>
      <c r="AZ91" s="1" t="str">
        <f t="shared" si="16"/>
        <v/>
      </c>
      <c r="BA91" s="1" t="str">
        <f t="shared" si="16"/>
        <v/>
      </c>
      <c r="BB91" s="1" t="str">
        <f t="shared" si="16"/>
        <v/>
      </c>
      <c r="BC91" s="1" t="str">
        <f t="shared" si="16"/>
        <v/>
      </c>
      <c r="BD91" s="1" t="str">
        <f t="shared" si="16"/>
        <v/>
      </c>
      <c r="BE91" s="1" t="str">
        <f t="shared" si="16"/>
        <v/>
      </c>
      <c r="BF91" s="1" t="str">
        <f t="shared" si="16"/>
        <v/>
      </c>
      <c r="BG91" s="1" t="str">
        <f t="shared" si="16"/>
        <v/>
      </c>
      <c r="BH91" s="1" t="str">
        <f t="shared" si="16"/>
        <v/>
      </c>
      <c r="BI91" s="1" t="str">
        <f t="shared" si="14"/>
        <v/>
      </c>
      <c r="BJ91" s="1" t="str">
        <f t="shared" si="14"/>
        <v/>
      </c>
      <c r="BK91" s="1" t="str">
        <f t="shared" si="14"/>
        <v/>
      </c>
      <c r="BL91" s="1" t="str">
        <f t="shared" si="14"/>
        <v/>
      </c>
      <c r="BM91" s="1" t="str">
        <f t="shared" si="14"/>
        <v/>
      </c>
      <c r="BN91" s="1" t="str">
        <f t="shared" si="14"/>
        <v/>
      </c>
      <c r="BO91" s="1" t="str">
        <f t="shared" si="14"/>
        <v/>
      </c>
      <c r="BP91" s="1" t="str">
        <f t="shared" si="14"/>
        <v/>
      </c>
      <c r="BQ91" s="161" t="str">
        <f t="shared" si="14"/>
        <v/>
      </c>
      <c r="BT91" s="162" t="s">
        <v>347</v>
      </c>
      <c r="BU91" s="165">
        <f>'Mapeamento de Riscos'!T49</f>
        <v>0</v>
      </c>
      <c r="BV91" s="165">
        <f>'Mapeamento de Riscos'!AD49</f>
        <v>0</v>
      </c>
      <c r="BW91" s="33">
        <v>0</v>
      </c>
      <c r="BX91" s="164">
        <f t="shared" si="8"/>
        <v>0</v>
      </c>
    </row>
    <row r="92" spans="11:76" hidden="1" x14ac:dyDescent="0.25">
      <c r="K92" s="166" t="str">
        <f t="shared" si="15"/>
        <v/>
      </c>
      <c r="L92" s="1" t="str">
        <f t="shared" si="15"/>
        <v/>
      </c>
      <c r="M92" s="1" t="str">
        <f t="shared" si="15"/>
        <v/>
      </c>
      <c r="N92" s="1" t="str">
        <f t="shared" si="15"/>
        <v/>
      </c>
      <c r="O92" s="1" t="str">
        <f t="shared" si="15"/>
        <v/>
      </c>
      <c r="P92" s="1" t="str">
        <f t="shared" si="15"/>
        <v/>
      </c>
      <c r="Q92" s="1" t="str">
        <f t="shared" si="15"/>
        <v/>
      </c>
      <c r="R92" s="1" t="str">
        <f t="shared" si="15"/>
        <v/>
      </c>
      <c r="S92" s="1" t="str">
        <f t="shared" si="15"/>
        <v/>
      </c>
      <c r="T92" s="1" t="str">
        <f t="shared" si="15"/>
        <v/>
      </c>
      <c r="U92" s="1" t="str">
        <f t="shared" si="15"/>
        <v/>
      </c>
      <c r="V92" s="1" t="str">
        <f t="shared" si="15"/>
        <v/>
      </c>
      <c r="W92" s="1" t="str">
        <f t="shared" si="15"/>
        <v/>
      </c>
      <c r="X92" s="1" t="str">
        <f t="shared" si="15"/>
        <v/>
      </c>
      <c r="Y92" s="1" t="str">
        <f t="shared" si="15"/>
        <v/>
      </c>
      <c r="Z92" s="1" t="str">
        <f t="shared" si="15"/>
        <v/>
      </c>
      <c r="AA92" s="1" t="str">
        <f t="shared" si="13"/>
        <v/>
      </c>
      <c r="AB92" s="1" t="str">
        <f t="shared" si="13"/>
        <v/>
      </c>
      <c r="AC92" s="1" t="str">
        <f t="shared" si="13"/>
        <v/>
      </c>
      <c r="AD92" s="1" t="str">
        <f t="shared" si="13"/>
        <v/>
      </c>
      <c r="AE92" s="1" t="str">
        <f t="shared" si="13"/>
        <v/>
      </c>
      <c r="AF92" s="1" t="str">
        <f t="shared" si="13"/>
        <v/>
      </c>
      <c r="AG92" s="1" t="str">
        <f t="shared" si="13"/>
        <v/>
      </c>
      <c r="AH92" s="1" t="str">
        <f t="shared" si="13"/>
        <v/>
      </c>
      <c r="AI92" s="161" t="str">
        <f t="shared" si="13"/>
        <v/>
      </c>
      <c r="AL92" s="162" t="s">
        <v>348</v>
      </c>
      <c r="AM92" s="163">
        <f>'Mapeamento de Riscos'!T50</f>
        <v>0</v>
      </c>
      <c r="AN92" s="163">
        <f>'Mapeamento de Riscos'!K50</f>
        <v>0</v>
      </c>
      <c r="AO92" s="33" t="b">
        <f>'Mapeamento de Riscos'!AC50</f>
        <v>0</v>
      </c>
      <c r="AP92" s="164">
        <f t="shared" si="4"/>
        <v>0</v>
      </c>
      <c r="AQ92">
        <f t="shared" si="5"/>
        <v>0</v>
      </c>
      <c r="AR92" s="108">
        <f t="shared" si="6"/>
        <v>0</v>
      </c>
      <c r="AS92" s="166" t="str">
        <f t="shared" si="16"/>
        <v/>
      </c>
      <c r="AT92" s="1" t="str">
        <f t="shared" si="16"/>
        <v/>
      </c>
      <c r="AU92" s="1" t="str">
        <f t="shared" si="16"/>
        <v/>
      </c>
      <c r="AV92" s="1" t="str">
        <f t="shared" si="16"/>
        <v/>
      </c>
      <c r="AW92" s="1" t="str">
        <f t="shared" si="16"/>
        <v/>
      </c>
      <c r="AX92" s="1" t="str">
        <f t="shared" si="16"/>
        <v/>
      </c>
      <c r="AY92" s="1" t="str">
        <f t="shared" si="16"/>
        <v/>
      </c>
      <c r="AZ92" s="1" t="str">
        <f t="shared" si="16"/>
        <v/>
      </c>
      <c r="BA92" s="1" t="str">
        <f t="shared" si="16"/>
        <v/>
      </c>
      <c r="BB92" s="1" t="str">
        <f t="shared" si="16"/>
        <v/>
      </c>
      <c r="BC92" s="1" t="str">
        <f t="shared" si="16"/>
        <v/>
      </c>
      <c r="BD92" s="1" t="str">
        <f t="shared" si="16"/>
        <v/>
      </c>
      <c r="BE92" s="1" t="str">
        <f t="shared" si="16"/>
        <v/>
      </c>
      <c r="BF92" s="1" t="str">
        <f t="shared" si="16"/>
        <v/>
      </c>
      <c r="BG92" s="1" t="str">
        <f t="shared" si="16"/>
        <v/>
      </c>
      <c r="BH92" s="1" t="str">
        <f t="shared" si="16"/>
        <v/>
      </c>
      <c r="BI92" s="1" t="str">
        <f t="shared" si="14"/>
        <v/>
      </c>
      <c r="BJ92" s="1" t="str">
        <f t="shared" si="14"/>
        <v/>
      </c>
      <c r="BK92" s="1" t="str">
        <f t="shared" si="14"/>
        <v/>
      </c>
      <c r="BL92" s="1" t="str">
        <f t="shared" si="14"/>
        <v/>
      </c>
      <c r="BM92" s="1" t="str">
        <f t="shared" si="14"/>
        <v/>
      </c>
      <c r="BN92" s="1" t="str">
        <f t="shared" si="14"/>
        <v/>
      </c>
      <c r="BO92" s="1" t="str">
        <f t="shared" si="14"/>
        <v/>
      </c>
      <c r="BP92" s="1" t="str">
        <f t="shared" si="14"/>
        <v/>
      </c>
      <c r="BQ92" s="161" t="str">
        <f t="shared" si="14"/>
        <v/>
      </c>
      <c r="BT92" s="162" t="s">
        <v>348</v>
      </c>
      <c r="BU92" s="165">
        <f>'Mapeamento de Riscos'!T50</f>
        <v>0</v>
      </c>
      <c r="BV92" s="165">
        <f>'Mapeamento de Riscos'!AD50</f>
        <v>0</v>
      </c>
      <c r="BW92" s="33">
        <v>0</v>
      </c>
      <c r="BX92" s="164">
        <f t="shared" si="8"/>
        <v>0</v>
      </c>
    </row>
    <row r="93" spans="11:76" hidden="1" x14ac:dyDescent="0.25">
      <c r="K93" s="166" t="str">
        <f t="shared" si="15"/>
        <v/>
      </c>
      <c r="L93" s="1" t="str">
        <f t="shared" si="15"/>
        <v/>
      </c>
      <c r="M93" s="1" t="str">
        <f t="shared" si="15"/>
        <v/>
      </c>
      <c r="N93" s="1" t="str">
        <f t="shared" si="15"/>
        <v/>
      </c>
      <c r="O93" s="1" t="str">
        <f t="shared" si="15"/>
        <v/>
      </c>
      <c r="P93" s="1" t="str">
        <f t="shared" si="15"/>
        <v/>
      </c>
      <c r="Q93" s="1" t="str">
        <f t="shared" si="15"/>
        <v/>
      </c>
      <c r="R93" s="1" t="str">
        <f t="shared" si="15"/>
        <v/>
      </c>
      <c r="S93" s="1" t="str">
        <f t="shared" si="15"/>
        <v/>
      </c>
      <c r="T93" s="1" t="str">
        <f t="shared" si="15"/>
        <v/>
      </c>
      <c r="U93" s="1" t="str">
        <f t="shared" si="15"/>
        <v/>
      </c>
      <c r="V93" s="1" t="str">
        <f t="shared" si="15"/>
        <v/>
      </c>
      <c r="W93" s="1" t="str">
        <f t="shared" si="15"/>
        <v/>
      </c>
      <c r="X93" s="1" t="str">
        <f t="shared" si="15"/>
        <v/>
      </c>
      <c r="Y93" s="1" t="str">
        <f t="shared" si="15"/>
        <v/>
      </c>
      <c r="Z93" s="1" t="str">
        <f t="shared" si="15"/>
        <v/>
      </c>
      <c r="AA93" s="1" t="str">
        <f t="shared" si="13"/>
        <v/>
      </c>
      <c r="AB93" s="1" t="str">
        <f t="shared" si="13"/>
        <v/>
      </c>
      <c r="AC93" s="1" t="str">
        <f t="shared" si="13"/>
        <v/>
      </c>
      <c r="AD93" s="1" t="str">
        <f t="shared" si="13"/>
        <v/>
      </c>
      <c r="AE93" s="1" t="str">
        <f t="shared" si="13"/>
        <v/>
      </c>
      <c r="AF93" s="1" t="str">
        <f t="shared" si="13"/>
        <v/>
      </c>
      <c r="AG93" s="1" t="str">
        <f t="shared" si="13"/>
        <v/>
      </c>
      <c r="AH93" s="1" t="str">
        <f t="shared" si="13"/>
        <v/>
      </c>
      <c r="AI93" s="161" t="str">
        <f t="shared" si="13"/>
        <v/>
      </c>
      <c r="AL93" s="162" t="s">
        <v>349</v>
      </c>
      <c r="AM93" s="163">
        <f>'Mapeamento de Riscos'!T51</f>
        <v>0</v>
      </c>
      <c r="AN93" s="163">
        <f>'Mapeamento de Riscos'!K51</f>
        <v>0</v>
      </c>
      <c r="AO93" s="33" t="b">
        <f>'Mapeamento de Riscos'!AC51</f>
        <v>0</v>
      </c>
      <c r="AP93" s="164">
        <f t="shared" si="4"/>
        <v>0</v>
      </c>
      <c r="AQ93">
        <f t="shared" si="5"/>
        <v>0</v>
      </c>
      <c r="AR93" s="108">
        <f t="shared" si="6"/>
        <v>0</v>
      </c>
      <c r="AS93" s="166" t="str">
        <f t="shared" si="16"/>
        <v/>
      </c>
      <c r="AT93" s="1" t="str">
        <f t="shared" si="16"/>
        <v/>
      </c>
      <c r="AU93" s="1" t="str">
        <f t="shared" si="16"/>
        <v/>
      </c>
      <c r="AV93" s="1" t="str">
        <f t="shared" si="16"/>
        <v/>
      </c>
      <c r="AW93" s="1" t="str">
        <f t="shared" si="16"/>
        <v/>
      </c>
      <c r="AX93" s="1" t="str">
        <f t="shared" si="16"/>
        <v/>
      </c>
      <c r="AY93" s="1" t="str">
        <f t="shared" si="16"/>
        <v/>
      </c>
      <c r="AZ93" s="1" t="str">
        <f t="shared" si="16"/>
        <v/>
      </c>
      <c r="BA93" s="1" t="str">
        <f t="shared" si="16"/>
        <v/>
      </c>
      <c r="BB93" s="1" t="str">
        <f t="shared" si="16"/>
        <v/>
      </c>
      <c r="BC93" s="1" t="str">
        <f t="shared" si="16"/>
        <v/>
      </c>
      <c r="BD93" s="1" t="str">
        <f t="shared" si="16"/>
        <v/>
      </c>
      <c r="BE93" s="1" t="str">
        <f t="shared" si="16"/>
        <v/>
      </c>
      <c r="BF93" s="1" t="str">
        <f t="shared" si="16"/>
        <v/>
      </c>
      <c r="BG93" s="1" t="str">
        <f t="shared" si="16"/>
        <v/>
      </c>
      <c r="BH93" s="1" t="str">
        <f t="shared" si="16"/>
        <v/>
      </c>
      <c r="BI93" s="1" t="str">
        <f t="shared" si="14"/>
        <v/>
      </c>
      <c r="BJ93" s="1" t="str">
        <f t="shared" si="14"/>
        <v/>
      </c>
      <c r="BK93" s="1" t="str">
        <f t="shared" si="14"/>
        <v/>
      </c>
      <c r="BL93" s="1" t="str">
        <f t="shared" si="14"/>
        <v/>
      </c>
      <c r="BM93" s="1" t="str">
        <f t="shared" si="14"/>
        <v/>
      </c>
      <c r="BN93" s="1" t="str">
        <f t="shared" si="14"/>
        <v/>
      </c>
      <c r="BO93" s="1" t="str">
        <f t="shared" si="14"/>
        <v/>
      </c>
      <c r="BP93" s="1" t="str">
        <f t="shared" si="14"/>
        <v/>
      </c>
      <c r="BQ93" s="161" t="str">
        <f t="shared" si="14"/>
        <v/>
      </c>
      <c r="BT93" s="162" t="s">
        <v>349</v>
      </c>
      <c r="BU93" s="165">
        <f>'Mapeamento de Riscos'!T51</f>
        <v>0</v>
      </c>
      <c r="BV93" s="165">
        <f>'Mapeamento de Riscos'!AD51</f>
        <v>0</v>
      </c>
      <c r="BW93" s="33">
        <v>0</v>
      </c>
      <c r="BX93" s="164">
        <f t="shared" si="8"/>
        <v>0</v>
      </c>
    </row>
    <row r="94" spans="11:76" hidden="1" x14ac:dyDescent="0.25">
      <c r="K94" s="166" t="str">
        <f t="shared" si="15"/>
        <v/>
      </c>
      <c r="L94" s="1" t="str">
        <f t="shared" si="15"/>
        <v/>
      </c>
      <c r="M94" s="1" t="str">
        <f t="shared" si="15"/>
        <v/>
      </c>
      <c r="N94" s="1" t="str">
        <f t="shared" si="15"/>
        <v/>
      </c>
      <c r="O94" s="1" t="str">
        <f t="shared" si="15"/>
        <v/>
      </c>
      <c r="P94" s="1" t="str">
        <f t="shared" si="15"/>
        <v/>
      </c>
      <c r="Q94" s="1" t="str">
        <f t="shared" si="15"/>
        <v/>
      </c>
      <c r="R94" s="1" t="str">
        <f t="shared" si="15"/>
        <v/>
      </c>
      <c r="S94" s="1" t="str">
        <f t="shared" si="15"/>
        <v/>
      </c>
      <c r="T94" s="1" t="str">
        <f t="shared" si="15"/>
        <v/>
      </c>
      <c r="U94" s="1" t="str">
        <f t="shared" si="15"/>
        <v/>
      </c>
      <c r="V94" s="1" t="str">
        <f t="shared" si="15"/>
        <v/>
      </c>
      <c r="W94" s="1" t="str">
        <f t="shared" si="15"/>
        <v/>
      </c>
      <c r="X94" s="1" t="str">
        <f t="shared" si="15"/>
        <v/>
      </c>
      <c r="Y94" s="1" t="str">
        <f t="shared" si="15"/>
        <v/>
      </c>
      <c r="Z94" s="1" t="str">
        <f t="shared" si="15"/>
        <v/>
      </c>
      <c r="AA94" s="1" t="str">
        <f t="shared" si="13"/>
        <v/>
      </c>
      <c r="AB94" s="1" t="str">
        <f t="shared" si="13"/>
        <v/>
      </c>
      <c r="AC94" s="1" t="str">
        <f t="shared" si="13"/>
        <v/>
      </c>
      <c r="AD94" s="1" t="str">
        <f t="shared" si="13"/>
        <v/>
      </c>
      <c r="AE94" s="1" t="str">
        <f t="shared" si="13"/>
        <v/>
      </c>
      <c r="AF94" s="1" t="str">
        <f t="shared" si="13"/>
        <v/>
      </c>
      <c r="AG94" s="1" t="str">
        <f t="shared" si="13"/>
        <v/>
      </c>
      <c r="AH94" s="1" t="str">
        <f t="shared" si="13"/>
        <v/>
      </c>
      <c r="AI94" s="161" t="str">
        <f t="shared" si="13"/>
        <v/>
      </c>
      <c r="AL94" s="162" t="s">
        <v>350</v>
      </c>
      <c r="AM94" s="163">
        <f>'Mapeamento de Riscos'!T52</f>
        <v>0</v>
      </c>
      <c r="AN94" s="163">
        <f>'Mapeamento de Riscos'!K52</f>
        <v>0</v>
      </c>
      <c r="AO94" s="33" t="b">
        <f>'Mapeamento de Riscos'!AC52</f>
        <v>0</v>
      </c>
      <c r="AP94" s="164">
        <f t="shared" si="4"/>
        <v>0</v>
      </c>
      <c r="AQ94">
        <f t="shared" si="5"/>
        <v>0</v>
      </c>
      <c r="AR94" s="108">
        <f t="shared" si="6"/>
        <v>0</v>
      </c>
      <c r="AS94" s="166" t="str">
        <f t="shared" si="16"/>
        <v/>
      </c>
      <c r="AT94" s="1" t="str">
        <f t="shared" si="16"/>
        <v/>
      </c>
      <c r="AU94" s="1" t="str">
        <f t="shared" si="16"/>
        <v/>
      </c>
      <c r="AV94" s="1" t="str">
        <f t="shared" si="16"/>
        <v/>
      </c>
      <c r="AW94" s="1" t="str">
        <f t="shared" si="16"/>
        <v/>
      </c>
      <c r="AX94" s="1" t="str">
        <f t="shared" si="16"/>
        <v/>
      </c>
      <c r="AY94" s="1" t="str">
        <f t="shared" si="16"/>
        <v/>
      </c>
      <c r="AZ94" s="1" t="str">
        <f t="shared" si="16"/>
        <v/>
      </c>
      <c r="BA94" s="1" t="str">
        <f t="shared" si="16"/>
        <v/>
      </c>
      <c r="BB94" s="1" t="str">
        <f t="shared" si="16"/>
        <v/>
      </c>
      <c r="BC94" s="1" t="str">
        <f t="shared" si="16"/>
        <v/>
      </c>
      <c r="BD94" s="1" t="str">
        <f t="shared" si="16"/>
        <v/>
      </c>
      <c r="BE94" s="1" t="str">
        <f t="shared" si="16"/>
        <v/>
      </c>
      <c r="BF94" s="1" t="str">
        <f t="shared" si="16"/>
        <v/>
      </c>
      <c r="BG94" s="1" t="str">
        <f t="shared" si="16"/>
        <v/>
      </c>
      <c r="BH94" s="1" t="str">
        <f t="shared" si="16"/>
        <v/>
      </c>
      <c r="BI94" s="1" t="str">
        <f t="shared" si="14"/>
        <v/>
      </c>
      <c r="BJ94" s="1" t="str">
        <f t="shared" si="14"/>
        <v/>
      </c>
      <c r="BK94" s="1" t="str">
        <f t="shared" si="14"/>
        <v/>
      </c>
      <c r="BL94" s="1" t="str">
        <f t="shared" si="14"/>
        <v/>
      </c>
      <c r="BM94" s="1" t="str">
        <f t="shared" si="14"/>
        <v/>
      </c>
      <c r="BN94" s="1" t="str">
        <f t="shared" si="14"/>
        <v/>
      </c>
      <c r="BO94" s="1" t="str">
        <f t="shared" si="14"/>
        <v/>
      </c>
      <c r="BP94" s="1" t="str">
        <f t="shared" si="14"/>
        <v/>
      </c>
      <c r="BQ94" s="161" t="str">
        <f t="shared" si="14"/>
        <v/>
      </c>
      <c r="BT94" s="162" t="s">
        <v>350</v>
      </c>
      <c r="BU94" s="165">
        <f>'Mapeamento de Riscos'!T52</f>
        <v>0</v>
      </c>
      <c r="BV94" s="165">
        <f>'Mapeamento de Riscos'!AD52</f>
        <v>0</v>
      </c>
      <c r="BW94" s="33">
        <v>0</v>
      </c>
      <c r="BX94" s="164">
        <f t="shared" si="8"/>
        <v>0</v>
      </c>
    </row>
    <row r="95" spans="11:76" hidden="1" x14ac:dyDescent="0.25">
      <c r="K95" s="166" t="str">
        <f t="shared" si="15"/>
        <v/>
      </c>
      <c r="L95" s="1" t="str">
        <f t="shared" si="15"/>
        <v/>
      </c>
      <c r="M95" s="1" t="str">
        <f t="shared" si="15"/>
        <v/>
      </c>
      <c r="N95" s="1" t="str">
        <f t="shared" si="15"/>
        <v/>
      </c>
      <c r="O95" s="1" t="str">
        <f t="shared" si="15"/>
        <v/>
      </c>
      <c r="P95" s="1" t="str">
        <f t="shared" si="15"/>
        <v/>
      </c>
      <c r="Q95" s="1" t="str">
        <f t="shared" si="15"/>
        <v/>
      </c>
      <c r="R95" s="1" t="str">
        <f t="shared" si="15"/>
        <v/>
      </c>
      <c r="S95" s="1" t="str">
        <f t="shared" si="15"/>
        <v/>
      </c>
      <c r="T95" s="1" t="str">
        <f t="shared" si="15"/>
        <v/>
      </c>
      <c r="U95" s="1" t="str">
        <f t="shared" si="15"/>
        <v/>
      </c>
      <c r="V95" s="1" t="str">
        <f t="shared" si="15"/>
        <v/>
      </c>
      <c r="W95" s="1" t="str">
        <f t="shared" si="15"/>
        <v/>
      </c>
      <c r="X95" s="1" t="str">
        <f t="shared" si="15"/>
        <v/>
      </c>
      <c r="Y95" s="1" t="str">
        <f t="shared" si="15"/>
        <v/>
      </c>
      <c r="Z95" s="1" t="str">
        <f t="shared" si="15"/>
        <v/>
      </c>
      <c r="AA95" s="1" t="str">
        <f t="shared" si="13"/>
        <v/>
      </c>
      <c r="AB95" s="1" t="str">
        <f t="shared" si="13"/>
        <v/>
      </c>
      <c r="AC95" s="1" t="str">
        <f t="shared" si="13"/>
        <v/>
      </c>
      <c r="AD95" s="1" t="str">
        <f t="shared" si="13"/>
        <v/>
      </c>
      <c r="AE95" s="1" t="str">
        <f t="shared" si="13"/>
        <v/>
      </c>
      <c r="AF95" s="1" t="str">
        <f t="shared" si="13"/>
        <v/>
      </c>
      <c r="AG95" s="1" t="str">
        <f t="shared" si="13"/>
        <v/>
      </c>
      <c r="AH95" s="1" t="str">
        <f t="shared" si="13"/>
        <v/>
      </c>
      <c r="AI95" s="161" t="str">
        <f t="shared" si="13"/>
        <v/>
      </c>
      <c r="AL95" s="162" t="s">
        <v>351</v>
      </c>
      <c r="AM95" s="163">
        <f>'Mapeamento de Riscos'!T53</f>
        <v>0</v>
      </c>
      <c r="AN95" s="163">
        <f>'Mapeamento de Riscos'!K53</f>
        <v>0</v>
      </c>
      <c r="AO95" s="33" t="b">
        <f>'Mapeamento de Riscos'!AC53</f>
        <v>0</v>
      </c>
      <c r="AP95" s="164">
        <f t="shared" si="4"/>
        <v>0</v>
      </c>
      <c r="AQ95">
        <f t="shared" si="5"/>
        <v>0</v>
      </c>
      <c r="AR95" s="108">
        <f t="shared" si="6"/>
        <v>0</v>
      </c>
      <c r="AS95" s="166" t="str">
        <f t="shared" si="16"/>
        <v/>
      </c>
      <c r="AT95" s="1" t="str">
        <f t="shared" si="16"/>
        <v/>
      </c>
      <c r="AU95" s="1" t="str">
        <f t="shared" si="16"/>
        <v/>
      </c>
      <c r="AV95" s="1" t="str">
        <f t="shared" si="16"/>
        <v/>
      </c>
      <c r="AW95" s="1" t="str">
        <f t="shared" si="16"/>
        <v/>
      </c>
      <c r="AX95" s="1" t="str">
        <f t="shared" si="16"/>
        <v/>
      </c>
      <c r="AY95" s="1" t="str">
        <f t="shared" si="16"/>
        <v/>
      </c>
      <c r="AZ95" s="1" t="str">
        <f t="shared" si="16"/>
        <v/>
      </c>
      <c r="BA95" s="1" t="str">
        <f t="shared" si="16"/>
        <v/>
      </c>
      <c r="BB95" s="1" t="str">
        <f t="shared" si="16"/>
        <v/>
      </c>
      <c r="BC95" s="1" t="str">
        <f t="shared" si="16"/>
        <v/>
      </c>
      <c r="BD95" s="1" t="str">
        <f t="shared" si="16"/>
        <v/>
      </c>
      <c r="BE95" s="1" t="str">
        <f t="shared" si="16"/>
        <v/>
      </c>
      <c r="BF95" s="1" t="str">
        <f t="shared" si="16"/>
        <v/>
      </c>
      <c r="BG95" s="1" t="str">
        <f t="shared" si="16"/>
        <v/>
      </c>
      <c r="BH95" s="1" t="str">
        <f t="shared" si="16"/>
        <v/>
      </c>
      <c r="BI95" s="1" t="str">
        <f t="shared" si="14"/>
        <v/>
      </c>
      <c r="BJ95" s="1" t="str">
        <f t="shared" si="14"/>
        <v/>
      </c>
      <c r="BK95" s="1" t="str">
        <f t="shared" si="14"/>
        <v/>
      </c>
      <c r="BL95" s="1" t="str">
        <f t="shared" si="14"/>
        <v/>
      </c>
      <c r="BM95" s="1" t="str">
        <f t="shared" si="14"/>
        <v/>
      </c>
      <c r="BN95" s="1" t="str">
        <f t="shared" si="14"/>
        <v/>
      </c>
      <c r="BO95" s="1" t="str">
        <f t="shared" si="14"/>
        <v/>
      </c>
      <c r="BP95" s="1" t="str">
        <f t="shared" si="14"/>
        <v/>
      </c>
      <c r="BQ95" s="161" t="str">
        <f t="shared" si="14"/>
        <v/>
      </c>
      <c r="BT95" s="162" t="s">
        <v>351</v>
      </c>
      <c r="BU95" s="165">
        <f>'Mapeamento de Riscos'!T53</f>
        <v>0</v>
      </c>
      <c r="BV95" s="165">
        <f>'Mapeamento de Riscos'!AD53</f>
        <v>0</v>
      </c>
      <c r="BW95" s="33">
        <v>0</v>
      </c>
      <c r="BX95" s="164">
        <f t="shared" si="8"/>
        <v>0</v>
      </c>
    </row>
    <row r="96" spans="11:76" hidden="1" x14ac:dyDescent="0.25">
      <c r="K96" s="166" t="str">
        <f t="shared" si="15"/>
        <v/>
      </c>
      <c r="L96" s="1" t="str">
        <f t="shared" si="15"/>
        <v/>
      </c>
      <c r="M96" s="1" t="str">
        <f t="shared" si="15"/>
        <v/>
      </c>
      <c r="N96" s="1" t="str">
        <f t="shared" si="15"/>
        <v/>
      </c>
      <c r="O96" s="1" t="str">
        <f t="shared" si="15"/>
        <v/>
      </c>
      <c r="P96" s="1" t="str">
        <f t="shared" si="15"/>
        <v/>
      </c>
      <c r="Q96" s="1" t="str">
        <f t="shared" si="15"/>
        <v/>
      </c>
      <c r="R96" s="1" t="str">
        <f t="shared" si="15"/>
        <v/>
      </c>
      <c r="S96" s="1" t="str">
        <f t="shared" si="15"/>
        <v/>
      </c>
      <c r="T96" s="1" t="str">
        <f t="shared" si="15"/>
        <v/>
      </c>
      <c r="U96" s="1" t="str">
        <f t="shared" si="15"/>
        <v/>
      </c>
      <c r="V96" s="1" t="str">
        <f t="shared" si="15"/>
        <v/>
      </c>
      <c r="W96" s="1" t="str">
        <f t="shared" si="15"/>
        <v/>
      </c>
      <c r="X96" s="1" t="str">
        <f t="shared" si="15"/>
        <v/>
      </c>
      <c r="Y96" s="1" t="str">
        <f t="shared" si="15"/>
        <v/>
      </c>
      <c r="Z96" s="1" t="str">
        <f t="shared" si="15"/>
        <v/>
      </c>
      <c r="AA96" s="1" t="str">
        <f t="shared" si="13"/>
        <v/>
      </c>
      <c r="AB96" s="1" t="str">
        <f t="shared" si="13"/>
        <v/>
      </c>
      <c r="AC96" s="1" t="str">
        <f t="shared" si="13"/>
        <v/>
      </c>
      <c r="AD96" s="1" t="str">
        <f t="shared" si="13"/>
        <v/>
      </c>
      <c r="AE96" s="1" t="str">
        <f t="shared" si="13"/>
        <v/>
      </c>
      <c r="AF96" s="1" t="str">
        <f t="shared" si="13"/>
        <v/>
      </c>
      <c r="AG96" s="1" t="str">
        <f t="shared" si="13"/>
        <v/>
      </c>
      <c r="AH96" s="1" t="str">
        <f t="shared" si="13"/>
        <v/>
      </c>
      <c r="AI96" s="161" t="str">
        <f t="shared" si="13"/>
        <v/>
      </c>
      <c r="AL96" s="162" t="s">
        <v>352</v>
      </c>
      <c r="AM96" s="163">
        <f>'Mapeamento de Riscos'!T54</f>
        <v>0</v>
      </c>
      <c r="AN96" s="163">
        <f>'Mapeamento de Riscos'!K54</f>
        <v>0</v>
      </c>
      <c r="AO96" s="33" t="b">
        <f>'Mapeamento de Riscos'!AC54</f>
        <v>0</v>
      </c>
      <c r="AP96" s="164">
        <f t="shared" si="4"/>
        <v>0</v>
      </c>
      <c r="AQ96">
        <f t="shared" si="5"/>
        <v>0</v>
      </c>
      <c r="AR96" s="108">
        <f t="shared" si="6"/>
        <v>0</v>
      </c>
      <c r="AS96" s="166" t="str">
        <f t="shared" si="16"/>
        <v/>
      </c>
      <c r="AT96" s="1" t="str">
        <f t="shared" si="16"/>
        <v/>
      </c>
      <c r="AU96" s="1" t="str">
        <f t="shared" si="16"/>
        <v/>
      </c>
      <c r="AV96" s="1" t="str">
        <f t="shared" si="16"/>
        <v/>
      </c>
      <c r="AW96" s="1" t="str">
        <f t="shared" si="16"/>
        <v/>
      </c>
      <c r="AX96" s="1" t="str">
        <f t="shared" si="16"/>
        <v/>
      </c>
      <c r="AY96" s="1" t="str">
        <f t="shared" si="16"/>
        <v/>
      </c>
      <c r="AZ96" s="1" t="str">
        <f t="shared" si="16"/>
        <v/>
      </c>
      <c r="BA96" s="1" t="str">
        <f t="shared" si="16"/>
        <v/>
      </c>
      <c r="BB96" s="1" t="str">
        <f t="shared" si="16"/>
        <v/>
      </c>
      <c r="BC96" s="1" t="str">
        <f t="shared" si="16"/>
        <v/>
      </c>
      <c r="BD96" s="1" t="str">
        <f t="shared" si="16"/>
        <v/>
      </c>
      <c r="BE96" s="1" t="str">
        <f t="shared" si="16"/>
        <v/>
      </c>
      <c r="BF96" s="1" t="str">
        <f t="shared" si="16"/>
        <v/>
      </c>
      <c r="BG96" s="1" t="str">
        <f t="shared" si="16"/>
        <v/>
      </c>
      <c r="BH96" s="1" t="str">
        <f t="shared" si="16"/>
        <v/>
      </c>
      <c r="BI96" s="1" t="str">
        <f t="shared" si="14"/>
        <v/>
      </c>
      <c r="BJ96" s="1" t="str">
        <f t="shared" si="14"/>
        <v/>
      </c>
      <c r="BK96" s="1" t="str">
        <f t="shared" si="14"/>
        <v/>
      </c>
      <c r="BL96" s="1" t="str">
        <f t="shared" si="14"/>
        <v/>
      </c>
      <c r="BM96" s="1" t="str">
        <f t="shared" si="14"/>
        <v/>
      </c>
      <c r="BN96" s="1" t="str">
        <f t="shared" si="14"/>
        <v/>
      </c>
      <c r="BO96" s="1" t="str">
        <f t="shared" si="14"/>
        <v/>
      </c>
      <c r="BP96" s="1" t="str">
        <f t="shared" si="14"/>
        <v/>
      </c>
      <c r="BQ96" s="161" t="str">
        <f t="shared" si="14"/>
        <v/>
      </c>
      <c r="BT96" s="162" t="s">
        <v>352</v>
      </c>
      <c r="BU96" s="165">
        <f>'Mapeamento de Riscos'!T54</f>
        <v>0</v>
      </c>
      <c r="BV96" s="165">
        <f>'Mapeamento de Riscos'!AD54</f>
        <v>0</v>
      </c>
      <c r="BW96" s="33">
        <v>0</v>
      </c>
      <c r="BX96" s="164">
        <f t="shared" si="8"/>
        <v>0</v>
      </c>
    </row>
    <row r="97" spans="11:76" hidden="1" x14ac:dyDescent="0.25">
      <c r="K97" s="166" t="str">
        <f t="shared" si="15"/>
        <v/>
      </c>
      <c r="L97" s="1" t="str">
        <f t="shared" si="15"/>
        <v/>
      </c>
      <c r="M97" s="1" t="str">
        <f t="shared" si="15"/>
        <v/>
      </c>
      <c r="N97" s="1" t="str">
        <f t="shared" si="15"/>
        <v/>
      </c>
      <c r="O97" s="1" t="str">
        <f t="shared" si="15"/>
        <v/>
      </c>
      <c r="P97" s="1" t="str">
        <f t="shared" si="15"/>
        <v/>
      </c>
      <c r="Q97" s="1" t="str">
        <f t="shared" si="15"/>
        <v/>
      </c>
      <c r="R97" s="1" t="str">
        <f t="shared" si="15"/>
        <v/>
      </c>
      <c r="S97" s="1" t="str">
        <f t="shared" si="15"/>
        <v/>
      </c>
      <c r="T97" s="1" t="str">
        <f t="shared" si="15"/>
        <v/>
      </c>
      <c r="U97" s="1" t="str">
        <f t="shared" si="15"/>
        <v/>
      </c>
      <c r="V97" s="1" t="str">
        <f t="shared" si="15"/>
        <v/>
      </c>
      <c r="W97" s="1" t="str">
        <f t="shared" si="15"/>
        <v/>
      </c>
      <c r="X97" s="1" t="str">
        <f t="shared" si="15"/>
        <v/>
      </c>
      <c r="Y97" s="1" t="str">
        <f t="shared" si="15"/>
        <v/>
      </c>
      <c r="Z97" s="1" t="str">
        <f t="shared" si="15"/>
        <v/>
      </c>
      <c r="AA97" s="1" t="str">
        <f t="shared" si="13"/>
        <v/>
      </c>
      <c r="AB97" s="1" t="str">
        <f t="shared" si="13"/>
        <v/>
      </c>
      <c r="AC97" s="1" t="str">
        <f t="shared" si="13"/>
        <v/>
      </c>
      <c r="AD97" s="1" t="str">
        <f t="shared" si="13"/>
        <v/>
      </c>
      <c r="AE97" s="1" t="str">
        <f t="shared" si="13"/>
        <v/>
      </c>
      <c r="AF97" s="1" t="str">
        <f t="shared" si="13"/>
        <v/>
      </c>
      <c r="AG97" s="1" t="str">
        <f t="shared" si="13"/>
        <v/>
      </c>
      <c r="AH97" s="1" t="str">
        <f t="shared" si="13"/>
        <v/>
      </c>
      <c r="AI97" s="161" t="str">
        <f t="shared" si="13"/>
        <v/>
      </c>
      <c r="AL97" s="162" t="s">
        <v>353</v>
      </c>
      <c r="AM97" s="163">
        <f>'Mapeamento de Riscos'!T55</f>
        <v>0</v>
      </c>
      <c r="AN97" s="163">
        <f>'Mapeamento de Riscos'!K55</f>
        <v>0</v>
      </c>
      <c r="AO97" s="33" t="b">
        <f>'Mapeamento de Riscos'!AC55</f>
        <v>0</v>
      </c>
      <c r="AP97" s="164">
        <f t="shared" si="4"/>
        <v>0</v>
      </c>
      <c r="AQ97">
        <f t="shared" si="5"/>
        <v>0</v>
      </c>
      <c r="AR97" s="108">
        <f t="shared" si="6"/>
        <v>0</v>
      </c>
      <c r="AS97" s="166" t="str">
        <f t="shared" si="16"/>
        <v/>
      </c>
      <c r="AT97" s="1" t="str">
        <f t="shared" si="16"/>
        <v/>
      </c>
      <c r="AU97" s="1" t="str">
        <f t="shared" si="16"/>
        <v/>
      </c>
      <c r="AV97" s="1" t="str">
        <f t="shared" si="16"/>
        <v/>
      </c>
      <c r="AW97" s="1" t="str">
        <f t="shared" si="16"/>
        <v/>
      </c>
      <c r="AX97" s="1" t="str">
        <f t="shared" si="16"/>
        <v/>
      </c>
      <c r="AY97" s="1" t="str">
        <f t="shared" si="16"/>
        <v/>
      </c>
      <c r="AZ97" s="1" t="str">
        <f t="shared" si="16"/>
        <v/>
      </c>
      <c r="BA97" s="1" t="str">
        <f t="shared" si="16"/>
        <v/>
      </c>
      <c r="BB97" s="1" t="str">
        <f t="shared" si="16"/>
        <v/>
      </c>
      <c r="BC97" s="1" t="str">
        <f t="shared" si="16"/>
        <v/>
      </c>
      <c r="BD97" s="1" t="str">
        <f t="shared" si="16"/>
        <v/>
      </c>
      <c r="BE97" s="1" t="str">
        <f t="shared" si="16"/>
        <v/>
      </c>
      <c r="BF97" s="1" t="str">
        <f t="shared" si="16"/>
        <v/>
      </c>
      <c r="BG97" s="1" t="str">
        <f t="shared" si="16"/>
        <v/>
      </c>
      <c r="BH97" s="1" t="str">
        <f t="shared" si="16"/>
        <v/>
      </c>
      <c r="BI97" s="1" t="str">
        <f t="shared" si="14"/>
        <v/>
      </c>
      <c r="BJ97" s="1" t="str">
        <f t="shared" si="14"/>
        <v/>
      </c>
      <c r="BK97" s="1" t="str">
        <f t="shared" si="14"/>
        <v/>
      </c>
      <c r="BL97" s="1" t="str">
        <f t="shared" si="14"/>
        <v/>
      </c>
      <c r="BM97" s="1" t="str">
        <f t="shared" si="14"/>
        <v/>
      </c>
      <c r="BN97" s="1" t="str">
        <f t="shared" si="14"/>
        <v/>
      </c>
      <c r="BO97" s="1" t="str">
        <f t="shared" si="14"/>
        <v/>
      </c>
      <c r="BP97" s="1" t="str">
        <f t="shared" si="14"/>
        <v/>
      </c>
      <c r="BQ97" s="161" t="str">
        <f t="shared" si="14"/>
        <v/>
      </c>
      <c r="BT97" s="162" t="s">
        <v>353</v>
      </c>
      <c r="BU97" s="165">
        <f>'Mapeamento de Riscos'!T55</f>
        <v>0</v>
      </c>
      <c r="BV97" s="165">
        <f>'Mapeamento de Riscos'!AD55</f>
        <v>0</v>
      </c>
      <c r="BW97" s="33">
        <v>0</v>
      </c>
      <c r="BX97" s="164">
        <f t="shared" si="8"/>
        <v>0</v>
      </c>
    </row>
    <row r="98" spans="11:76" hidden="1" x14ac:dyDescent="0.25">
      <c r="K98" s="166" t="str">
        <f t="shared" si="15"/>
        <v/>
      </c>
      <c r="L98" s="1" t="str">
        <f t="shared" si="15"/>
        <v/>
      </c>
      <c r="M98" s="1" t="str">
        <f t="shared" si="15"/>
        <v/>
      </c>
      <c r="N98" s="1" t="str">
        <f t="shared" si="15"/>
        <v/>
      </c>
      <c r="O98" s="1" t="str">
        <f t="shared" si="15"/>
        <v/>
      </c>
      <c r="P98" s="1" t="str">
        <f t="shared" si="15"/>
        <v/>
      </c>
      <c r="Q98" s="1" t="str">
        <f t="shared" si="15"/>
        <v/>
      </c>
      <c r="R98" s="1" t="str">
        <f t="shared" si="15"/>
        <v/>
      </c>
      <c r="S98" s="1" t="str">
        <f t="shared" si="15"/>
        <v/>
      </c>
      <c r="T98" s="1" t="str">
        <f t="shared" si="15"/>
        <v/>
      </c>
      <c r="U98" s="1" t="str">
        <f t="shared" si="15"/>
        <v/>
      </c>
      <c r="V98" s="1" t="str">
        <f t="shared" si="15"/>
        <v/>
      </c>
      <c r="W98" s="1" t="str">
        <f t="shared" si="15"/>
        <v/>
      </c>
      <c r="X98" s="1" t="str">
        <f t="shared" si="15"/>
        <v/>
      </c>
      <c r="Y98" s="1" t="str">
        <f t="shared" si="15"/>
        <v/>
      </c>
      <c r="Z98" s="1" t="str">
        <f t="shared" ref="Z98:AI98" si="17">IF($AP98=Z$49,$AL98,"")</f>
        <v/>
      </c>
      <c r="AA98" s="1" t="str">
        <f t="shared" si="17"/>
        <v/>
      </c>
      <c r="AB98" s="1" t="str">
        <f t="shared" si="17"/>
        <v/>
      </c>
      <c r="AC98" s="1" t="str">
        <f t="shared" si="17"/>
        <v/>
      </c>
      <c r="AD98" s="1" t="str">
        <f t="shared" si="17"/>
        <v/>
      </c>
      <c r="AE98" s="1" t="str">
        <f t="shared" si="17"/>
        <v/>
      </c>
      <c r="AF98" s="1" t="str">
        <f t="shared" si="17"/>
        <v/>
      </c>
      <c r="AG98" s="1" t="str">
        <f t="shared" si="17"/>
        <v/>
      </c>
      <c r="AH98" s="1" t="str">
        <f t="shared" si="17"/>
        <v/>
      </c>
      <c r="AI98" s="161" t="str">
        <f t="shared" si="17"/>
        <v/>
      </c>
      <c r="AL98" s="162" t="s">
        <v>354</v>
      </c>
      <c r="AM98" s="163">
        <f>'Mapeamento de Riscos'!T56</f>
        <v>0</v>
      </c>
      <c r="AN98" s="163">
        <f>'Mapeamento de Riscos'!K56</f>
        <v>0</v>
      </c>
      <c r="AO98" s="33" t="b">
        <f>'Mapeamento de Riscos'!AC56</f>
        <v>0</v>
      </c>
      <c r="AP98" s="164">
        <f t="shared" si="4"/>
        <v>0</v>
      </c>
      <c r="AQ98">
        <f t="shared" si="5"/>
        <v>0</v>
      </c>
      <c r="AR98" s="108">
        <f t="shared" si="6"/>
        <v>0</v>
      </c>
      <c r="AS98" s="166" t="str">
        <f t="shared" si="16"/>
        <v/>
      </c>
      <c r="AT98" s="1" t="str">
        <f t="shared" si="16"/>
        <v/>
      </c>
      <c r="AU98" s="1" t="str">
        <f t="shared" si="16"/>
        <v/>
      </c>
      <c r="AV98" s="1" t="str">
        <f t="shared" si="16"/>
        <v/>
      </c>
      <c r="AW98" s="1" t="str">
        <f t="shared" si="16"/>
        <v/>
      </c>
      <c r="AX98" s="1" t="str">
        <f t="shared" si="16"/>
        <v/>
      </c>
      <c r="AY98" s="1" t="str">
        <f t="shared" si="16"/>
        <v/>
      </c>
      <c r="AZ98" s="1" t="str">
        <f t="shared" si="16"/>
        <v/>
      </c>
      <c r="BA98" s="1" t="str">
        <f t="shared" si="16"/>
        <v/>
      </c>
      <c r="BB98" s="1" t="str">
        <f t="shared" si="16"/>
        <v/>
      </c>
      <c r="BC98" s="1" t="str">
        <f t="shared" si="16"/>
        <v/>
      </c>
      <c r="BD98" s="1" t="str">
        <f t="shared" si="16"/>
        <v/>
      </c>
      <c r="BE98" s="1" t="str">
        <f t="shared" si="16"/>
        <v/>
      </c>
      <c r="BF98" s="1" t="str">
        <f t="shared" si="16"/>
        <v/>
      </c>
      <c r="BG98" s="1" t="str">
        <f t="shared" si="16"/>
        <v/>
      </c>
      <c r="BH98" s="1" t="str">
        <f t="shared" ref="BH98:BQ99" si="18">IF($BX98=BH$49,$BT98,"")</f>
        <v/>
      </c>
      <c r="BI98" s="1" t="str">
        <f t="shared" si="18"/>
        <v/>
      </c>
      <c r="BJ98" s="1" t="str">
        <f t="shared" si="18"/>
        <v/>
      </c>
      <c r="BK98" s="1" t="str">
        <f t="shared" si="18"/>
        <v/>
      </c>
      <c r="BL98" s="1" t="str">
        <f t="shared" si="18"/>
        <v/>
      </c>
      <c r="BM98" s="1" t="str">
        <f t="shared" si="18"/>
        <v/>
      </c>
      <c r="BN98" s="1" t="str">
        <f t="shared" si="18"/>
        <v/>
      </c>
      <c r="BO98" s="1" t="str">
        <f t="shared" si="18"/>
        <v/>
      </c>
      <c r="BP98" s="1" t="str">
        <f t="shared" si="18"/>
        <v/>
      </c>
      <c r="BQ98" s="161" t="str">
        <f t="shared" si="18"/>
        <v/>
      </c>
      <c r="BT98" s="162" t="s">
        <v>354</v>
      </c>
      <c r="BU98" s="165">
        <f>'Mapeamento de Riscos'!T56</f>
        <v>0</v>
      </c>
      <c r="BV98" s="165">
        <f>'Mapeamento de Riscos'!AD56</f>
        <v>0</v>
      </c>
      <c r="BW98" s="33">
        <v>0</v>
      </c>
      <c r="BX98" s="164">
        <f t="shared" si="8"/>
        <v>0</v>
      </c>
    </row>
    <row r="99" spans="11:76" ht="15.75" hidden="1" thickBot="1" x14ac:dyDescent="0.3">
      <c r="K99" s="167" t="str">
        <f t="shared" ref="K99:AI99" si="19">IF($AP99=K$49,$AL99,"")</f>
        <v/>
      </c>
      <c r="L99" s="168" t="str">
        <f t="shared" si="19"/>
        <v/>
      </c>
      <c r="M99" s="168" t="str">
        <f t="shared" si="19"/>
        <v/>
      </c>
      <c r="N99" s="168" t="str">
        <f t="shared" si="19"/>
        <v/>
      </c>
      <c r="O99" s="168" t="str">
        <f t="shared" si="19"/>
        <v/>
      </c>
      <c r="P99" s="168" t="str">
        <f t="shared" si="19"/>
        <v/>
      </c>
      <c r="Q99" s="168" t="str">
        <f t="shared" si="19"/>
        <v/>
      </c>
      <c r="R99" s="168" t="str">
        <f t="shared" si="19"/>
        <v/>
      </c>
      <c r="S99" s="168" t="str">
        <f t="shared" si="19"/>
        <v/>
      </c>
      <c r="T99" s="168" t="str">
        <f t="shared" si="19"/>
        <v/>
      </c>
      <c r="U99" s="168" t="str">
        <f t="shared" si="19"/>
        <v/>
      </c>
      <c r="V99" s="168" t="str">
        <f t="shared" si="19"/>
        <v/>
      </c>
      <c r="W99" s="168" t="str">
        <f t="shared" si="19"/>
        <v/>
      </c>
      <c r="X99" s="168" t="str">
        <f t="shared" si="19"/>
        <v/>
      </c>
      <c r="Y99" s="168" t="str">
        <f t="shared" si="19"/>
        <v/>
      </c>
      <c r="Z99" s="168" t="str">
        <f t="shared" si="19"/>
        <v/>
      </c>
      <c r="AA99" s="168" t="str">
        <f t="shared" si="19"/>
        <v/>
      </c>
      <c r="AB99" s="168" t="str">
        <f t="shared" si="19"/>
        <v/>
      </c>
      <c r="AC99" s="168" t="str">
        <f t="shared" si="19"/>
        <v/>
      </c>
      <c r="AD99" s="168" t="str">
        <f t="shared" si="19"/>
        <v/>
      </c>
      <c r="AE99" s="168" t="str">
        <f t="shared" si="19"/>
        <v/>
      </c>
      <c r="AF99" s="168" t="str">
        <f t="shared" si="19"/>
        <v/>
      </c>
      <c r="AG99" s="168" t="str">
        <f t="shared" si="19"/>
        <v/>
      </c>
      <c r="AH99" s="168" t="str">
        <f t="shared" si="19"/>
        <v/>
      </c>
      <c r="AI99" s="169" t="str">
        <f t="shared" si="19"/>
        <v/>
      </c>
      <c r="AL99" s="162" t="s">
        <v>355</v>
      </c>
      <c r="AM99" s="163">
        <f>'Mapeamento de Riscos'!T57</f>
        <v>0</v>
      </c>
      <c r="AN99" s="163">
        <f>'Mapeamento de Riscos'!K57</f>
        <v>0</v>
      </c>
      <c r="AO99" s="33" t="b">
        <f>'Mapeamento de Riscos'!AC57</f>
        <v>0</v>
      </c>
      <c r="AP99" s="164">
        <f t="shared" si="4"/>
        <v>0</v>
      </c>
      <c r="AQ99">
        <f t="shared" si="5"/>
        <v>0</v>
      </c>
      <c r="AR99" s="108">
        <f t="shared" si="6"/>
        <v>0</v>
      </c>
      <c r="AS99" s="167" t="str">
        <f t="shared" ref="AS99:BH99" si="20">IF($BX99=AS$49,$BT99,"")</f>
        <v/>
      </c>
      <c r="AT99" s="168" t="str">
        <f t="shared" si="20"/>
        <v/>
      </c>
      <c r="AU99" s="168" t="str">
        <f t="shared" si="20"/>
        <v/>
      </c>
      <c r="AV99" s="168" t="str">
        <f t="shared" si="20"/>
        <v/>
      </c>
      <c r="AW99" s="168" t="str">
        <f t="shared" si="20"/>
        <v/>
      </c>
      <c r="AX99" s="168" t="str">
        <f t="shared" si="20"/>
        <v/>
      </c>
      <c r="AY99" s="168" t="str">
        <f t="shared" si="20"/>
        <v/>
      </c>
      <c r="AZ99" s="168" t="str">
        <f t="shared" si="20"/>
        <v/>
      </c>
      <c r="BA99" s="168" t="str">
        <f t="shared" si="20"/>
        <v/>
      </c>
      <c r="BB99" s="168" t="str">
        <f t="shared" si="20"/>
        <v/>
      </c>
      <c r="BC99" s="168" t="str">
        <f t="shared" si="20"/>
        <v/>
      </c>
      <c r="BD99" s="168" t="str">
        <f t="shared" si="20"/>
        <v/>
      </c>
      <c r="BE99" s="168" t="str">
        <f t="shared" si="20"/>
        <v/>
      </c>
      <c r="BF99" s="168" t="str">
        <f t="shared" si="20"/>
        <v/>
      </c>
      <c r="BG99" s="168" t="str">
        <f t="shared" si="20"/>
        <v/>
      </c>
      <c r="BH99" s="168" t="str">
        <f t="shared" si="20"/>
        <v/>
      </c>
      <c r="BI99" s="168" t="str">
        <f t="shared" si="18"/>
        <v/>
      </c>
      <c r="BJ99" s="168" t="str">
        <f t="shared" si="18"/>
        <v/>
      </c>
      <c r="BK99" s="168" t="str">
        <f t="shared" si="18"/>
        <v/>
      </c>
      <c r="BL99" s="168" t="str">
        <f t="shared" si="18"/>
        <v/>
      </c>
      <c r="BM99" s="168" t="str">
        <f t="shared" si="18"/>
        <v/>
      </c>
      <c r="BN99" s="168" t="str">
        <f t="shared" si="18"/>
        <v/>
      </c>
      <c r="BO99" s="168" t="str">
        <f t="shared" si="18"/>
        <v/>
      </c>
      <c r="BP99" s="168" t="str">
        <f t="shared" si="18"/>
        <v/>
      </c>
      <c r="BQ99" s="169" t="str">
        <f t="shared" si="18"/>
        <v/>
      </c>
      <c r="BT99" s="162" t="s">
        <v>355</v>
      </c>
      <c r="BU99" s="165">
        <f>'Mapeamento de Riscos'!T57</f>
        <v>0</v>
      </c>
      <c r="BV99" s="165">
        <f>'Mapeamento de Riscos'!AD57</f>
        <v>0</v>
      </c>
      <c r="BW99" s="33">
        <v>0</v>
      </c>
      <c r="BX99" s="164">
        <f t="shared" si="8"/>
        <v>0</v>
      </c>
    </row>
    <row r="100" spans="11:76" ht="14.45" hidden="1" customHeight="1" x14ac:dyDescent="0.25"/>
  </sheetData>
  <sheetProtection algorithmName="SHA-512" hashValue="UecmfDNhdstX+kXeOuLVGA0BjBOxoc25ei5qg+cirFUTsP9K8qHzZ1xNvrgaEbNNcbtt5DuQbbVkijxlhjQ0kA==" saltValue="mskF3qHLxyiRd7RnLbGCrw==" spinCount="100000" sheet="1" formatRows="0"/>
  <mergeCells count="32">
    <mergeCell ref="A6:C6"/>
    <mergeCell ref="D1:H1"/>
    <mergeCell ref="D2:H2"/>
    <mergeCell ref="D3:H3"/>
    <mergeCell ref="D6:H6"/>
    <mergeCell ref="A5:H5"/>
    <mergeCell ref="A7:C7"/>
    <mergeCell ref="A8:C8"/>
    <mergeCell ref="A9:C9"/>
    <mergeCell ref="D7:H7"/>
    <mergeCell ref="D8:H8"/>
    <mergeCell ref="D9:H9"/>
    <mergeCell ref="A27:A31"/>
    <mergeCell ref="D35:H35"/>
    <mergeCell ref="K43:AI43"/>
    <mergeCell ref="K45:AI45"/>
    <mergeCell ref="A10:C10"/>
    <mergeCell ref="A11:C11"/>
    <mergeCell ref="B13:H13"/>
    <mergeCell ref="A14:A18"/>
    <mergeCell ref="D10:H10"/>
    <mergeCell ref="D11:H11"/>
    <mergeCell ref="B36:H36"/>
    <mergeCell ref="B37:H37"/>
    <mergeCell ref="B38:H38"/>
    <mergeCell ref="B39:H39"/>
    <mergeCell ref="B40:H40"/>
    <mergeCell ref="AS45:BQ45"/>
    <mergeCell ref="AL48:AP48"/>
    <mergeCell ref="BT48:BX48"/>
    <mergeCell ref="D22:H22"/>
    <mergeCell ref="B26:H26"/>
  </mergeCells>
  <printOptions horizontalCentered="1" verticalCentered="1"/>
  <pageMargins left="0.51181102362204722" right="0.51181102362204722" top="0.78740157480314965" bottom="0.59055118110236227" header="0.31496062992125984" footer="0.31496062992125984"/>
  <pageSetup paperSize="9" scale="51" orientation="landscape" horizontalDpi="4294967294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4"/>
  <dimension ref="A1:D78"/>
  <sheetViews>
    <sheetView showGridLines="0" topLeftCell="C1" workbookViewId="0">
      <pane xSplit="2" ySplit="1" topLeftCell="E2" activePane="bottomRight" state="frozen"/>
      <selection activeCell="A19" sqref="A19:G19"/>
      <selection pane="topRight" activeCell="A19" sqref="A19:G19"/>
      <selection pane="bottomLeft" activeCell="A19" sqref="A19:G19"/>
      <selection pane="bottomRight" activeCell="C67" sqref="C67:C72"/>
    </sheetView>
  </sheetViews>
  <sheetFormatPr defaultColWidth="9.140625" defaultRowHeight="15" x14ac:dyDescent="0.25"/>
  <cols>
    <col min="1" max="1" width="16.5703125" hidden="1" customWidth="1"/>
    <col min="2" max="2" width="13.42578125" hidden="1" customWidth="1"/>
    <col min="3" max="3" width="21.28515625" customWidth="1"/>
    <col min="4" max="4" width="90.7109375" customWidth="1"/>
    <col min="5" max="5" width="13.5703125" customWidth="1"/>
    <col min="6" max="9" width="9.140625" customWidth="1"/>
  </cols>
  <sheetData>
    <row r="1" spans="1:4" ht="40.15" customHeight="1" x14ac:dyDescent="0.25">
      <c r="A1" s="49" t="s">
        <v>37</v>
      </c>
      <c r="C1" s="203" t="s">
        <v>359</v>
      </c>
      <c r="D1" s="270" t="s">
        <v>6</v>
      </c>
    </row>
    <row r="2" spans="1:4" hidden="1" x14ac:dyDescent="0.25">
      <c r="A2" s="17"/>
      <c r="D2" s="271"/>
    </row>
    <row r="3" spans="1:4" x14ac:dyDescent="0.25">
      <c r="A3" s="17"/>
      <c r="D3" s="273" t="s">
        <v>416</v>
      </c>
    </row>
    <row r="4" spans="1:4" x14ac:dyDescent="0.25">
      <c r="A4" s="17"/>
      <c r="D4" s="274" t="s">
        <v>28</v>
      </c>
    </row>
    <row r="5" spans="1:4" x14ac:dyDescent="0.25">
      <c r="A5" s="17"/>
      <c r="D5" s="274" t="s">
        <v>417</v>
      </c>
    </row>
    <row r="6" spans="1:4" x14ac:dyDescent="0.25">
      <c r="A6" s="17"/>
      <c r="C6" s="50"/>
      <c r="D6" s="274" t="s">
        <v>370</v>
      </c>
    </row>
    <row r="7" spans="1:4" x14ac:dyDescent="0.25">
      <c r="A7" s="17"/>
      <c r="D7" s="274" t="s">
        <v>22</v>
      </c>
    </row>
    <row r="8" spans="1:4" ht="30" x14ac:dyDescent="0.25">
      <c r="A8" s="17"/>
      <c r="D8" s="274" t="s">
        <v>374</v>
      </c>
    </row>
    <row r="9" spans="1:4" x14ac:dyDescent="0.25">
      <c r="A9" s="18"/>
      <c r="D9" s="274" t="s">
        <v>18</v>
      </c>
    </row>
    <row r="10" spans="1:4" x14ac:dyDescent="0.25">
      <c r="A10" s="18"/>
      <c r="D10" s="274" t="s">
        <v>301</v>
      </c>
    </row>
    <row r="11" spans="1:4" x14ac:dyDescent="0.25">
      <c r="A11" s="18"/>
      <c r="D11" s="274" t="s">
        <v>368</v>
      </c>
    </row>
    <row r="12" spans="1:4" x14ac:dyDescent="0.25">
      <c r="A12" s="1"/>
      <c r="D12" s="274" t="s">
        <v>372</v>
      </c>
    </row>
    <row r="13" spans="1:4" x14ac:dyDescent="0.25">
      <c r="A13" s="1"/>
      <c r="D13" s="274" t="s">
        <v>371</v>
      </c>
    </row>
    <row r="14" spans="1:4" ht="30" x14ac:dyDescent="0.25">
      <c r="A14" s="1"/>
      <c r="D14" s="274" t="s">
        <v>398</v>
      </c>
    </row>
    <row r="15" spans="1:4" x14ac:dyDescent="0.25">
      <c r="A15" s="1"/>
      <c r="D15" s="274" t="s">
        <v>404</v>
      </c>
    </row>
    <row r="16" spans="1:4" x14ac:dyDescent="0.25">
      <c r="A16" s="1"/>
      <c r="D16" s="274" t="s">
        <v>16</v>
      </c>
    </row>
    <row r="17" spans="1:4" x14ac:dyDescent="0.25">
      <c r="A17" s="1"/>
      <c r="D17" s="274" t="s">
        <v>415</v>
      </c>
    </row>
    <row r="18" spans="1:4" x14ac:dyDescent="0.25">
      <c r="A18" s="1"/>
      <c r="D18" s="274" t="s">
        <v>405</v>
      </c>
    </row>
    <row r="19" spans="1:4" x14ac:dyDescent="0.25">
      <c r="A19" s="1"/>
      <c r="D19" s="274" t="s">
        <v>33</v>
      </c>
    </row>
    <row r="20" spans="1:4" x14ac:dyDescent="0.25">
      <c r="A20" s="1"/>
      <c r="D20" s="274" t="s">
        <v>26</v>
      </c>
    </row>
    <row r="21" spans="1:4" x14ac:dyDescent="0.25">
      <c r="A21" s="1"/>
      <c r="D21" s="274" t="s">
        <v>11</v>
      </c>
    </row>
    <row r="22" spans="1:4" x14ac:dyDescent="0.25">
      <c r="A22" s="1"/>
      <c r="D22" s="274" t="s">
        <v>63</v>
      </c>
    </row>
    <row r="23" spans="1:4" x14ac:dyDescent="0.25">
      <c r="A23" s="1"/>
      <c r="D23" s="274" t="s">
        <v>31</v>
      </c>
    </row>
    <row r="24" spans="1:4" x14ac:dyDescent="0.25">
      <c r="A24" s="1"/>
      <c r="D24" s="274" t="s">
        <v>403</v>
      </c>
    </row>
    <row r="25" spans="1:4" x14ac:dyDescent="0.25">
      <c r="A25" s="1"/>
      <c r="D25" s="274" t="s">
        <v>32</v>
      </c>
    </row>
    <row r="26" spans="1:4" x14ac:dyDescent="0.25">
      <c r="A26" s="1"/>
      <c r="D26" s="274" t="s">
        <v>30</v>
      </c>
    </row>
    <row r="27" spans="1:4" x14ac:dyDescent="0.25">
      <c r="A27" s="1"/>
      <c r="D27" s="274" t="s">
        <v>402</v>
      </c>
    </row>
    <row r="28" spans="1:4" x14ac:dyDescent="0.25">
      <c r="A28" s="1"/>
      <c r="D28" s="274" t="s">
        <v>24</v>
      </c>
    </row>
    <row r="29" spans="1:4" x14ac:dyDescent="0.25">
      <c r="A29" s="1"/>
      <c r="D29" s="274" t="s">
        <v>406</v>
      </c>
    </row>
    <row r="30" spans="1:4" x14ac:dyDescent="0.25">
      <c r="A30" s="1"/>
      <c r="D30" s="274" t="s">
        <v>407</v>
      </c>
    </row>
    <row r="31" spans="1:4" x14ac:dyDescent="0.25">
      <c r="A31" s="1"/>
      <c r="D31" s="274" t="s">
        <v>21</v>
      </c>
    </row>
    <row r="32" spans="1:4" x14ac:dyDescent="0.25">
      <c r="A32" s="1"/>
      <c r="D32" s="274" t="s">
        <v>236</v>
      </c>
    </row>
    <row r="33" spans="1:4" x14ac:dyDescent="0.25">
      <c r="A33" s="1"/>
      <c r="D33" s="274" t="s">
        <v>401</v>
      </c>
    </row>
    <row r="34" spans="1:4" x14ac:dyDescent="0.25">
      <c r="A34" s="1"/>
      <c r="D34" s="274" t="s">
        <v>9</v>
      </c>
    </row>
    <row r="35" spans="1:4" x14ac:dyDescent="0.25">
      <c r="A35" s="1"/>
      <c r="D35" s="274" t="s">
        <v>375</v>
      </c>
    </row>
    <row r="36" spans="1:4" x14ac:dyDescent="0.25">
      <c r="A36" s="1"/>
      <c r="D36" s="274" t="s">
        <v>373</v>
      </c>
    </row>
    <row r="37" spans="1:4" x14ac:dyDescent="0.25">
      <c r="A37" s="1"/>
      <c r="D37" s="274" t="s">
        <v>12</v>
      </c>
    </row>
    <row r="38" spans="1:4" x14ac:dyDescent="0.25">
      <c r="A38" s="1"/>
      <c r="D38" s="274" t="s">
        <v>17</v>
      </c>
    </row>
    <row r="39" spans="1:4" x14ac:dyDescent="0.25">
      <c r="A39" s="1"/>
      <c r="D39" s="274" t="s">
        <v>8</v>
      </c>
    </row>
    <row r="40" spans="1:4" x14ac:dyDescent="0.25">
      <c r="A40" s="1"/>
      <c r="D40" s="274" t="s">
        <v>61</v>
      </c>
    </row>
    <row r="41" spans="1:4" x14ac:dyDescent="0.25">
      <c r="A41" s="1"/>
      <c r="D41" s="274" t="s">
        <v>64</v>
      </c>
    </row>
    <row r="42" spans="1:4" x14ac:dyDescent="0.25">
      <c r="A42" s="1"/>
      <c r="D42" s="274" t="s">
        <v>36</v>
      </c>
    </row>
    <row r="43" spans="1:4" x14ac:dyDescent="0.25">
      <c r="A43" s="1"/>
      <c r="D43" s="274" t="s">
        <v>7</v>
      </c>
    </row>
    <row r="44" spans="1:4" x14ac:dyDescent="0.25">
      <c r="A44" s="1"/>
      <c r="D44" s="274" t="s">
        <v>399</v>
      </c>
    </row>
    <row r="45" spans="1:4" x14ac:dyDescent="0.25">
      <c r="A45" s="1"/>
      <c r="D45" s="274" t="s">
        <v>409</v>
      </c>
    </row>
    <row r="46" spans="1:4" x14ac:dyDescent="0.25">
      <c r="A46" s="1"/>
      <c r="D46" s="274" t="s">
        <v>25</v>
      </c>
    </row>
    <row r="47" spans="1:4" x14ac:dyDescent="0.25">
      <c r="A47" s="1"/>
      <c r="D47" s="274" t="s">
        <v>20</v>
      </c>
    </row>
    <row r="48" spans="1:4" x14ac:dyDescent="0.25">
      <c r="A48" s="1"/>
      <c r="D48" s="274" t="s">
        <v>58</v>
      </c>
    </row>
    <row r="49" spans="1:4" ht="30" x14ac:dyDescent="0.25">
      <c r="A49" s="1"/>
      <c r="D49" s="274" t="s">
        <v>408</v>
      </c>
    </row>
    <row r="50" spans="1:4" x14ac:dyDescent="0.25">
      <c r="A50" s="1"/>
      <c r="D50" s="274" t="s">
        <v>410</v>
      </c>
    </row>
    <row r="51" spans="1:4" x14ac:dyDescent="0.25">
      <c r="A51" s="1"/>
      <c r="D51" s="274" t="s">
        <v>14</v>
      </c>
    </row>
    <row r="52" spans="1:4" x14ac:dyDescent="0.25">
      <c r="A52" s="1"/>
      <c r="D52" s="274" t="s">
        <v>15</v>
      </c>
    </row>
    <row r="53" spans="1:4" x14ac:dyDescent="0.25">
      <c r="A53" s="1"/>
      <c r="D53" s="274" t="s">
        <v>27</v>
      </c>
    </row>
    <row r="54" spans="1:4" x14ac:dyDescent="0.25">
      <c r="A54" s="1"/>
      <c r="D54" s="274" t="s">
        <v>400</v>
      </c>
    </row>
    <row r="55" spans="1:4" x14ac:dyDescent="0.25">
      <c r="A55" s="1"/>
      <c r="D55" s="274" t="s">
        <v>19</v>
      </c>
    </row>
    <row r="56" spans="1:4" x14ac:dyDescent="0.25">
      <c r="A56" s="1"/>
      <c r="D56" s="274" t="s">
        <v>411</v>
      </c>
    </row>
    <row r="57" spans="1:4" x14ac:dyDescent="0.25">
      <c r="D57" s="274" t="s">
        <v>412</v>
      </c>
    </row>
    <row r="58" spans="1:4" x14ac:dyDescent="0.25">
      <c r="D58" s="274" t="s">
        <v>65</v>
      </c>
    </row>
    <row r="59" spans="1:4" x14ac:dyDescent="0.25">
      <c r="D59" s="274" t="s">
        <v>29</v>
      </c>
    </row>
    <row r="60" spans="1:4" x14ac:dyDescent="0.25">
      <c r="D60" s="274" t="s">
        <v>62</v>
      </c>
    </row>
    <row r="61" spans="1:4" x14ac:dyDescent="0.25">
      <c r="D61" s="274" t="s">
        <v>418</v>
      </c>
    </row>
    <row r="62" spans="1:4" x14ac:dyDescent="0.25">
      <c r="D62" s="274" t="s">
        <v>23</v>
      </c>
    </row>
    <row r="63" spans="1:4" x14ac:dyDescent="0.25">
      <c r="D63" s="274" t="s">
        <v>413</v>
      </c>
    </row>
    <row r="64" spans="1:4" x14ac:dyDescent="0.25">
      <c r="D64" s="274" t="s">
        <v>10</v>
      </c>
    </row>
    <row r="65" spans="3:4" x14ac:dyDescent="0.25">
      <c r="D65" s="274" t="s">
        <v>59</v>
      </c>
    </row>
    <row r="66" spans="3:4" x14ac:dyDescent="0.25">
      <c r="D66" s="274" t="s">
        <v>34</v>
      </c>
    </row>
    <row r="67" spans="3:4" x14ac:dyDescent="0.25">
      <c r="C67" s="496" t="s">
        <v>360</v>
      </c>
      <c r="D67" s="274" t="s">
        <v>35</v>
      </c>
    </row>
    <row r="68" spans="3:4" x14ac:dyDescent="0.25">
      <c r="C68" s="496"/>
      <c r="D68" s="274" t="s">
        <v>414</v>
      </c>
    </row>
    <row r="69" spans="3:4" x14ac:dyDescent="0.25">
      <c r="C69" s="496"/>
      <c r="D69" s="274" t="s">
        <v>13</v>
      </c>
    </row>
    <row r="70" spans="3:4" x14ac:dyDescent="0.25">
      <c r="C70" s="496"/>
      <c r="D70" s="274" t="s">
        <v>60</v>
      </c>
    </row>
    <row r="71" spans="3:4" x14ac:dyDescent="0.25">
      <c r="C71" s="496"/>
      <c r="D71" s="272"/>
    </row>
    <row r="72" spans="3:4" x14ac:dyDescent="0.25">
      <c r="C72" s="496"/>
      <c r="D72" s="51"/>
    </row>
    <row r="73" spans="3:4" x14ac:dyDescent="0.25">
      <c r="D73" s="51"/>
    </row>
    <row r="74" spans="3:4" x14ac:dyDescent="0.25">
      <c r="D74" s="51"/>
    </row>
    <row r="75" spans="3:4" x14ac:dyDescent="0.25">
      <c r="D75" s="51"/>
    </row>
    <row r="76" spans="3:4" x14ac:dyDescent="0.25">
      <c r="D76" s="51"/>
    </row>
    <row r="77" spans="3:4" x14ac:dyDescent="0.25">
      <c r="D77" s="51"/>
    </row>
    <row r="78" spans="3:4" x14ac:dyDescent="0.25">
      <c r="D78" s="51"/>
    </row>
  </sheetData>
  <sheetProtection algorithmName="SHA-512" hashValue="wN5hrDwZOWVgsAE5Of+RKex8g2T9DieBLmhmpFxFCgBGnJwH2GHQRRhRVSIfNWytNVoXC8oy1TRhTbzIVBUDiw==" saltValue="LGq2hT3KeLMBiflcU9bQPQ==" spinCount="100000" sheet="1" formatRows="0" autoFilter="0"/>
  <autoFilter ref="C1:D65" xr:uid="{00000000-0009-0000-0000-000005000000}"/>
  <sortState xmlns:xlrd2="http://schemas.microsoft.com/office/spreadsheetml/2017/richdata2" ref="D3:D71">
    <sortCondition ref="D2:D71"/>
  </sortState>
  <mergeCells count="1">
    <mergeCell ref="C67:C72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Capa</vt:lpstr>
      <vt:lpstr>Dicionário</vt:lpstr>
      <vt:lpstr>Mapeamento de Riscos</vt:lpstr>
      <vt:lpstr>Matriz de Risco</vt:lpstr>
      <vt:lpstr>Mapa de Calor</vt:lpstr>
      <vt:lpstr>Lista de Riscos Normalizados</vt:lpstr>
      <vt:lpstr>'Matriz de Risco'!Area_de_impressao</vt:lpstr>
      <vt:lpstr>Inserir_novo_Risco</vt:lpstr>
      <vt:lpstr>Dicionário!Titulos_de_impressao</vt:lpstr>
      <vt:lpstr>'Matriz de Risco'!Titulos_de_impressao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Wellington Ramos da Silva</dc:creator>
  <cp:lastModifiedBy>Dayane Carvalho da Costa</cp:lastModifiedBy>
  <cp:lastPrinted>2024-09-04T17:49:32Z</cp:lastPrinted>
  <dcterms:created xsi:type="dcterms:W3CDTF">2024-03-13T14:18:19Z</dcterms:created>
  <dcterms:modified xsi:type="dcterms:W3CDTF">2024-09-04T17:49:36Z</dcterms:modified>
</cp:coreProperties>
</file>