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65sr\GRD.UEP\00 PROJETOS\PROJETOS_2024\Pavimentação Implantação  em CBUQ - Acesso ao Povoado Serra Mumbuca - Coité do Nóia\Projeto_Coité_do_Noia\"/>
    </mc:Choice>
  </mc:AlternateContent>
  <xr:revisionPtr revIDLastSave="0" documentId="13_ncr:1_{2817152C-0F7E-4AB1-901C-0946BA85D3FB}" xr6:coauthVersionLast="44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mensionamento" sheetId="1" r:id="rId1"/>
    <sheet name="contraprova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2" l="1"/>
  <c r="M52" i="1"/>
  <c r="E11" i="2" l="1"/>
  <c r="F26" i="1" l="1"/>
  <c r="E10" i="2" l="1"/>
  <c r="D17" i="1"/>
  <c r="E5" i="2"/>
  <c r="D18" i="1" l="1"/>
  <c r="D16" i="1"/>
  <c r="D7" i="1" l="1"/>
  <c r="D24" i="1" s="1"/>
  <c r="F24" i="1" s="1"/>
  <c r="E38" i="1" s="1"/>
  <c r="M49" i="1"/>
  <c r="F25" i="1"/>
  <c r="F27" i="1"/>
  <c r="M55" i="1"/>
  <c r="M50" i="1"/>
  <c r="E42" i="1" l="1"/>
  <c r="H48" i="1"/>
  <c r="E46" i="1" l="1"/>
</calcChain>
</file>

<file path=xl/sharedStrings.xml><?xml version="1.0" encoding="utf-8"?>
<sst xmlns="http://schemas.openxmlformats.org/spreadsheetml/2006/main" count="158" uniqueCount="102">
  <si>
    <t>DADOS DO PROJETO</t>
  </si>
  <si>
    <t>NUMERO</t>
  </si>
  <si>
    <t>CBR do Subleito</t>
  </si>
  <si>
    <t>Revestimento</t>
  </si>
  <si>
    <t>Base</t>
  </si>
  <si>
    <t>Sub-base</t>
  </si>
  <si>
    <t>Reforço do Subleito</t>
  </si>
  <si>
    <t>CBR=</t>
  </si>
  <si>
    <t>%</t>
  </si>
  <si>
    <t>cm</t>
  </si>
  <si>
    <t>"N"</t>
  </si>
  <si>
    <t xml:space="preserve">DIMENSIONAMENTO DO PAVIMENTO </t>
  </si>
  <si>
    <t>Ht</t>
  </si>
  <si>
    <t>H20</t>
  </si>
  <si>
    <t>Hrf</t>
  </si>
  <si>
    <t>=</t>
  </si>
  <si>
    <t>2 - Cálculo das Espessuras das Camadas</t>
  </si>
  <si>
    <t>2.1 - Características das camadas</t>
  </si>
  <si>
    <t>Base granular</t>
  </si>
  <si>
    <t>Sub-base granular</t>
  </si>
  <si>
    <t>Reforço</t>
  </si>
  <si>
    <t>BGR</t>
  </si>
  <si>
    <t>SGR</t>
  </si>
  <si>
    <t>KR=</t>
  </si>
  <si>
    <t>KB=</t>
  </si>
  <si>
    <t>KS=</t>
  </si>
  <si>
    <t>2.2 - Cálculo das camadas</t>
  </si>
  <si>
    <t>Uma vez determinada as espessuras Ht, Hrf, h20 e a espessura do revestimento (R), as espessuras</t>
  </si>
  <si>
    <t>da Base (B), Sub-base (h20) e reforço (hrf) são obtidas pela resolução sucessivas das seguintes inequações:</t>
  </si>
  <si>
    <t>(a)</t>
  </si>
  <si>
    <t>R.KR+B.KB &gt;= H20</t>
  </si>
  <si>
    <t>(b)</t>
  </si>
  <si>
    <t>(c)</t>
  </si>
  <si>
    <t>Base:</t>
  </si>
  <si>
    <t>Tem-se:</t>
  </si>
  <si>
    <t>Valor adotado:</t>
  </si>
  <si>
    <t>Reforço do Sub-leito</t>
  </si>
  <si>
    <t>Hbase=</t>
  </si>
  <si>
    <t>Hsbase=</t>
  </si>
  <si>
    <t>h20       =</t>
  </si>
  <si>
    <t>hrf=</t>
  </si>
  <si>
    <t>TIPO DE MATERIAIS UTILIZADOS</t>
  </si>
  <si>
    <t>REVEST.</t>
  </si>
  <si>
    <t>BASE</t>
  </si>
  <si>
    <t>SUB-BASE</t>
  </si>
  <si>
    <t>REFORÇO</t>
  </si>
  <si>
    <t>-</t>
  </si>
  <si>
    <t>Hb   =</t>
  </si>
  <si>
    <t>Hsb   =</t>
  </si>
  <si>
    <t>Href   =</t>
  </si>
  <si>
    <t>Hrev binder   =</t>
  </si>
  <si>
    <t xml:space="preserve">Hrev capa = </t>
  </si>
  <si>
    <t>DIMENSIONAMETO DO PAVIMENTO</t>
  </si>
  <si>
    <t>MÉTODO DO DNER (CBR)</t>
  </si>
  <si>
    <t>COEFICIENTES ESTRUTURAIS</t>
  </si>
  <si>
    <t>Base ou revestimento em CBUQ</t>
  </si>
  <si>
    <t>Base ou revestimento em PMQ</t>
  </si>
  <si>
    <t>Base ou revestimento em PMF</t>
  </si>
  <si>
    <t>Base ou revestimento p/penetração</t>
  </si>
  <si>
    <t>Camadas Granulares</t>
  </si>
  <si>
    <t>SOLBR</t>
  </si>
  <si>
    <t>Kn</t>
  </si>
  <si>
    <t>Valor</t>
  </si>
  <si>
    <t>Rc ( 7 dias) &gt;4,5 Mpa</t>
  </si>
  <si>
    <t>BSC 1</t>
  </si>
  <si>
    <t>Rc ( 7 dias) entre 2,8 e 4,5 Mpa</t>
  </si>
  <si>
    <t>BSC 2</t>
  </si>
  <si>
    <t>BSC 3</t>
  </si>
  <si>
    <t>KR</t>
  </si>
  <si>
    <t>KRQ</t>
  </si>
  <si>
    <t>KRF</t>
  </si>
  <si>
    <t>KRT</t>
  </si>
  <si>
    <t>KB</t>
  </si>
  <si>
    <t>KS</t>
  </si>
  <si>
    <t>Solo Cimento</t>
  </si>
  <si>
    <t>Rc ( 7 dias) entre 2,1 e 2,8 Mpa</t>
  </si>
  <si>
    <t>Camadas do Pavimento</t>
  </si>
  <si>
    <t>Base de solo cimento      BSCa</t>
  </si>
  <si>
    <t>R.KR+B.KB+h20.ks+Hhrf.krf &gt;= Hrf</t>
  </si>
  <si>
    <t>R.KR+B.KB+h20.ks &gt;= Ht</t>
  </si>
  <si>
    <t>CBUQ Fx. A</t>
  </si>
  <si>
    <t xml:space="preserve"> Solo Estabilizado Granulometricamente (Jazida)</t>
  </si>
  <si>
    <t>N</t>
  </si>
  <si>
    <t>CBR</t>
  </si>
  <si>
    <t>CONSOLIDAÇÃO DA REGREÇÃO LINEAR MÚLTIPLA</t>
  </si>
  <si>
    <t>Hm/HT</t>
  </si>
  <si>
    <t>Altura total do pavimento  com cbr = m</t>
  </si>
  <si>
    <t>cbr do subleito</t>
  </si>
  <si>
    <t>cbr da subbase</t>
  </si>
  <si>
    <t>CBUQ-Capa de Rolamento</t>
  </si>
  <si>
    <t xml:space="preserve">Dimensionamento - </t>
  </si>
  <si>
    <t>h20 subbase</t>
  </si>
  <si>
    <t>H 20 , ábaco de n dado para o cbr 20pavimento sobre a sub base</t>
  </si>
  <si>
    <t>Hm</t>
  </si>
  <si>
    <t>B+R</t>
  </si>
  <si>
    <t>hn</t>
  </si>
  <si>
    <t>Adotar 20 cm por critério do projetista.</t>
  </si>
  <si>
    <t>negtivo indica que não há necessidade.</t>
  </si>
  <si>
    <t>Máximo a considerar</t>
  </si>
  <si>
    <t xml:space="preserve">ideal </t>
  </si>
  <si>
    <t>Base em mistura de solo brita 70/30</t>
  </si>
  <si>
    <t>1 - Espessuras em termos de base granular (ábaco)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</si>
</sst>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\Tsd\=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2" fontId="1" fillId="0" borderId="19" xfId="0" applyNumberFormat="1" applyFon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7" xfId="0" applyBorder="1" applyAlignment="1">
      <alignment horizontal="center" vertical="center"/>
    </xf>
    <xf numFmtId="0" fontId="0" fillId="0" borderId="25" xfId="0" applyBorder="1"/>
    <xf numFmtId="0" fontId="0" fillId="0" borderId="2" xfId="0" applyBorder="1"/>
    <xf numFmtId="0" fontId="0" fillId="0" borderId="28" xfId="0" applyBorder="1"/>
    <xf numFmtId="0" fontId="0" fillId="0" borderId="24" xfId="0" applyBorder="1"/>
    <xf numFmtId="0" fontId="0" fillId="0" borderId="27" xfId="0" applyBorder="1"/>
    <xf numFmtId="2" fontId="0" fillId="0" borderId="1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0" borderId="35" xfId="0" applyBorder="1"/>
    <xf numFmtId="0" fontId="1" fillId="0" borderId="0" xfId="0" applyFont="1"/>
    <xf numFmtId="0" fontId="1" fillId="0" borderId="35" xfId="0" applyFont="1" applyBorder="1"/>
    <xf numFmtId="0" fontId="0" fillId="0" borderId="0" xfId="0" applyAlignment="1">
      <alignment horizontal="right"/>
    </xf>
    <xf numFmtId="0" fontId="0" fillId="0" borderId="27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27" xfId="0" applyNumberFormat="1" applyBorder="1" applyAlignment="1">
      <alignment horizontal="center"/>
    </xf>
    <xf numFmtId="0" fontId="0" fillId="4" borderId="13" xfId="0" applyFill="1" applyBorder="1"/>
    <xf numFmtId="0" fontId="0" fillId="4" borderId="14" xfId="0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4" borderId="15" xfId="0" applyFill="1" applyBorder="1"/>
    <xf numFmtId="164" fontId="0" fillId="4" borderId="1" xfId="0" applyNumberFormat="1" applyFill="1" applyBorder="1"/>
    <xf numFmtId="0" fontId="0" fillId="4" borderId="17" xfId="0" applyFill="1" applyBorder="1"/>
    <xf numFmtId="164" fontId="0" fillId="4" borderId="17" xfId="0" applyNumberFormat="1" applyFill="1" applyBorder="1"/>
    <xf numFmtId="0" fontId="0" fillId="4" borderId="18" xfId="0" applyFill="1" applyBorder="1"/>
    <xf numFmtId="0" fontId="1" fillId="4" borderId="13" xfId="0" applyFont="1" applyFill="1" applyBorder="1"/>
    <xf numFmtId="0" fontId="0" fillId="4" borderId="13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1" fillId="4" borderId="17" xfId="0" applyFont="1" applyFill="1" applyBorder="1"/>
    <xf numFmtId="0" fontId="0" fillId="4" borderId="17" xfId="0" applyFill="1" applyBorder="1" applyAlignment="1">
      <alignment horizontal="right"/>
    </xf>
    <xf numFmtId="2" fontId="0" fillId="4" borderId="14" xfId="0" applyNumberFormat="1" applyFill="1" applyBorder="1"/>
    <xf numFmtId="2" fontId="0" fillId="4" borderId="15" xfId="0" applyNumberFormat="1" applyFill="1" applyBorder="1"/>
    <xf numFmtId="2" fontId="0" fillId="4" borderId="18" xfId="0" applyNumberFormat="1" applyFill="1" applyBorder="1"/>
    <xf numFmtId="0" fontId="0" fillId="4" borderId="1" xfId="0" applyFill="1" applyBorder="1" applyAlignment="1">
      <alignment horizontal="left"/>
    </xf>
    <xf numFmtId="2" fontId="0" fillId="0" borderId="0" xfId="0" applyNumberFormat="1"/>
    <xf numFmtId="165" fontId="0" fillId="4" borderId="1" xfId="0" applyNumberFormat="1" applyFill="1" applyBorder="1"/>
    <xf numFmtId="165" fontId="0" fillId="4" borderId="13" xfId="0" applyNumberFormat="1" applyFill="1" applyBorder="1"/>
    <xf numFmtId="0" fontId="1" fillId="4" borderId="17" xfId="0" applyFont="1" applyFill="1" applyBorder="1" applyAlignment="1">
      <alignment horizontal="right"/>
    </xf>
    <xf numFmtId="0" fontId="4" fillId="8" borderId="0" xfId="0" applyFont="1" applyFill="1" applyAlignment="1">
      <alignment horizontal="center"/>
    </xf>
    <xf numFmtId="164" fontId="1" fillId="4" borderId="42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" fontId="0" fillId="0" borderId="0" xfId="0" applyNumberFormat="1"/>
    <xf numFmtId="11" fontId="1" fillId="4" borderId="13" xfId="0" applyNumberFormat="1" applyFont="1" applyFill="1" applyBorder="1"/>
    <xf numFmtId="0" fontId="1" fillId="0" borderId="1" xfId="0" applyFont="1" applyFill="1" applyBorder="1"/>
    <xf numFmtId="0" fontId="0" fillId="0" borderId="3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4" borderId="40" xfId="0" applyFill="1" applyBorder="1" applyAlignment="1">
      <alignment horizontal="left"/>
    </xf>
    <xf numFmtId="0" fontId="0" fillId="4" borderId="41" xfId="0" applyFill="1" applyBorder="1" applyAlignment="1">
      <alignment horizontal="left"/>
    </xf>
    <xf numFmtId="0" fontId="0" fillId="0" borderId="22" xfId="0" applyBorder="1" applyAlignment="1">
      <alignment horizontal="center" vertical="center" textRotation="90"/>
    </xf>
    <xf numFmtId="0" fontId="0" fillId="0" borderId="29" xfId="0" applyBorder="1" applyAlignment="1">
      <alignment horizontal="center" vertical="center" textRotation="90"/>
    </xf>
    <xf numFmtId="0" fontId="0" fillId="0" borderId="26" xfId="0" applyBorder="1" applyAlignment="1">
      <alignment horizontal="left"/>
    </xf>
    <xf numFmtId="0" fontId="0" fillId="0" borderId="2" xfId="0" applyBorder="1" applyAlignment="1">
      <alignment horizontal="left"/>
    </xf>
    <xf numFmtId="164" fontId="0" fillId="0" borderId="0" xfId="0" applyNumberForma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4" borderId="3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4" borderId="1" xfId="0" applyFill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38" xfId="0" applyFill="1" applyBorder="1" applyAlignment="1">
      <alignment horizontal="left"/>
    </xf>
    <xf numFmtId="0" fontId="0" fillId="4" borderId="32" xfId="0" applyFill="1" applyBorder="1" applyAlignment="1">
      <alignment horizontal="left"/>
    </xf>
    <xf numFmtId="0" fontId="0" fillId="4" borderId="39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4" borderId="17" xfId="0" applyFill="1" applyBorder="1" applyAlignment="1">
      <alignment horizontal="left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555914</xdr:colOff>
      <xdr:row>31</xdr:row>
      <xdr:rowOff>25978</xdr:rowOff>
    </xdr:from>
    <xdr:to>
      <xdr:col>27</xdr:col>
      <xdr:colOff>547163</xdr:colOff>
      <xdr:row>70</xdr:row>
      <xdr:rowOff>63541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93D7AAA-CC15-B199-CBF6-BB548C8EC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18073" y="6061364"/>
          <a:ext cx="7264885" cy="7579632"/>
        </a:xfrm>
        <a:prstGeom prst="rect">
          <a:avLst/>
        </a:prstGeom>
      </xdr:spPr>
    </xdr:pic>
    <xdr:clientData/>
  </xdr:twoCellAnchor>
  <xdr:twoCellAnchor editAs="oneCell">
    <xdr:from>
      <xdr:col>20</xdr:col>
      <xdr:colOff>457200</xdr:colOff>
      <xdr:row>18</xdr:row>
      <xdr:rowOff>114300</xdr:rowOff>
    </xdr:from>
    <xdr:to>
      <xdr:col>26</xdr:col>
      <xdr:colOff>571610</xdr:colOff>
      <xdr:row>30</xdr:row>
      <xdr:rowOff>184684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C57D551-56A2-AA7C-9213-7D81708CA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96800" y="3695700"/>
          <a:ext cx="3772011" cy="2489734"/>
        </a:xfrm>
        <a:prstGeom prst="rect">
          <a:avLst/>
        </a:prstGeom>
      </xdr:spPr>
    </xdr:pic>
    <xdr:clientData/>
  </xdr:twoCellAnchor>
  <xdr:twoCellAnchor editAs="oneCell">
    <xdr:from>
      <xdr:col>17</xdr:col>
      <xdr:colOff>563563</xdr:colOff>
      <xdr:row>75</xdr:row>
      <xdr:rowOff>55563</xdr:rowOff>
    </xdr:from>
    <xdr:to>
      <xdr:col>34</xdr:col>
      <xdr:colOff>42651</xdr:colOff>
      <xdr:row>97</xdr:row>
      <xdr:rowOff>75201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AE1D792-70DA-4350-99EB-3B3B03FCE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71188" y="14565313"/>
          <a:ext cx="9869277" cy="4210638"/>
        </a:xfrm>
        <a:prstGeom prst="rect">
          <a:avLst/>
        </a:prstGeom>
      </xdr:spPr>
    </xdr:pic>
    <xdr:clientData/>
  </xdr:twoCellAnchor>
  <xdr:twoCellAnchor editAs="oneCell">
    <xdr:from>
      <xdr:col>17</xdr:col>
      <xdr:colOff>427037</xdr:colOff>
      <xdr:row>10</xdr:row>
      <xdr:rowOff>3175</xdr:rowOff>
    </xdr:from>
    <xdr:to>
      <xdr:col>28</xdr:col>
      <xdr:colOff>361950</xdr:colOff>
      <xdr:row>14</xdr:row>
      <xdr:rowOff>15202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CEA6BB73-3757-4CB1-8BFE-EED2E43CE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637837" y="1984375"/>
          <a:ext cx="6640513" cy="793077"/>
        </a:xfrm>
        <a:prstGeom prst="rect">
          <a:avLst/>
        </a:prstGeom>
      </xdr:spPr>
    </xdr:pic>
    <xdr:clientData/>
  </xdr:twoCellAnchor>
  <xdr:twoCellAnchor editAs="oneCell">
    <xdr:from>
      <xdr:col>18</xdr:col>
      <xdr:colOff>438150</xdr:colOff>
      <xdr:row>1</xdr:row>
      <xdr:rowOff>171451</xdr:rowOff>
    </xdr:from>
    <xdr:to>
      <xdr:col>27</xdr:col>
      <xdr:colOff>461945</xdr:colOff>
      <xdr:row>9</xdr:row>
      <xdr:rowOff>87479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60245156-9FF9-42EE-9333-E50E0950C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58550" y="361951"/>
          <a:ext cx="5510195" cy="1497178"/>
        </a:xfrm>
        <a:prstGeom prst="rect">
          <a:avLst/>
        </a:prstGeom>
      </xdr:spPr>
    </xdr:pic>
    <xdr:clientData/>
  </xdr:twoCellAnchor>
  <xdr:twoCellAnchor>
    <xdr:from>
      <xdr:col>23</xdr:col>
      <xdr:colOff>337705</xdr:colOff>
      <xdr:row>31</xdr:row>
      <xdr:rowOff>138546</xdr:rowOff>
    </xdr:from>
    <xdr:to>
      <xdr:col>23</xdr:col>
      <xdr:colOff>458933</xdr:colOff>
      <xdr:row>63</xdr:row>
      <xdr:rowOff>69272</xdr:rowOff>
    </xdr:to>
    <xdr:cxnSp macro="">
      <xdr:nvCxnSpPr>
        <xdr:cNvPr id="8" name="Conector reto 7">
          <a:extLst>
            <a:ext uri="{FF2B5EF4-FFF2-40B4-BE49-F238E27FC236}">
              <a16:creationId xmlns:a16="http://schemas.microsoft.com/office/drawing/2014/main" id="{CC8A6F01-9792-487B-B967-008D9930430B}"/>
            </a:ext>
          </a:extLst>
        </xdr:cNvPr>
        <xdr:cNvCxnSpPr/>
      </xdr:nvCxnSpPr>
      <xdr:spPr>
        <a:xfrm>
          <a:off x="14148955" y="6173932"/>
          <a:ext cx="121228" cy="6139295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173182</xdr:colOff>
      <xdr:row>40</xdr:row>
      <xdr:rowOff>138545</xdr:rowOff>
    </xdr:from>
    <xdr:to>
      <xdr:col>23</xdr:col>
      <xdr:colOff>476250</xdr:colOff>
      <xdr:row>40</xdr:row>
      <xdr:rowOff>155863</xdr:rowOff>
    </xdr:to>
    <xdr:cxnSp macro="">
      <xdr:nvCxnSpPr>
        <xdr:cNvPr id="13" name="Conector reto 12">
          <a:extLst>
            <a:ext uri="{FF2B5EF4-FFF2-40B4-BE49-F238E27FC236}">
              <a16:creationId xmlns:a16="http://schemas.microsoft.com/office/drawing/2014/main" id="{94BFC272-0B03-4910-B009-9824854BC808}"/>
            </a:ext>
          </a:extLst>
        </xdr:cNvPr>
        <xdr:cNvCxnSpPr/>
      </xdr:nvCxnSpPr>
      <xdr:spPr>
        <a:xfrm>
          <a:off x="9741477" y="7905750"/>
          <a:ext cx="4546023" cy="17318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45028</xdr:colOff>
      <xdr:row>38</xdr:row>
      <xdr:rowOff>60615</xdr:rowOff>
    </xdr:from>
    <xdr:to>
      <xdr:col>23</xdr:col>
      <xdr:colOff>348096</xdr:colOff>
      <xdr:row>38</xdr:row>
      <xdr:rowOff>77933</xdr:rowOff>
    </xdr:to>
    <xdr:cxnSp macro="">
      <xdr:nvCxnSpPr>
        <xdr:cNvPr id="19" name="Conector reto 18">
          <a:extLst>
            <a:ext uri="{FF2B5EF4-FFF2-40B4-BE49-F238E27FC236}">
              <a16:creationId xmlns:a16="http://schemas.microsoft.com/office/drawing/2014/main" id="{EEB34296-D566-431D-9F2D-F3B1C0A068B4}"/>
            </a:ext>
          </a:extLst>
        </xdr:cNvPr>
        <xdr:cNvCxnSpPr/>
      </xdr:nvCxnSpPr>
      <xdr:spPr>
        <a:xfrm>
          <a:off x="9613323" y="7438160"/>
          <a:ext cx="4546023" cy="17318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427181</xdr:colOff>
      <xdr:row>32</xdr:row>
      <xdr:rowOff>121228</xdr:rowOff>
    </xdr:from>
    <xdr:to>
      <xdr:col>22</xdr:col>
      <xdr:colOff>548409</xdr:colOff>
      <xdr:row>63</xdr:row>
      <xdr:rowOff>60613</xdr:rowOff>
    </xdr:to>
    <xdr:cxnSp macro="">
      <xdr:nvCxnSpPr>
        <xdr:cNvPr id="20" name="Conector reto 19">
          <a:extLst>
            <a:ext uri="{FF2B5EF4-FFF2-40B4-BE49-F238E27FC236}">
              <a16:creationId xmlns:a16="http://schemas.microsoft.com/office/drawing/2014/main" id="{785D183B-D055-4B6F-9CB1-8A5FFC0006D6}"/>
            </a:ext>
          </a:extLst>
        </xdr:cNvPr>
        <xdr:cNvCxnSpPr/>
      </xdr:nvCxnSpPr>
      <xdr:spPr>
        <a:xfrm>
          <a:off x="13730431" y="6455353"/>
          <a:ext cx="121228" cy="601951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174914</xdr:colOff>
      <xdr:row>37</xdr:row>
      <xdr:rowOff>190501</xdr:rowOff>
    </xdr:from>
    <xdr:to>
      <xdr:col>22</xdr:col>
      <xdr:colOff>192232</xdr:colOff>
      <xdr:row>38</xdr:row>
      <xdr:rowOff>8660</xdr:rowOff>
    </xdr:to>
    <xdr:cxnSp macro="">
      <xdr:nvCxnSpPr>
        <xdr:cNvPr id="24" name="Conector reto 23">
          <a:extLst>
            <a:ext uri="{FF2B5EF4-FFF2-40B4-BE49-F238E27FC236}">
              <a16:creationId xmlns:a16="http://schemas.microsoft.com/office/drawing/2014/main" id="{60ABC224-6A77-4872-9900-83FCE9E6EC32}"/>
            </a:ext>
          </a:extLst>
        </xdr:cNvPr>
        <xdr:cNvCxnSpPr/>
      </xdr:nvCxnSpPr>
      <xdr:spPr>
        <a:xfrm>
          <a:off x="8851323" y="7368887"/>
          <a:ext cx="4546023" cy="17318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0</xdr:colOff>
      <xdr:row>101</xdr:row>
      <xdr:rowOff>0</xdr:rowOff>
    </xdr:from>
    <xdr:to>
      <xdr:col>30</xdr:col>
      <xdr:colOff>309321</xdr:colOff>
      <xdr:row>123</xdr:row>
      <xdr:rowOff>143480</xdr:rowOff>
    </xdr:to>
    <xdr:pic>
      <xdr:nvPicPr>
        <xdr:cNvPr id="25" name="Imagem 24">
          <a:extLst>
            <a:ext uri="{FF2B5EF4-FFF2-40B4-BE49-F238E27FC236}">
              <a16:creationId xmlns:a16="http://schemas.microsoft.com/office/drawing/2014/main" id="{B1323E14-4D4C-4125-ACD7-5A9F67D26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780568" y="19482955"/>
          <a:ext cx="7582958" cy="4334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304800</xdr:colOff>
      <xdr:row>12</xdr:row>
      <xdr:rowOff>114300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88BA8F62-96F3-0734-C209-1CF409027629}"/>
            </a:ext>
          </a:extLst>
        </xdr:cNvPr>
        <xdr:cNvSpPr>
          <a:spLocks noChangeAspect="1" noChangeArrowheads="1"/>
        </xdr:cNvSpPr>
      </xdr:nvSpPr>
      <xdr:spPr bwMode="auto">
        <a:xfrm>
          <a:off x="1828800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304800</xdr:colOff>
      <xdr:row>12</xdr:row>
      <xdr:rowOff>114300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E1236BB5-BC8B-5926-29FB-80FE1AFDB20E}"/>
            </a:ext>
          </a:extLst>
        </xdr:cNvPr>
        <xdr:cNvSpPr>
          <a:spLocks noChangeAspect="1" noChangeArrowheads="1"/>
        </xdr:cNvSpPr>
      </xdr:nvSpPr>
      <xdr:spPr bwMode="auto">
        <a:xfrm>
          <a:off x="1828800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304800</xdr:colOff>
      <xdr:row>12</xdr:row>
      <xdr:rowOff>114300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39461D56-1E6E-6C75-BB43-070969DD111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209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571500</xdr:colOff>
      <xdr:row>0</xdr:row>
      <xdr:rowOff>0</xdr:rowOff>
    </xdr:from>
    <xdr:to>
      <xdr:col>12</xdr:col>
      <xdr:colOff>28186</xdr:colOff>
      <xdr:row>3</xdr:row>
      <xdr:rowOff>104690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9531B6D-03BA-90BF-D1C7-F90E4E274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100" y="0"/>
          <a:ext cx="3114286" cy="6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59"/>
  <sheetViews>
    <sheetView showGridLines="0" tabSelected="1" topLeftCell="A15" zoomScale="80" zoomScaleNormal="80" workbookViewId="0">
      <selection activeCell="B2" sqref="B2:N59"/>
    </sheetView>
  </sheetViews>
  <sheetFormatPr defaultRowHeight="15" x14ac:dyDescent="0.25"/>
  <cols>
    <col min="1" max="1" width="3.5703125" customWidth="1"/>
    <col min="2" max="2" width="15.140625" customWidth="1"/>
    <col min="3" max="3" width="9.7109375" customWidth="1"/>
    <col min="4" max="4" width="11.28515625" customWidth="1"/>
    <col min="5" max="5" width="12.42578125" customWidth="1"/>
    <col min="7" max="7" width="28.28515625" customWidth="1"/>
    <col min="9" max="9" width="9.7109375" customWidth="1"/>
    <col min="10" max="11" width="10" customWidth="1"/>
    <col min="14" max="14" width="27.5703125" customWidth="1"/>
    <col min="15" max="15" width="4.28515625" customWidth="1"/>
  </cols>
  <sheetData>
    <row r="2" spans="2:16" x14ac:dyDescent="0.25">
      <c r="B2" s="107" t="s">
        <v>0</v>
      </c>
      <c r="C2" s="108"/>
      <c r="D2" s="108"/>
      <c r="E2" s="108"/>
      <c r="F2" s="108"/>
      <c r="G2" s="7"/>
      <c r="H2" s="101" t="s">
        <v>90</v>
      </c>
      <c r="I2" s="102"/>
      <c r="J2" s="102"/>
      <c r="K2" s="102"/>
      <c r="L2" s="102"/>
      <c r="M2" s="102"/>
      <c r="N2" s="103"/>
    </row>
    <row r="3" spans="2:16" ht="15.75" thickBot="1" x14ac:dyDescent="0.3">
      <c r="B3" s="109"/>
      <c r="C3" s="110"/>
      <c r="D3" s="110"/>
      <c r="E3" s="110"/>
      <c r="F3" s="110"/>
      <c r="H3" s="104"/>
      <c r="I3" s="105"/>
      <c r="J3" s="105"/>
      <c r="K3" s="105"/>
      <c r="L3" s="105"/>
      <c r="M3" s="105"/>
      <c r="N3" s="106"/>
    </row>
    <row r="4" spans="2:16" ht="15.75" thickBot="1" x14ac:dyDescent="0.3">
      <c r="B4" s="14"/>
      <c r="N4" s="11"/>
    </row>
    <row r="5" spans="2:16" ht="15.75" thickTop="1" x14ac:dyDescent="0.25">
      <c r="B5" s="23" t="s">
        <v>1</v>
      </c>
      <c r="C5" s="23" t="s">
        <v>10</v>
      </c>
      <c r="D5" s="23"/>
      <c r="E5" s="49">
        <v>2000000</v>
      </c>
      <c r="F5" s="24"/>
      <c r="H5" s="99" t="s">
        <v>54</v>
      </c>
      <c r="I5" s="100"/>
      <c r="J5" s="100"/>
      <c r="K5" s="100"/>
      <c r="L5" s="100"/>
      <c r="M5" s="100"/>
      <c r="N5" s="100"/>
    </row>
    <row r="6" spans="2:16" x14ac:dyDescent="0.25">
      <c r="B6" s="111" t="s">
        <v>2</v>
      </c>
      <c r="C6" s="111"/>
      <c r="D6" s="25"/>
      <c r="E6" s="50">
        <v>20</v>
      </c>
      <c r="F6" s="27" t="s">
        <v>8</v>
      </c>
      <c r="G6" t="s">
        <v>98</v>
      </c>
      <c r="H6" s="112" t="s">
        <v>76</v>
      </c>
      <c r="I6" s="113"/>
      <c r="J6" s="113"/>
      <c r="K6" s="113"/>
      <c r="L6" s="113"/>
      <c r="M6" s="3" t="s">
        <v>61</v>
      </c>
      <c r="N6" s="3" t="s">
        <v>62</v>
      </c>
    </row>
    <row r="7" spans="2:16" x14ac:dyDescent="0.25">
      <c r="B7" s="111" t="s">
        <v>3</v>
      </c>
      <c r="C7" s="111"/>
      <c r="D7" s="42" t="str">
        <f>IF(E5&lt;(1*10^6),"TSD","CBUQ")</f>
        <v>CBUQ</v>
      </c>
      <c r="E7" s="25">
        <v>5</v>
      </c>
      <c r="F7" s="27" t="s">
        <v>9</v>
      </c>
      <c r="H7" s="112" t="s">
        <v>55</v>
      </c>
      <c r="I7" s="113"/>
      <c r="J7" s="113"/>
      <c r="K7" s="113"/>
      <c r="L7" s="113"/>
      <c r="M7" s="4" t="s">
        <v>68</v>
      </c>
      <c r="N7" s="12">
        <v>2</v>
      </c>
    </row>
    <row r="8" spans="2:16" x14ac:dyDescent="0.25">
      <c r="B8" s="111" t="s">
        <v>4</v>
      </c>
      <c r="C8" s="111"/>
      <c r="D8" s="25" t="s">
        <v>7</v>
      </c>
      <c r="E8" s="28">
        <v>80</v>
      </c>
      <c r="F8" s="27" t="s">
        <v>8</v>
      </c>
      <c r="G8" t="s">
        <v>99</v>
      </c>
      <c r="H8" s="112" t="s">
        <v>56</v>
      </c>
      <c r="I8" s="113"/>
      <c r="J8" s="113"/>
      <c r="K8" s="113"/>
      <c r="L8" s="113"/>
      <c r="M8" s="4" t="s">
        <v>69</v>
      </c>
      <c r="N8" s="12">
        <v>1.7</v>
      </c>
    </row>
    <row r="9" spans="2:16" x14ac:dyDescent="0.25">
      <c r="B9" s="111" t="s">
        <v>5</v>
      </c>
      <c r="C9" s="111"/>
      <c r="D9" s="25" t="s">
        <v>7</v>
      </c>
      <c r="E9" s="28">
        <v>20</v>
      </c>
      <c r="F9" s="27" t="s">
        <v>8</v>
      </c>
      <c r="G9" t="s">
        <v>99</v>
      </c>
      <c r="H9" s="112" t="s">
        <v>57</v>
      </c>
      <c r="I9" s="113"/>
      <c r="J9" s="113"/>
      <c r="K9" s="113"/>
      <c r="L9" s="113"/>
      <c r="M9" s="4" t="s">
        <v>70</v>
      </c>
      <c r="N9" s="12">
        <v>1.4</v>
      </c>
      <c r="P9" s="45"/>
    </row>
    <row r="10" spans="2:16" ht="15.75" thickBot="1" x14ac:dyDescent="0.3">
      <c r="B10" s="119" t="s">
        <v>6</v>
      </c>
      <c r="C10" s="119"/>
      <c r="D10" s="29" t="s">
        <v>7</v>
      </c>
      <c r="E10" s="30">
        <v>0</v>
      </c>
      <c r="F10" s="31" t="s">
        <v>8</v>
      </c>
      <c r="H10" s="112" t="s">
        <v>58</v>
      </c>
      <c r="I10" s="113"/>
      <c r="J10" s="113"/>
      <c r="K10" s="113"/>
      <c r="L10" s="113"/>
      <c r="M10" s="4" t="s">
        <v>71</v>
      </c>
      <c r="N10" s="12">
        <v>1.2</v>
      </c>
    </row>
    <row r="11" spans="2:16" ht="15.75" thickTop="1" x14ac:dyDescent="0.25">
      <c r="B11" s="14"/>
      <c r="H11" s="120" t="s">
        <v>59</v>
      </c>
      <c r="I11" s="121"/>
      <c r="J11" s="121"/>
      <c r="K11" s="121"/>
      <c r="L11" s="5" t="s">
        <v>21</v>
      </c>
      <c r="M11" s="4" t="s">
        <v>72</v>
      </c>
      <c r="N11" s="12">
        <v>1</v>
      </c>
    </row>
    <row r="12" spans="2:16" x14ac:dyDescent="0.25">
      <c r="B12" s="16" t="s">
        <v>11</v>
      </c>
      <c r="H12" s="120"/>
      <c r="I12" s="121"/>
      <c r="J12" s="121"/>
      <c r="K12" s="121"/>
      <c r="L12" s="5" t="s">
        <v>60</v>
      </c>
      <c r="M12" s="4" t="s">
        <v>72</v>
      </c>
      <c r="N12" s="12">
        <v>1</v>
      </c>
    </row>
    <row r="13" spans="2:16" x14ac:dyDescent="0.25">
      <c r="B13" s="14"/>
      <c r="H13" s="120" t="s">
        <v>59</v>
      </c>
      <c r="I13" s="123"/>
      <c r="J13" s="123"/>
      <c r="K13" s="123"/>
      <c r="L13" s="8" t="s">
        <v>22</v>
      </c>
      <c r="M13" s="4" t="s">
        <v>73</v>
      </c>
      <c r="N13" s="12">
        <v>1</v>
      </c>
    </row>
    <row r="14" spans="2:16" x14ac:dyDescent="0.25">
      <c r="B14" s="14" t="s">
        <v>101</v>
      </c>
      <c r="H14" s="93" t="s">
        <v>74</v>
      </c>
      <c r="I14" s="95" t="s">
        <v>63</v>
      </c>
      <c r="J14" s="96"/>
      <c r="K14" s="96"/>
      <c r="L14" s="96"/>
      <c r="M14" s="118" t="s">
        <v>72</v>
      </c>
      <c r="N14" s="82">
        <v>1.7</v>
      </c>
    </row>
    <row r="15" spans="2:16" ht="15.75" thickBot="1" x14ac:dyDescent="0.3">
      <c r="B15" s="14"/>
      <c r="H15" s="93"/>
      <c r="I15" s="9"/>
      <c r="J15" s="9"/>
      <c r="K15" s="9"/>
      <c r="L15" s="10" t="s">
        <v>64</v>
      </c>
      <c r="M15" s="122"/>
      <c r="N15" s="83"/>
    </row>
    <row r="16" spans="2:16" ht="15.75" thickTop="1" x14ac:dyDescent="0.25">
      <c r="B16" s="32" t="s">
        <v>12</v>
      </c>
      <c r="C16" s="33" t="s">
        <v>15</v>
      </c>
      <c r="D16" s="46">
        <f>ROUNDUP(((77.67*E5^0.0482)*(1/E6^0.598)),2)</f>
        <v>26.060000000000002</v>
      </c>
      <c r="E16" s="24" t="s">
        <v>9</v>
      </c>
      <c r="F16" t="s">
        <v>93</v>
      </c>
      <c r="H16" s="93"/>
      <c r="I16" s="95" t="s">
        <v>65</v>
      </c>
      <c r="J16" s="96"/>
      <c r="K16" s="96"/>
      <c r="L16" s="96"/>
      <c r="M16" s="118" t="s">
        <v>72</v>
      </c>
      <c r="N16" s="82">
        <v>1.4</v>
      </c>
    </row>
    <row r="17" spans="2:14" x14ac:dyDescent="0.25">
      <c r="B17" s="26" t="s">
        <v>13</v>
      </c>
      <c r="C17" s="34" t="s">
        <v>15</v>
      </c>
      <c r="D17" s="47">
        <f>ROUNDUP(((77.67*(E5^0.0482))*(1/(E9^0.598))),2)</f>
        <v>26.060000000000002</v>
      </c>
      <c r="E17" s="27" t="s">
        <v>9</v>
      </c>
      <c r="F17" t="s">
        <v>94</v>
      </c>
      <c r="H17" s="93"/>
      <c r="I17" s="9"/>
      <c r="J17" s="9"/>
      <c r="K17" s="9"/>
      <c r="L17" s="10" t="s">
        <v>66</v>
      </c>
      <c r="M17" s="118"/>
      <c r="N17" s="84"/>
    </row>
    <row r="18" spans="2:14" ht="15.75" thickBot="1" x14ac:dyDescent="0.3">
      <c r="B18" s="35" t="s">
        <v>14</v>
      </c>
      <c r="C18" s="36" t="s">
        <v>15</v>
      </c>
      <c r="D18" s="44" t="e">
        <f>ROUNDUP(((77.67*(E5^0.0482))*(1/(E10^0.598))),2)</f>
        <v>#DIV/0!</v>
      </c>
      <c r="E18" s="31" t="s">
        <v>9</v>
      </c>
      <c r="F18" t="s">
        <v>95</v>
      </c>
      <c r="H18" s="93"/>
      <c r="I18" s="95" t="s">
        <v>75</v>
      </c>
      <c r="J18" s="96"/>
      <c r="K18" s="96"/>
      <c r="L18" s="96"/>
      <c r="M18" s="118" t="s">
        <v>72</v>
      </c>
      <c r="N18" s="82">
        <v>1.2</v>
      </c>
    </row>
    <row r="19" spans="2:14" ht="15.75" thickTop="1" x14ac:dyDescent="0.25">
      <c r="B19" s="14"/>
      <c r="H19" s="94"/>
      <c r="L19" s="11" t="s">
        <v>67</v>
      </c>
      <c r="M19" s="118"/>
      <c r="N19" s="84"/>
    </row>
    <row r="20" spans="2:14" ht="15.75" thickBot="1" x14ac:dyDescent="0.3">
      <c r="B20" s="14" t="s">
        <v>16</v>
      </c>
      <c r="H20" s="85" t="s">
        <v>77</v>
      </c>
      <c r="I20" s="86"/>
      <c r="J20" s="86"/>
      <c r="K20" s="86"/>
      <c r="L20" s="87"/>
      <c r="M20" s="6" t="s">
        <v>72</v>
      </c>
      <c r="N20" s="13">
        <v>1.2</v>
      </c>
    </row>
    <row r="21" spans="2:14" ht="15.75" thickTop="1" x14ac:dyDescent="0.25">
      <c r="B21" s="14"/>
      <c r="H21" s="21"/>
      <c r="I21" s="21"/>
      <c r="J21" s="21"/>
      <c r="K21" s="21"/>
      <c r="L21" s="21"/>
      <c r="M21" s="2"/>
      <c r="N21" s="22"/>
    </row>
    <row r="22" spans="2:14" x14ac:dyDescent="0.25">
      <c r="B22" s="14" t="s">
        <v>17</v>
      </c>
      <c r="N22" s="11"/>
    </row>
    <row r="23" spans="2:14" ht="15.75" thickBot="1" x14ac:dyDescent="0.3">
      <c r="B23" s="14"/>
      <c r="N23" s="11"/>
    </row>
    <row r="24" spans="2:14" ht="15.75" thickTop="1" x14ac:dyDescent="0.25">
      <c r="B24" s="91" t="s">
        <v>3</v>
      </c>
      <c r="C24" s="92"/>
      <c r="D24" s="43" t="str">
        <f>D7</f>
        <v>CBUQ</v>
      </c>
      <c r="E24" s="33" t="s">
        <v>23</v>
      </c>
      <c r="F24" s="37">
        <f>IF(D24="TSD",N10,N7)</f>
        <v>2</v>
      </c>
      <c r="N24" s="11"/>
    </row>
    <row r="25" spans="2:14" x14ac:dyDescent="0.25">
      <c r="B25" s="116" t="s">
        <v>18</v>
      </c>
      <c r="C25" s="117"/>
      <c r="D25" s="25" t="s">
        <v>21</v>
      </c>
      <c r="E25" s="34" t="s">
        <v>24</v>
      </c>
      <c r="F25" s="38">
        <f>IF(D25="BGR",N11,N13)</f>
        <v>1</v>
      </c>
      <c r="N25" s="11"/>
    </row>
    <row r="26" spans="2:14" x14ac:dyDescent="0.25">
      <c r="B26" s="25" t="s">
        <v>19</v>
      </c>
      <c r="C26" s="25"/>
      <c r="D26" s="25" t="s">
        <v>22</v>
      </c>
      <c r="E26" s="34" t="s">
        <v>25</v>
      </c>
      <c r="F26" s="38">
        <f>IF(D26="BGR",N11,N13)</f>
        <v>1</v>
      </c>
      <c r="N26" s="11"/>
    </row>
    <row r="27" spans="2:14" ht="15.75" thickBot="1" x14ac:dyDescent="0.3">
      <c r="B27" s="114" t="s">
        <v>20</v>
      </c>
      <c r="C27" s="115"/>
      <c r="D27" s="29" t="s">
        <v>22</v>
      </c>
      <c r="E27" s="36" t="s">
        <v>25</v>
      </c>
      <c r="F27" s="39">
        <f>IF(D27="BGR",N12,N13)</f>
        <v>1</v>
      </c>
      <c r="N27" s="11"/>
    </row>
    <row r="28" spans="2:14" ht="15.75" thickTop="1" x14ac:dyDescent="0.25">
      <c r="B28" s="14" t="s">
        <v>26</v>
      </c>
      <c r="N28" s="11"/>
    </row>
    <row r="29" spans="2:14" x14ac:dyDescent="0.25">
      <c r="B29" s="14"/>
      <c r="N29" s="11"/>
    </row>
    <row r="30" spans="2:14" x14ac:dyDescent="0.25">
      <c r="B30" s="14"/>
      <c r="D30" t="s">
        <v>27</v>
      </c>
      <c r="N30" s="11"/>
    </row>
    <row r="31" spans="2:14" x14ac:dyDescent="0.25">
      <c r="B31" s="14" t="s">
        <v>28</v>
      </c>
      <c r="N31" s="11"/>
    </row>
    <row r="32" spans="2:14" x14ac:dyDescent="0.25">
      <c r="B32" s="14"/>
      <c r="N32" s="11"/>
    </row>
    <row r="33" spans="2:14" x14ac:dyDescent="0.25">
      <c r="B33" s="14"/>
      <c r="C33" s="15" t="s">
        <v>30</v>
      </c>
      <c r="D33" s="15"/>
      <c r="E33" s="15"/>
      <c r="F33" s="15"/>
      <c r="G33" s="15"/>
      <c r="H33" s="15"/>
      <c r="I33" s="20" t="s">
        <v>29</v>
      </c>
      <c r="K33" t="s">
        <v>92</v>
      </c>
      <c r="N33" s="11"/>
    </row>
    <row r="34" spans="2:14" x14ac:dyDescent="0.25">
      <c r="B34" s="14"/>
      <c r="C34" s="15" t="s">
        <v>79</v>
      </c>
      <c r="D34" s="15"/>
      <c r="E34" s="15"/>
      <c r="F34" s="15"/>
      <c r="G34" s="15"/>
      <c r="H34" s="15"/>
      <c r="I34" s="20" t="s">
        <v>31</v>
      </c>
      <c r="K34" t="s">
        <v>91</v>
      </c>
      <c r="N34" s="11"/>
    </row>
    <row r="35" spans="2:14" x14ac:dyDescent="0.25">
      <c r="B35" s="14"/>
      <c r="C35" s="15" t="s">
        <v>78</v>
      </c>
      <c r="D35" s="15"/>
      <c r="E35" s="15"/>
      <c r="F35" s="15"/>
      <c r="G35" s="15"/>
      <c r="H35" s="15"/>
      <c r="I35" s="20" t="s">
        <v>32</v>
      </c>
      <c r="N35" s="11"/>
    </row>
    <row r="36" spans="2:14" x14ac:dyDescent="0.25">
      <c r="B36" s="14"/>
      <c r="N36" s="11"/>
    </row>
    <row r="37" spans="2:14" x14ac:dyDescent="0.25">
      <c r="B37" s="16" t="s">
        <v>33</v>
      </c>
      <c r="N37" s="11"/>
    </row>
    <row r="38" spans="2:14" ht="15.75" thickBot="1" x14ac:dyDescent="0.3">
      <c r="B38" s="14" t="s">
        <v>34</v>
      </c>
      <c r="C38" s="17" t="s">
        <v>29</v>
      </c>
      <c r="D38" t="s">
        <v>37</v>
      </c>
      <c r="E38" s="48">
        <f>D17-((E7*F24)/F25)</f>
        <v>16.060000000000002</v>
      </c>
      <c r="F38" t="s">
        <v>9</v>
      </c>
      <c r="N38" s="11"/>
    </row>
    <row r="39" spans="2:14" ht="15.75" thickBot="1" x14ac:dyDescent="0.3">
      <c r="B39" s="14" t="s">
        <v>35</v>
      </c>
      <c r="D39" t="s">
        <v>37</v>
      </c>
      <c r="E39" s="1">
        <v>15</v>
      </c>
      <c r="F39" t="s">
        <v>9</v>
      </c>
      <c r="N39" s="11"/>
    </row>
    <row r="40" spans="2:14" x14ac:dyDescent="0.25">
      <c r="B40" s="14"/>
      <c r="N40" s="11"/>
    </row>
    <row r="41" spans="2:14" x14ac:dyDescent="0.25">
      <c r="B41" s="16" t="s">
        <v>5</v>
      </c>
      <c r="N41" s="11"/>
    </row>
    <row r="42" spans="2:14" ht="15.75" thickBot="1" x14ac:dyDescent="0.3">
      <c r="B42" s="14" t="s">
        <v>34</v>
      </c>
      <c r="C42" s="17" t="s">
        <v>31</v>
      </c>
      <c r="D42" t="s">
        <v>39</v>
      </c>
      <c r="E42">
        <f>D16-(((E7*F24)+(E39*F26))/F26)</f>
        <v>1.0600000000000023</v>
      </c>
      <c r="F42" t="s">
        <v>9</v>
      </c>
      <c r="N42" s="11"/>
    </row>
    <row r="43" spans="2:14" ht="15.75" thickBot="1" x14ac:dyDescent="0.3">
      <c r="B43" s="14" t="s">
        <v>35</v>
      </c>
      <c r="D43" t="s">
        <v>38</v>
      </c>
      <c r="E43" s="1">
        <v>20</v>
      </c>
      <c r="F43" t="s">
        <v>9</v>
      </c>
      <c r="G43" t="s">
        <v>96</v>
      </c>
      <c r="N43" s="11"/>
    </row>
    <row r="44" spans="2:14" x14ac:dyDescent="0.25">
      <c r="B44" s="14"/>
      <c r="N44" s="11"/>
    </row>
    <row r="45" spans="2:14" x14ac:dyDescent="0.25">
      <c r="B45" s="16" t="s">
        <v>36</v>
      </c>
      <c r="N45" s="11"/>
    </row>
    <row r="46" spans="2:14" ht="15.75" thickBot="1" x14ac:dyDescent="0.3">
      <c r="B46" s="14" t="s">
        <v>34</v>
      </c>
      <c r="C46" s="17" t="s">
        <v>32</v>
      </c>
      <c r="D46" t="s">
        <v>40</v>
      </c>
      <c r="E46" s="41">
        <f>D16-(((E7*F24)+(E39*F25)+(E43*F26))/F27)</f>
        <v>-18.939999999999998</v>
      </c>
      <c r="F46" t="s">
        <v>9</v>
      </c>
      <c r="G46" t="s">
        <v>97</v>
      </c>
      <c r="N46" s="11"/>
    </row>
    <row r="47" spans="2:14" ht="15.75" thickBot="1" x14ac:dyDescent="0.3">
      <c r="B47" s="14" t="s">
        <v>35</v>
      </c>
      <c r="D47" t="s">
        <v>40</v>
      </c>
      <c r="E47" s="1">
        <v>0</v>
      </c>
      <c r="F47" t="s">
        <v>9</v>
      </c>
      <c r="N47" s="11"/>
    </row>
    <row r="48" spans="2:14" ht="15.75" thickBot="1" x14ac:dyDescent="0.3">
      <c r="B48" s="14"/>
      <c r="H48" s="54" t="str">
        <f>IF(D7="TSD","TSD","CBUQ Fx. C")</f>
        <v>CBUQ Fx. C</v>
      </c>
      <c r="I48" s="55"/>
      <c r="K48" s="70" t="s">
        <v>51</v>
      </c>
      <c r="L48" s="70"/>
      <c r="M48" s="19">
        <v>5</v>
      </c>
      <c r="N48" s="18" t="s">
        <v>9</v>
      </c>
    </row>
    <row r="49" spans="2:14" ht="16.5" thickTop="1" thickBot="1" x14ac:dyDescent="0.3">
      <c r="B49" s="72" t="s">
        <v>41</v>
      </c>
      <c r="C49" s="72"/>
      <c r="D49" s="72"/>
      <c r="E49" s="72"/>
      <c r="F49" s="73"/>
      <c r="H49" s="56" t="s">
        <v>80</v>
      </c>
      <c r="I49" s="57"/>
      <c r="K49" s="70" t="s">
        <v>50</v>
      </c>
      <c r="L49" s="70"/>
      <c r="M49" s="19">
        <f>E7-M48</f>
        <v>0</v>
      </c>
      <c r="N49" s="18" t="s">
        <v>9</v>
      </c>
    </row>
    <row r="50" spans="2:14" x14ac:dyDescent="0.25">
      <c r="B50" s="80" t="s">
        <v>42</v>
      </c>
      <c r="C50" s="74" t="s">
        <v>89</v>
      </c>
      <c r="D50" s="74"/>
      <c r="E50" s="74"/>
      <c r="F50" s="75"/>
      <c r="H50" s="58" t="s">
        <v>43</v>
      </c>
      <c r="I50" s="59"/>
      <c r="K50" s="71" t="s">
        <v>47</v>
      </c>
      <c r="L50" s="71"/>
      <c r="M50" s="97">
        <f>E39</f>
        <v>15</v>
      </c>
      <c r="N50" s="98" t="s">
        <v>9</v>
      </c>
    </row>
    <row r="51" spans="2:14" ht="15.75" thickBot="1" x14ac:dyDescent="0.3">
      <c r="B51" s="81"/>
      <c r="C51" s="74"/>
      <c r="D51" s="74"/>
      <c r="E51" s="74"/>
      <c r="F51" s="75"/>
      <c r="H51" s="60"/>
      <c r="I51" s="61"/>
      <c r="K51" s="71"/>
      <c r="L51" s="71"/>
      <c r="M51" s="97"/>
      <c r="N51" s="98"/>
    </row>
    <row r="52" spans="2:14" x14ac:dyDescent="0.25">
      <c r="B52" s="25" t="s">
        <v>43</v>
      </c>
      <c r="C52" s="78" t="s">
        <v>100</v>
      </c>
      <c r="D52" s="78"/>
      <c r="E52" s="78"/>
      <c r="F52" s="79"/>
      <c r="H52" s="62" t="s">
        <v>44</v>
      </c>
      <c r="I52" s="63"/>
      <c r="K52" s="71" t="s">
        <v>48</v>
      </c>
      <c r="L52" s="71"/>
      <c r="M52" s="97">
        <f>E43</f>
        <v>20</v>
      </c>
      <c r="N52" s="98" t="s">
        <v>9</v>
      </c>
    </row>
    <row r="53" spans="2:14" x14ac:dyDescent="0.25">
      <c r="B53" s="40" t="s">
        <v>44</v>
      </c>
      <c r="C53" s="78" t="s">
        <v>81</v>
      </c>
      <c r="D53" s="78"/>
      <c r="E53" s="78"/>
      <c r="F53" s="79"/>
      <c r="H53" s="64"/>
      <c r="I53" s="65"/>
      <c r="K53" s="71"/>
      <c r="L53" s="71"/>
      <c r="M53" s="97"/>
      <c r="N53" s="98"/>
    </row>
    <row r="54" spans="2:14" ht="15.75" thickBot="1" x14ac:dyDescent="0.3">
      <c r="B54" s="29" t="s">
        <v>45</v>
      </c>
      <c r="C54" s="76" t="s">
        <v>46</v>
      </c>
      <c r="D54" s="76"/>
      <c r="E54" s="76"/>
      <c r="F54" s="77"/>
      <c r="H54" s="66"/>
      <c r="I54" s="67"/>
      <c r="K54" s="71"/>
      <c r="L54" s="71"/>
      <c r="M54" s="97"/>
      <c r="N54" s="98"/>
    </row>
    <row r="55" spans="2:14" ht="16.5" thickTop="1" thickBot="1" x14ac:dyDescent="0.3">
      <c r="B55" s="14"/>
      <c r="H55" s="68" t="s">
        <v>45</v>
      </c>
      <c r="I55" s="69"/>
      <c r="K55" s="70" t="s">
        <v>49</v>
      </c>
      <c r="L55" s="70"/>
      <c r="M55" s="19">
        <f>E47</f>
        <v>0</v>
      </c>
      <c r="N55" s="18" t="s">
        <v>9</v>
      </c>
    </row>
    <row r="56" spans="2:14" x14ac:dyDescent="0.25">
      <c r="B56" s="14"/>
      <c r="N56" s="11"/>
    </row>
    <row r="57" spans="2:14" x14ac:dyDescent="0.25">
      <c r="B57" s="14"/>
      <c r="N57" s="11"/>
    </row>
    <row r="58" spans="2:14" x14ac:dyDescent="0.25">
      <c r="B58" s="88" t="s">
        <v>52</v>
      </c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90"/>
    </row>
    <row r="59" spans="2:14" x14ac:dyDescent="0.25">
      <c r="B59" s="51" t="s">
        <v>53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3"/>
    </row>
  </sheetData>
  <mergeCells count="51">
    <mergeCell ref="B27:C27"/>
    <mergeCell ref="B25:C25"/>
    <mergeCell ref="M16:M17"/>
    <mergeCell ref="M18:M19"/>
    <mergeCell ref="B8:C8"/>
    <mergeCell ref="B9:C9"/>
    <mergeCell ref="B10:C10"/>
    <mergeCell ref="H8:L8"/>
    <mergeCell ref="H9:L9"/>
    <mergeCell ref="H10:L10"/>
    <mergeCell ref="H11:K12"/>
    <mergeCell ref="M14:M15"/>
    <mergeCell ref="H13:K13"/>
    <mergeCell ref="H5:N5"/>
    <mergeCell ref="H2:N3"/>
    <mergeCell ref="B2:F3"/>
    <mergeCell ref="B6:C6"/>
    <mergeCell ref="B7:C7"/>
    <mergeCell ref="H6:L6"/>
    <mergeCell ref="H7:L7"/>
    <mergeCell ref="N14:N15"/>
    <mergeCell ref="N16:N17"/>
    <mergeCell ref="N18:N19"/>
    <mergeCell ref="H20:L20"/>
    <mergeCell ref="B58:N58"/>
    <mergeCell ref="B24:C24"/>
    <mergeCell ref="H14:H19"/>
    <mergeCell ref="I14:L14"/>
    <mergeCell ref="I16:L16"/>
    <mergeCell ref="I18:L18"/>
    <mergeCell ref="K52:L54"/>
    <mergeCell ref="K55:L55"/>
    <mergeCell ref="M52:M54"/>
    <mergeCell ref="M50:M51"/>
    <mergeCell ref="N50:N51"/>
    <mergeCell ref="N52:N54"/>
    <mergeCell ref="B59:N59"/>
    <mergeCell ref="H48:I48"/>
    <mergeCell ref="H49:I49"/>
    <mergeCell ref="H50:I51"/>
    <mergeCell ref="H52:I54"/>
    <mergeCell ref="H55:I55"/>
    <mergeCell ref="K48:L48"/>
    <mergeCell ref="K49:L49"/>
    <mergeCell ref="K50:L51"/>
    <mergeCell ref="B49:F49"/>
    <mergeCell ref="C50:F51"/>
    <mergeCell ref="C54:F54"/>
    <mergeCell ref="C53:F53"/>
    <mergeCell ref="C52:F52"/>
    <mergeCell ref="B50:B51"/>
  </mergeCells>
  <conditionalFormatting sqref="H52:I54">
    <cfRule type="containsText" dxfId="1" priority="2" operator="containsText" text="SUB-BASE">
      <formula>NOT(ISERROR(SEARCH("SUB-BASE",H52)))</formula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11811024" right="0.511811024" top="0.78740157499999996" bottom="0.78740157499999996" header="0.31496062000000002" footer="0.31496062000000002"/>
  <pageSetup paperSize="8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002290B4-29C2-4B32-9443-5BB92F210B8C}">
            <xm:f>NOT(ISERROR(SEARCH($C$53,H52)))</xm:f>
            <xm:f>$C$53</xm:f>
            <x14:dxf>
              <fill>
                <patternFill>
                  <bgColor theme="9" tint="-0.24994659260841701"/>
                </patternFill>
              </fill>
            </x14:dxf>
          </x14:cfRule>
          <xm:sqref>H52:I54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12"/>
  <sheetViews>
    <sheetView workbookViewId="0">
      <selection activeCell="I25" sqref="I25"/>
    </sheetView>
  </sheetViews>
  <sheetFormatPr defaultRowHeight="15" x14ac:dyDescent="0.25"/>
  <sheetData>
    <row r="2" spans="3:6" x14ac:dyDescent="0.25">
      <c r="C2" t="s">
        <v>84</v>
      </c>
    </row>
    <row r="5" spans="3:6" x14ac:dyDescent="0.25">
      <c r="C5" t="s">
        <v>85</v>
      </c>
      <c r="D5" t="s">
        <v>15</v>
      </c>
      <c r="E5">
        <f>77.67*(E6^0.0482)*(E7^-0.598)</f>
        <v>26.058356034512201</v>
      </c>
      <c r="F5" t="s">
        <v>86</v>
      </c>
    </row>
    <row r="6" spans="3:6" x14ac:dyDescent="0.25">
      <c r="C6" t="s">
        <v>82</v>
      </c>
      <c r="D6" t="s">
        <v>15</v>
      </c>
      <c r="E6">
        <f>2*(10^6)</f>
        <v>2000000</v>
      </c>
    </row>
    <row r="7" spans="3:6" x14ac:dyDescent="0.25">
      <c r="C7" t="s">
        <v>83</v>
      </c>
      <c r="D7" t="s">
        <v>15</v>
      </c>
      <c r="E7">
        <v>20</v>
      </c>
      <c r="F7" t="s">
        <v>87</v>
      </c>
    </row>
    <row r="10" spans="3:6" x14ac:dyDescent="0.25">
      <c r="C10" t="s">
        <v>85</v>
      </c>
      <c r="D10" t="s">
        <v>15</v>
      </c>
      <c r="E10">
        <f>77.67*(E11^0.0482)*(E12^-0.598)</f>
        <v>25.202136980617535</v>
      </c>
      <c r="F10" t="s">
        <v>86</v>
      </c>
    </row>
    <row r="11" spans="3:6" x14ac:dyDescent="0.25">
      <c r="C11" t="s">
        <v>82</v>
      </c>
      <c r="D11" t="s">
        <v>15</v>
      </c>
      <c r="E11">
        <f>1*(10^6)</f>
        <v>1000000</v>
      </c>
    </row>
    <row r="12" spans="3:6" x14ac:dyDescent="0.25">
      <c r="C12" t="s">
        <v>83</v>
      </c>
      <c r="D12" t="s">
        <v>15</v>
      </c>
      <c r="E12">
        <v>20</v>
      </c>
      <c r="F12" t="s">
        <v>88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Dimensionamento</vt:lpstr>
      <vt:lpstr>contraprova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</dc:creator>
  <cp:lastModifiedBy>Carla Maria de Lima Melro</cp:lastModifiedBy>
  <dcterms:created xsi:type="dcterms:W3CDTF">2012-09-11T13:04:06Z</dcterms:created>
  <dcterms:modified xsi:type="dcterms:W3CDTF">2024-10-04T12:13:08Z</dcterms:modified>
</cp:coreProperties>
</file>