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as.kleiton\Documents\5ª EPE\Licitações\Limpeza, manutenção e conservação (5ª EPE e 5ª CII) 05_2024\"/>
    </mc:Choice>
  </mc:AlternateContent>
  <xr:revisionPtr revIDLastSave="0" documentId="13_ncr:1_{DDD114A7-0530-41D4-B94C-FE3ECEC31659}" xr6:coauthVersionLast="47" xr6:coauthVersionMax="47" xr10:uidLastSave="{00000000-0000-0000-0000-000000000000}"/>
  <bookViews>
    <workbookView xWindow="-120" yWindow="-120" windowWidth="29040" windowHeight="15840" tabRatio="858" firstSheet="3" activeTab="7" xr2:uid="{00000000-000D-0000-FFFF-FFFF00000000}"/>
  </bookViews>
  <sheets>
    <sheet name="1.1 AL - 5ªEPE" sheetId="4" r:id="rId1"/>
    <sheet name="1.2 CO 5ªEPE ou 5ªSR" sheetId="2" r:id="rId2"/>
    <sheet name="1.3 CO 5ªCII" sheetId="17" r:id="rId3"/>
    <sheet name="1.4 JD 5ªEPE" sheetId="3" r:id="rId4"/>
    <sheet name=" 1.5 RC 5ªEPE ou 5ªSR" sheetId="6" r:id="rId5"/>
    <sheet name=" 1.6 EAB 5ªEPE" sheetId="10" r:id="rId6"/>
    <sheet name="1.7 AM 5ªEPE" sheetId="11" r:id="rId7"/>
    <sheet name="1.8 AM 5ªCII" sheetId="22" r:id="rId8"/>
    <sheet name="1.9 MO 5ªSR" sheetId="16" r:id="rId9"/>
    <sheet name="1.10 MO 5ªCII" sheetId="18" r:id="rId10"/>
    <sheet name="1.11 EM 5ªCII" sheetId="19" r:id="rId11"/>
    <sheet name="1.12 ALI - 5ªCII" sheetId="20" r:id="rId12"/>
    <sheet name="Unif. e EPI's" sheetId="14" r:id="rId13"/>
    <sheet name="Mat. e Equip." sheetId="1" r:id="rId14"/>
    <sheet name="Diárias" sheetId="21" r:id="rId15"/>
    <sheet name="Res. Ins. Div." sheetId="13" r:id="rId16"/>
    <sheet name="Valor Global" sheetId="7" r:id="rId17"/>
  </sheets>
  <definedNames>
    <definedName name="_xlnm.Print_Area" localSheetId="0">'1.1 AL - 5ªEPE'!$A$1:$E$136</definedName>
    <definedName name="_xlnm.Print_Area" localSheetId="11">'1.12 ALI - 5ªCII'!$A$1:$E$136</definedName>
    <definedName name="_xlnm.Print_Area" localSheetId="1">'1.2 CO 5ªEPE ou 5ªSR'!$A$1:$E$134</definedName>
    <definedName name="_xlnm.Print_Area" localSheetId="2">'1.3 CO 5ªCII'!$A$1:$E$134</definedName>
    <definedName name="_xlnm.Print_Area" localSheetId="16">'Valor Global'!$A$1:$F$24</definedName>
  </definedNames>
  <calcPr calcId="191029" iterate="1"/>
</workbook>
</file>

<file path=xl/calcChain.xml><?xml version="1.0" encoding="utf-8"?>
<calcChain xmlns="http://schemas.openxmlformats.org/spreadsheetml/2006/main">
  <c r="E63" i="22" l="1"/>
  <c r="E62" i="20"/>
  <c r="E62" i="19"/>
  <c r="E62" i="18"/>
  <c r="E62" i="16"/>
  <c r="E62" i="22"/>
  <c r="E62" i="11"/>
  <c r="E62" i="10"/>
  <c r="E62" i="6"/>
  <c r="E62" i="3"/>
  <c r="E62" i="17"/>
  <c r="E62" i="2"/>
  <c r="E62" i="4"/>
  <c r="M74" i="1"/>
  <c r="N74" i="1"/>
  <c r="M75" i="1"/>
  <c r="N75" i="1"/>
  <c r="M76" i="1"/>
  <c r="N76" i="1" s="1"/>
  <c r="M77" i="1"/>
  <c r="N77" i="1" s="1"/>
  <c r="M78" i="1"/>
  <c r="N78" i="1" s="1"/>
  <c r="M79" i="1"/>
  <c r="N79" i="1"/>
  <c r="M80" i="1"/>
  <c r="N80" i="1" s="1"/>
  <c r="M81" i="1"/>
  <c r="N81" i="1" s="1"/>
  <c r="M82" i="1"/>
  <c r="N82" i="1" s="1"/>
  <c r="M83" i="1"/>
  <c r="N83" i="1"/>
  <c r="M84" i="1"/>
  <c r="N84" i="1" s="1"/>
  <c r="M85" i="1"/>
  <c r="N85" i="1" s="1"/>
  <c r="M86" i="1"/>
  <c r="N86" i="1" s="1"/>
  <c r="M87" i="1"/>
  <c r="N87" i="1" s="1"/>
  <c r="M88" i="1"/>
  <c r="N88" i="1" s="1"/>
  <c r="M89" i="1"/>
  <c r="N89" i="1" s="1"/>
  <c r="M90" i="1"/>
  <c r="N90" i="1" s="1"/>
  <c r="C17" i="13"/>
  <c r="C16" i="13"/>
  <c r="C15" i="13"/>
  <c r="C14" i="13"/>
  <c r="C13" i="13"/>
  <c r="C12" i="13"/>
  <c r="C11" i="13"/>
  <c r="C10" i="13"/>
  <c r="C9" i="13"/>
  <c r="C8" i="13"/>
  <c r="C7" i="13"/>
  <c r="C6" i="13"/>
  <c r="M452" i="1"/>
  <c r="N452" i="1" s="1"/>
  <c r="M453" i="1"/>
  <c r="N453" i="1" s="1"/>
  <c r="M454" i="1"/>
  <c r="N454" i="1" s="1"/>
  <c r="M455" i="1"/>
  <c r="N455" i="1" s="1"/>
  <c r="M456" i="1"/>
  <c r="N456" i="1" s="1"/>
  <c r="M457" i="1"/>
  <c r="N457" i="1" s="1"/>
  <c r="M458" i="1"/>
  <c r="N458" i="1"/>
  <c r="M459" i="1"/>
  <c r="N459" i="1"/>
  <c r="M460" i="1"/>
  <c r="N460" i="1" s="1"/>
  <c r="M461" i="1"/>
  <c r="N461" i="1" s="1"/>
  <c r="M462" i="1"/>
  <c r="N462" i="1" s="1"/>
  <c r="M463" i="1"/>
  <c r="N463" i="1" s="1"/>
  <c r="M464" i="1"/>
  <c r="N464" i="1" s="1"/>
  <c r="M465" i="1"/>
  <c r="N465" i="1" s="1"/>
  <c r="M466" i="1"/>
  <c r="N466" i="1" s="1"/>
  <c r="M467" i="1"/>
  <c r="N467" i="1" s="1"/>
  <c r="M468" i="1"/>
  <c r="N468" i="1" s="1"/>
  <c r="M469" i="1"/>
  <c r="N469" i="1" s="1"/>
  <c r="M470" i="1"/>
  <c r="N470" i="1" s="1"/>
  <c r="M471" i="1"/>
  <c r="N471" i="1" s="1"/>
  <c r="M472" i="1"/>
  <c r="N472" i="1" s="1"/>
  <c r="M473" i="1"/>
  <c r="N473" i="1" s="1"/>
  <c r="M474" i="1"/>
  <c r="N474" i="1" s="1"/>
  <c r="M451" i="1"/>
  <c r="N451" i="1" s="1"/>
  <c r="M429" i="1"/>
  <c r="N429" i="1" s="1"/>
  <c r="M430" i="1"/>
  <c r="N430" i="1" s="1"/>
  <c r="M431" i="1"/>
  <c r="N431" i="1" s="1"/>
  <c r="M432" i="1"/>
  <c r="N432" i="1" s="1"/>
  <c r="M433" i="1"/>
  <c r="N433" i="1" s="1"/>
  <c r="M434" i="1"/>
  <c r="N434" i="1" s="1"/>
  <c r="M435" i="1"/>
  <c r="N435" i="1" s="1"/>
  <c r="M436" i="1"/>
  <c r="N436" i="1" s="1"/>
  <c r="M437" i="1"/>
  <c r="N437" i="1" s="1"/>
  <c r="M438" i="1"/>
  <c r="N438" i="1" s="1"/>
  <c r="M439" i="1"/>
  <c r="N439" i="1" s="1"/>
  <c r="M440" i="1"/>
  <c r="N440" i="1" s="1"/>
  <c r="M441" i="1"/>
  <c r="N441" i="1" s="1"/>
  <c r="M442" i="1"/>
  <c r="N442" i="1" s="1"/>
  <c r="M443" i="1"/>
  <c r="N443" i="1" s="1"/>
  <c r="M444" i="1"/>
  <c r="N444" i="1" s="1"/>
  <c r="M428" i="1"/>
  <c r="M357" i="1"/>
  <c r="N357" i="1" s="1"/>
  <c r="M358" i="1"/>
  <c r="N358" i="1" s="1"/>
  <c r="M359" i="1"/>
  <c r="N359" i="1" s="1"/>
  <c r="M360" i="1"/>
  <c r="N360" i="1" s="1"/>
  <c r="M361" i="1"/>
  <c r="N361" i="1" s="1"/>
  <c r="M362" i="1"/>
  <c r="N362" i="1" s="1"/>
  <c r="M363" i="1"/>
  <c r="N363" i="1" s="1"/>
  <c r="M364" i="1"/>
  <c r="N364" i="1" s="1"/>
  <c r="M365" i="1"/>
  <c r="N365" i="1" s="1"/>
  <c r="M366" i="1"/>
  <c r="N366" i="1" s="1"/>
  <c r="M367" i="1"/>
  <c r="N367" i="1" s="1"/>
  <c r="M368" i="1"/>
  <c r="N368" i="1" s="1"/>
  <c r="M369" i="1"/>
  <c r="N369" i="1" s="1"/>
  <c r="M370" i="1"/>
  <c r="N370" i="1" s="1"/>
  <c r="M371" i="1"/>
  <c r="N371" i="1" s="1"/>
  <c r="M372" i="1"/>
  <c r="N372" i="1" s="1"/>
  <c r="M373" i="1"/>
  <c r="N373" i="1" s="1"/>
  <c r="M374" i="1"/>
  <c r="N374" i="1" s="1"/>
  <c r="M375" i="1"/>
  <c r="N375" i="1" s="1"/>
  <c r="M376" i="1"/>
  <c r="N376" i="1" s="1"/>
  <c r="M377" i="1"/>
  <c r="N377" i="1" s="1"/>
  <c r="M378" i="1"/>
  <c r="N378" i="1" s="1"/>
  <c r="M379" i="1"/>
  <c r="N379" i="1" s="1"/>
  <c r="M380" i="1"/>
  <c r="N380" i="1" s="1"/>
  <c r="M381" i="1"/>
  <c r="N381" i="1" s="1"/>
  <c r="M382" i="1"/>
  <c r="N382" i="1" s="1"/>
  <c r="M383" i="1"/>
  <c r="N383" i="1" s="1"/>
  <c r="M384" i="1"/>
  <c r="N384" i="1" s="1"/>
  <c r="M385" i="1"/>
  <c r="N385" i="1" s="1"/>
  <c r="M386" i="1"/>
  <c r="N386" i="1" s="1"/>
  <c r="M387" i="1"/>
  <c r="N387" i="1" s="1"/>
  <c r="M388" i="1"/>
  <c r="N388" i="1" s="1"/>
  <c r="M389" i="1"/>
  <c r="N389" i="1" s="1"/>
  <c r="M390" i="1"/>
  <c r="N390" i="1" s="1"/>
  <c r="M391" i="1"/>
  <c r="N391" i="1" s="1"/>
  <c r="M392" i="1"/>
  <c r="N392" i="1" s="1"/>
  <c r="M393" i="1"/>
  <c r="N393" i="1" s="1"/>
  <c r="M394" i="1"/>
  <c r="N394" i="1" s="1"/>
  <c r="M395" i="1"/>
  <c r="N395" i="1" s="1"/>
  <c r="M396" i="1"/>
  <c r="N396" i="1" s="1"/>
  <c r="M397" i="1"/>
  <c r="N397" i="1" s="1"/>
  <c r="M398" i="1"/>
  <c r="N398" i="1" s="1"/>
  <c r="M399" i="1"/>
  <c r="N399" i="1" s="1"/>
  <c r="M400" i="1"/>
  <c r="N400" i="1" s="1"/>
  <c r="M401" i="1"/>
  <c r="N401" i="1" s="1"/>
  <c r="M402" i="1"/>
  <c r="N402" i="1" s="1"/>
  <c r="M403" i="1"/>
  <c r="N403" i="1" s="1"/>
  <c r="M404" i="1"/>
  <c r="N404" i="1" s="1"/>
  <c r="M405" i="1"/>
  <c r="N405" i="1" s="1"/>
  <c r="M406" i="1"/>
  <c r="N406" i="1" s="1"/>
  <c r="M407" i="1"/>
  <c r="N407" i="1" s="1"/>
  <c r="M408" i="1"/>
  <c r="N408" i="1" s="1"/>
  <c r="M409" i="1"/>
  <c r="N409" i="1" s="1"/>
  <c r="M410" i="1"/>
  <c r="N410" i="1" s="1"/>
  <c r="M411" i="1"/>
  <c r="N411" i="1" s="1"/>
  <c r="M412" i="1"/>
  <c r="N412" i="1" s="1"/>
  <c r="M413" i="1"/>
  <c r="N413" i="1" s="1"/>
  <c r="M414" i="1"/>
  <c r="N414" i="1" s="1"/>
  <c r="M415" i="1"/>
  <c r="N415" i="1" s="1"/>
  <c r="M416" i="1"/>
  <c r="N416" i="1" s="1"/>
  <c r="M417" i="1"/>
  <c r="N417" i="1" s="1"/>
  <c r="M418" i="1"/>
  <c r="N418" i="1" s="1"/>
  <c r="M419" i="1"/>
  <c r="N419" i="1" s="1"/>
  <c r="M420" i="1"/>
  <c r="N420" i="1"/>
  <c r="M421" i="1"/>
  <c r="N421" i="1" s="1"/>
  <c r="M356" i="1"/>
  <c r="M282" i="1"/>
  <c r="N282" i="1" s="1"/>
  <c r="M283" i="1"/>
  <c r="N283" i="1" s="1"/>
  <c r="M284" i="1"/>
  <c r="N284" i="1" s="1"/>
  <c r="M285" i="1"/>
  <c r="N285" i="1" s="1"/>
  <c r="M286" i="1"/>
  <c r="N286" i="1" s="1"/>
  <c r="M287" i="1"/>
  <c r="N287" i="1" s="1"/>
  <c r="M288" i="1"/>
  <c r="N288" i="1" s="1"/>
  <c r="M289" i="1"/>
  <c r="N289" i="1" s="1"/>
  <c r="M290" i="1"/>
  <c r="N290" i="1" s="1"/>
  <c r="M291" i="1"/>
  <c r="N291" i="1" s="1"/>
  <c r="M292" i="1"/>
  <c r="N292" i="1" s="1"/>
  <c r="M293" i="1"/>
  <c r="N293" i="1" s="1"/>
  <c r="M294" i="1"/>
  <c r="N294" i="1" s="1"/>
  <c r="M295" i="1"/>
  <c r="N295" i="1" s="1"/>
  <c r="M296" i="1"/>
  <c r="N296" i="1" s="1"/>
  <c r="M297" i="1"/>
  <c r="N297" i="1" s="1"/>
  <c r="M298" i="1"/>
  <c r="N298" i="1" s="1"/>
  <c r="M299" i="1"/>
  <c r="N299" i="1" s="1"/>
  <c r="M300" i="1"/>
  <c r="N300" i="1" s="1"/>
  <c r="M301" i="1"/>
  <c r="N301" i="1" s="1"/>
  <c r="M302" i="1"/>
  <c r="N302" i="1" s="1"/>
  <c r="M303" i="1"/>
  <c r="N303" i="1" s="1"/>
  <c r="M304" i="1"/>
  <c r="N304" i="1" s="1"/>
  <c r="M305" i="1"/>
  <c r="N305" i="1" s="1"/>
  <c r="M306" i="1"/>
  <c r="N306" i="1" s="1"/>
  <c r="M307" i="1"/>
  <c r="N307" i="1" s="1"/>
  <c r="M308" i="1"/>
  <c r="N308" i="1" s="1"/>
  <c r="M309" i="1"/>
  <c r="N309" i="1" s="1"/>
  <c r="M310" i="1"/>
  <c r="N310" i="1" s="1"/>
  <c r="M311" i="1"/>
  <c r="N311" i="1" s="1"/>
  <c r="M312" i="1"/>
  <c r="N312" i="1" s="1"/>
  <c r="M313" i="1"/>
  <c r="N313" i="1" s="1"/>
  <c r="M314" i="1"/>
  <c r="N314" i="1" s="1"/>
  <c r="M315" i="1"/>
  <c r="N315" i="1" s="1"/>
  <c r="M316" i="1"/>
  <c r="N316" i="1" s="1"/>
  <c r="M317" i="1"/>
  <c r="N317" i="1" s="1"/>
  <c r="M318" i="1"/>
  <c r="N318" i="1" s="1"/>
  <c r="M319" i="1"/>
  <c r="N319" i="1" s="1"/>
  <c r="M320" i="1"/>
  <c r="N320" i="1" s="1"/>
  <c r="M321" i="1"/>
  <c r="N321" i="1" s="1"/>
  <c r="M322" i="1"/>
  <c r="N322" i="1" s="1"/>
  <c r="M323" i="1"/>
  <c r="N323" i="1" s="1"/>
  <c r="M324" i="1"/>
  <c r="N324" i="1" s="1"/>
  <c r="M325" i="1"/>
  <c r="N325" i="1" s="1"/>
  <c r="M326" i="1"/>
  <c r="N326" i="1" s="1"/>
  <c r="M327" i="1"/>
  <c r="N327" i="1" s="1"/>
  <c r="M328" i="1"/>
  <c r="N328" i="1" s="1"/>
  <c r="M329" i="1"/>
  <c r="N329" i="1" s="1"/>
  <c r="M330" i="1"/>
  <c r="N330" i="1" s="1"/>
  <c r="M331" i="1"/>
  <c r="N331" i="1" s="1"/>
  <c r="M332" i="1"/>
  <c r="N332" i="1" s="1"/>
  <c r="M333" i="1"/>
  <c r="N333" i="1" s="1"/>
  <c r="M334" i="1"/>
  <c r="N334" i="1" s="1"/>
  <c r="M335" i="1"/>
  <c r="N335" i="1" s="1"/>
  <c r="M336" i="1"/>
  <c r="N336" i="1" s="1"/>
  <c r="M337" i="1"/>
  <c r="N337" i="1" s="1"/>
  <c r="M338" i="1"/>
  <c r="N338" i="1" s="1"/>
  <c r="M339" i="1"/>
  <c r="N339" i="1" s="1"/>
  <c r="M340" i="1"/>
  <c r="N340" i="1" s="1"/>
  <c r="M341" i="1"/>
  <c r="N341" i="1" s="1"/>
  <c r="M342" i="1"/>
  <c r="N342" i="1" s="1"/>
  <c r="M343" i="1"/>
  <c r="N343" i="1" s="1"/>
  <c r="M344" i="1"/>
  <c r="N344" i="1" s="1"/>
  <c r="M345" i="1"/>
  <c r="N345" i="1" s="1"/>
  <c r="M346" i="1"/>
  <c r="N346" i="1" s="1"/>
  <c r="M347" i="1"/>
  <c r="N347" i="1" s="1"/>
  <c r="M348" i="1"/>
  <c r="N348" i="1" s="1"/>
  <c r="M281" i="1"/>
  <c r="M274" i="1"/>
  <c r="M275" i="1" s="1"/>
  <c r="N275" i="1" s="1"/>
  <c r="M226" i="1"/>
  <c r="N226" i="1" s="1"/>
  <c r="M227" i="1"/>
  <c r="N227" i="1" s="1"/>
  <c r="M228" i="1"/>
  <c r="N228" i="1" s="1"/>
  <c r="M229" i="1"/>
  <c r="N229" i="1" s="1"/>
  <c r="M230" i="1"/>
  <c r="N230" i="1" s="1"/>
  <c r="M231" i="1"/>
  <c r="N231" i="1" s="1"/>
  <c r="M232" i="1"/>
  <c r="N232" i="1" s="1"/>
  <c r="M233" i="1"/>
  <c r="N233" i="1" s="1"/>
  <c r="M234" i="1"/>
  <c r="N234" i="1" s="1"/>
  <c r="M235" i="1"/>
  <c r="N235" i="1" s="1"/>
  <c r="M236" i="1"/>
  <c r="N236" i="1" s="1"/>
  <c r="M237" i="1"/>
  <c r="N237" i="1" s="1"/>
  <c r="M238" i="1"/>
  <c r="N238" i="1" s="1"/>
  <c r="M239" i="1"/>
  <c r="N239" i="1" s="1"/>
  <c r="M240" i="1"/>
  <c r="N240" i="1" s="1"/>
  <c r="M241" i="1"/>
  <c r="N241" i="1" s="1"/>
  <c r="M242" i="1"/>
  <c r="N242" i="1" s="1"/>
  <c r="M243" i="1"/>
  <c r="N243" i="1" s="1"/>
  <c r="M244" i="1"/>
  <c r="N244" i="1" s="1"/>
  <c r="M245" i="1"/>
  <c r="N245" i="1" s="1"/>
  <c r="M246" i="1"/>
  <c r="N246" i="1" s="1"/>
  <c r="M247" i="1"/>
  <c r="N247" i="1" s="1"/>
  <c r="M248" i="1"/>
  <c r="N248" i="1" s="1"/>
  <c r="M249" i="1"/>
  <c r="N249" i="1" s="1"/>
  <c r="M250" i="1"/>
  <c r="N250" i="1" s="1"/>
  <c r="M251" i="1"/>
  <c r="N251" i="1" s="1"/>
  <c r="M252" i="1"/>
  <c r="N252" i="1" s="1"/>
  <c r="M253" i="1"/>
  <c r="N253" i="1" s="1"/>
  <c r="M254" i="1"/>
  <c r="N254" i="1" s="1"/>
  <c r="M255" i="1"/>
  <c r="N255" i="1" s="1"/>
  <c r="M256" i="1"/>
  <c r="N256" i="1" s="1"/>
  <c r="M257" i="1"/>
  <c r="N257" i="1" s="1"/>
  <c r="M258" i="1"/>
  <c r="N258" i="1" s="1"/>
  <c r="M259" i="1"/>
  <c r="N259" i="1" s="1"/>
  <c r="M260" i="1"/>
  <c r="N260" i="1" s="1"/>
  <c r="M261" i="1"/>
  <c r="N261" i="1" s="1"/>
  <c r="M262" i="1"/>
  <c r="N262" i="1" s="1"/>
  <c r="M263" i="1"/>
  <c r="N263" i="1" s="1"/>
  <c r="M264" i="1"/>
  <c r="N264" i="1" s="1"/>
  <c r="M265" i="1"/>
  <c r="N265" i="1" s="1"/>
  <c r="M266" i="1"/>
  <c r="N266" i="1" s="1"/>
  <c r="M267" i="1"/>
  <c r="N267" i="1" s="1"/>
  <c r="M225" i="1"/>
  <c r="M217" i="1"/>
  <c r="N217" i="1" s="1"/>
  <c r="M218" i="1"/>
  <c r="N218" i="1" s="1"/>
  <c r="M216" i="1"/>
  <c r="M169" i="1"/>
  <c r="N169" i="1" s="1"/>
  <c r="M170" i="1"/>
  <c r="N170" i="1" s="1"/>
  <c r="M171" i="1"/>
  <c r="N171" i="1" s="1"/>
  <c r="M172" i="1"/>
  <c r="N172" i="1" s="1"/>
  <c r="M173" i="1"/>
  <c r="N173" i="1" s="1"/>
  <c r="M174" i="1"/>
  <c r="N174" i="1" s="1"/>
  <c r="M175" i="1"/>
  <c r="N175" i="1" s="1"/>
  <c r="M176" i="1"/>
  <c r="N176" i="1" s="1"/>
  <c r="M177" i="1"/>
  <c r="N177" i="1" s="1"/>
  <c r="M178" i="1"/>
  <c r="N178" i="1" s="1"/>
  <c r="M179" i="1"/>
  <c r="N179" i="1" s="1"/>
  <c r="M180" i="1"/>
  <c r="N180" i="1" s="1"/>
  <c r="M181" i="1"/>
  <c r="N181" i="1" s="1"/>
  <c r="M182" i="1"/>
  <c r="N182" i="1" s="1"/>
  <c r="M183" i="1"/>
  <c r="N183" i="1" s="1"/>
  <c r="M184" i="1"/>
  <c r="N184" i="1" s="1"/>
  <c r="M185" i="1"/>
  <c r="N185" i="1" s="1"/>
  <c r="M186" i="1"/>
  <c r="N186" i="1" s="1"/>
  <c r="M187" i="1"/>
  <c r="N187" i="1" s="1"/>
  <c r="M188" i="1"/>
  <c r="N188" i="1" s="1"/>
  <c r="M189" i="1"/>
  <c r="N189" i="1" s="1"/>
  <c r="M190" i="1"/>
  <c r="N190" i="1" s="1"/>
  <c r="M191" i="1"/>
  <c r="N191" i="1" s="1"/>
  <c r="M192" i="1"/>
  <c r="N192" i="1" s="1"/>
  <c r="M193" i="1"/>
  <c r="N193" i="1" s="1"/>
  <c r="M194" i="1"/>
  <c r="N194" i="1" s="1"/>
  <c r="M195" i="1"/>
  <c r="N195" i="1" s="1"/>
  <c r="M196" i="1"/>
  <c r="N196" i="1" s="1"/>
  <c r="M197" i="1"/>
  <c r="N197" i="1" s="1"/>
  <c r="M198" i="1"/>
  <c r="N198" i="1" s="1"/>
  <c r="M199" i="1"/>
  <c r="N199" i="1" s="1"/>
  <c r="M200" i="1"/>
  <c r="N200" i="1" s="1"/>
  <c r="M201" i="1"/>
  <c r="N201" i="1" s="1"/>
  <c r="M202" i="1"/>
  <c r="N202" i="1" s="1"/>
  <c r="M203" i="1"/>
  <c r="N203" i="1" s="1"/>
  <c r="M204" i="1"/>
  <c r="N204" i="1" s="1"/>
  <c r="M205" i="1"/>
  <c r="N205" i="1" s="1"/>
  <c r="M206" i="1"/>
  <c r="N206" i="1" s="1"/>
  <c r="M207" i="1"/>
  <c r="N207" i="1" s="1"/>
  <c r="M208" i="1"/>
  <c r="N208" i="1" s="1"/>
  <c r="M209" i="1"/>
  <c r="N209" i="1" s="1"/>
  <c r="M168" i="1"/>
  <c r="M140" i="1"/>
  <c r="N140" i="1" s="1"/>
  <c r="M141" i="1"/>
  <c r="N141" i="1" s="1"/>
  <c r="M142" i="1"/>
  <c r="N142" i="1" s="1"/>
  <c r="M143" i="1"/>
  <c r="N143" i="1" s="1"/>
  <c r="M144" i="1"/>
  <c r="N144" i="1" s="1"/>
  <c r="M145" i="1"/>
  <c r="N145" i="1" s="1"/>
  <c r="M146" i="1"/>
  <c r="N146" i="1" s="1"/>
  <c r="M147" i="1"/>
  <c r="N147" i="1" s="1"/>
  <c r="M148" i="1"/>
  <c r="N148" i="1" s="1"/>
  <c r="M149" i="1"/>
  <c r="N149" i="1" s="1"/>
  <c r="M150" i="1"/>
  <c r="N150" i="1" s="1"/>
  <c r="M151" i="1"/>
  <c r="N151" i="1" s="1"/>
  <c r="M152" i="1"/>
  <c r="N152" i="1" s="1"/>
  <c r="M153" i="1"/>
  <c r="N153" i="1" s="1"/>
  <c r="M154" i="1"/>
  <c r="N154" i="1" s="1"/>
  <c r="M155" i="1"/>
  <c r="N155" i="1" s="1"/>
  <c r="M156" i="1"/>
  <c r="N156" i="1" s="1"/>
  <c r="M157" i="1"/>
  <c r="N157" i="1" s="1"/>
  <c r="M158" i="1"/>
  <c r="N158" i="1" s="1"/>
  <c r="M159" i="1"/>
  <c r="N159" i="1" s="1"/>
  <c r="M160" i="1"/>
  <c r="N160" i="1" s="1"/>
  <c r="M161" i="1"/>
  <c r="N161" i="1" s="1"/>
  <c r="M139" i="1"/>
  <c r="N139" i="1" s="1"/>
  <c r="M131" i="1"/>
  <c r="N131" i="1" s="1"/>
  <c r="M132" i="1"/>
  <c r="N132" i="1" s="1"/>
  <c r="M130" i="1"/>
  <c r="M98" i="1"/>
  <c r="N98" i="1" s="1"/>
  <c r="M99" i="1"/>
  <c r="N99" i="1" s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 s="1"/>
  <c r="M110" i="1"/>
  <c r="N110" i="1" s="1"/>
  <c r="M111" i="1"/>
  <c r="N111" i="1" s="1"/>
  <c r="M112" i="1"/>
  <c r="N112" i="1" s="1"/>
  <c r="M113" i="1"/>
  <c r="N113" i="1" s="1"/>
  <c r="M114" i="1"/>
  <c r="N114" i="1" s="1"/>
  <c r="M115" i="1"/>
  <c r="N115" i="1" s="1"/>
  <c r="M116" i="1"/>
  <c r="N116" i="1" s="1"/>
  <c r="M117" i="1"/>
  <c r="N117" i="1" s="1"/>
  <c r="M118" i="1"/>
  <c r="N118" i="1" s="1"/>
  <c r="M119" i="1"/>
  <c r="N119" i="1" s="1"/>
  <c r="M97" i="1"/>
  <c r="M8" i="1"/>
  <c r="M73" i="1"/>
  <c r="N73" i="1" s="1"/>
  <c r="M66" i="1"/>
  <c r="N66" i="1" s="1"/>
  <c r="M65" i="1"/>
  <c r="N65" i="1" s="1"/>
  <c r="M475" i="1" l="1"/>
  <c r="N475" i="1" s="1"/>
  <c r="G17" i="13"/>
  <c r="M445" i="1"/>
  <c r="N445" i="1" s="1"/>
  <c r="E17" i="13" s="1"/>
  <c r="M91" i="1"/>
  <c r="N91" i="1" s="1"/>
  <c r="E7" i="13" s="1"/>
  <c r="I11" i="13"/>
  <c r="N428" i="1"/>
  <c r="M422" i="1"/>
  <c r="N356" i="1"/>
  <c r="M349" i="1"/>
  <c r="M219" i="1"/>
  <c r="N281" i="1"/>
  <c r="M268" i="1"/>
  <c r="N274" i="1"/>
  <c r="N225" i="1"/>
  <c r="N216" i="1"/>
  <c r="M210" i="1"/>
  <c r="M133" i="1"/>
  <c r="N133" i="1" s="1"/>
  <c r="E8" i="13" s="1"/>
  <c r="N168" i="1"/>
  <c r="M162" i="1"/>
  <c r="M120" i="1"/>
  <c r="N130" i="1"/>
  <c r="N97" i="1"/>
  <c r="M67" i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41" i="1"/>
  <c r="N41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N8" i="1"/>
  <c r="N210" i="1" l="1"/>
  <c r="G9" i="13"/>
  <c r="N422" i="1"/>
  <c r="G13" i="13"/>
  <c r="N67" i="1"/>
  <c r="I6" i="13"/>
  <c r="N120" i="1"/>
  <c r="G7" i="13"/>
  <c r="N268" i="1"/>
  <c r="G11" i="13"/>
  <c r="N219" i="1"/>
  <c r="I9" i="13"/>
  <c r="N162" i="1"/>
  <c r="G8" i="13"/>
  <c r="N349" i="1"/>
  <c r="G12" i="13"/>
  <c r="E63" i="11" s="1"/>
  <c r="M59" i="1"/>
  <c r="M35" i="1"/>
  <c r="N35" i="1" s="1"/>
  <c r="E6" i="13" s="1"/>
  <c r="E101" i="14"/>
  <c r="F101" i="14" s="1"/>
  <c r="I105" i="14"/>
  <c r="J105" i="14" s="1"/>
  <c r="I106" i="14"/>
  <c r="J106" i="14" s="1"/>
  <c r="F105" i="14"/>
  <c r="G105" i="14" s="1"/>
  <c r="F106" i="14"/>
  <c r="G106" i="14" s="1"/>
  <c r="I104" i="14"/>
  <c r="J104" i="14" s="1"/>
  <c r="F104" i="14"/>
  <c r="G104" i="14" s="1"/>
  <c r="I103" i="14"/>
  <c r="J103" i="14" s="1"/>
  <c r="F103" i="14"/>
  <c r="G103" i="14" s="1"/>
  <c r="I102" i="14"/>
  <c r="J102" i="14" s="1"/>
  <c r="F102" i="14"/>
  <c r="G102" i="14" s="1"/>
  <c r="I101" i="14"/>
  <c r="J101" i="14" s="1"/>
  <c r="I94" i="14"/>
  <c r="J94" i="14" s="1"/>
  <c r="F94" i="14"/>
  <c r="G94" i="14" s="1"/>
  <c r="I93" i="14"/>
  <c r="J93" i="14" s="1"/>
  <c r="F93" i="14"/>
  <c r="G93" i="14" s="1"/>
  <c r="I92" i="14"/>
  <c r="J92" i="14" s="1"/>
  <c r="F92" i="14"/>
  <c r="G92" i="14" s="1"/>
  <c r="I91" i="14"/>
  <c r="F91" i="14"/>
  <c r="G91" i="14" s="1"/>
  <c r="I90" i="14"/>
  <c r="J90" i="14" s="1"/>
  <c r="F90" i="14"/>
  <c r="E80" i="14"/>
  <c r="F80" i="14" s="1"/>
  <c r="G80" i="14" s="1"/>
  <c r="E78" i="14"/>
  <c r="F78" i="14" s="1"/>
  <c r="G78" i="14" s="1"/>
  <c r="I81" i="14"/>
  <c r="J81" i="14" s="1"/>
  <c r="I82" i="14"/>
  <c r="J82" i="14" s="1"/>
  <c r="F81" i="14"/>
  <c r="G81" i="14" s="1"/>
  <c r="F82" i="14"/>
  <c r="G82" i="14" s="1"/>
  <c r="I83" i="14"/>
  <c r="J83" i="14" s="1"/>
  <c r="F83" i="14"/>
  <c r="G83" i="14" s="1"/>
  <c r="I80" i="14"/>
  <c r="J80" i="14" s="1"/>
  <c r="I79" i="14"/>
  <c r="J79" i="14" s="1"/>
  <c r="F79" i="14"/>
  <c r="G79" i="14" s="1"/>
  <c r="I78" i="14"/>
  <c r="J78" i="14" s="1"/>
  <c r="I77" i="14"/>
  <c r="J77" i="14" s="1"/>
  <c r="F77" i="14"/>
  <c r="I64" i="14"/>
  <c r="J64" i="14" s="1"/>
  <c r="I65" i="14"/>
  <c r="J65" i="14" s="1"/>
  <c r="I66" i="14"/>
  <c r="J66" i="14" s="1"/>
  <c r="I67" i="14"/>
  <c r="J67" i="14" s="1"/>
  <c r="I68" i="14"/>
  <c r="J68" i="14" s="1"/>
  <c r="I69" i="14"/>
  <c r="J69" i="14" s="1"/>
  <c r="F64" i="14"/>
  <c r="G64" i="14" s="1"/>
  <c r="F65" i="14"/>
  <c r="G65" i="14" s="1"/>
  <c r="F66" i="14"/>
  <c r="G66" i="14" s="1"/>
  <c r="F67" i="14"/>
  <c r="G67" i="14" s="1"/>
  <c r="F68" i="14"/>
  <c r="G68" i="14" s="1"/>
  <c r="F69" i="14"/>
  <c r="G69" i="14" s="1"/>
  <c r="I70" i="14"/>
  <c r="J70" i="14" s="1"/>
  <c r="F70" i="14"/>
  <c r="G70" i="14" s="1"/>
  <c r="I63" i="14"/>
  <c r="J63" i="14" s="1"/>
  <c r="F63" i="14"/>
  <c r="G63" i="14" s="1"/>
  <c r="I62" i="14"/>
  <c r="J62" i="14" s="1"/>
  <c r="F62" i="14"/>
  <c r="G62" i="14" s="1"/>
  <c r="I61" i="14"/>
  <c r="J61" i="14" s="1"/>
  <c r="F61" i="14"/>
  <c r="G61" i="14" s="1"/>
  <c r="I60" i="14"/>
  <c r="J60" i="14" s="1"/>
  <c r="F60" i="14"/>
  <c r="I34" i="14"/>
  <c r="J34" i="14" s="1"/>
  <c r="I35" i="14"/>
  <c r="J35" i="14" s="1"/>
  <c r="I36" i="14"/>
  <c r="J36" i="14" s="1"/>
  <c r="I37" i="14"/>
  <c r="J37" i="14" s="1"/>
  <c r="I38" i="14"/>
  <c r="J38" i="14" s="1"/>
  <c r="I39" i="14"/>
  <c r="J39" i="14" s="1"/>
  <c r="I40" i="14"/>
  <c r="J40" i="14" s="1"/>
  <c r="I41" i="14"/>
  <c r="J41" i="14" s="1"/>
  <c r="E49" i="14"/>
  <c r="F49" i="14" s="1"/>
  <c r="E52" i="14"/>
  <c r="F52" i="14" s="1"/>
  <c r="G52" i="14" s="1"/>
  <c r="E50" i="14"/>
  <c r="F50" i="14" s="1"/>
  <c r="G50" i="14" s="1"/>
  <c r="E51" i="14"/>
  <c r="F51" i="14" s="1"/>
  <c r="G51" i="14" s="1"/>
  <c r="F53" i="14"/>
  <c r="G53" i="14" s="1"/>
  <c r="F20" i="14"/>
  <c r="F21" i="14"/>
  <c r="F22" i="14"/>
  <c r="F23" i="14"/>
  <c r="F19" i="14"/>
  <c r="I53" i="14"/>
  <c r="J53" i="14" s="1"/>
  <c r="I52" i="14"/>
  <c r="J52" i="14" s="1"/>
  <c r="I51" i="14"/>
  <c r="J51" i="14" s="1"/>
  <c r="I50" i="14"/>
  <c r="J50" i="14" s="1"/>
  <c r="I49" i="14"/>
  <c r="J49" i="14" s="1"/>
  <c r="E31" i="14"/>
  <c r="F31" i="14" s="1"/>
  <c r="G31" i="14" s="1"/>
  <c r="F42" i="14"/>
  <c r="G42" i="14" s="1"/>
  <c r="F39" i="14"/>
  <c r="G39" i="14" s="1"/>
  <c r="F38" i="14"/>
  <c r="G38" i="14" s="1"/>
  <c r="F35" i="14"/>
  <c r="G35" i="14" s="1"/>
  <c r="F33" i="14"/>
  <c r="G33" i="14" s="1"/>
  <c r="F30" i="14"/>
  <c r="F41" i="14"/>
  <c r="G41" i="14" s="1"/>
  <c r="F40" i="14"/>
  <c r="G40" i="14" s="1"/>
  <c r="F37" i="14"/>
  <c r="G37" i="14" s="1"/>
  <c r="F36" i="14"/>
  <c r="G36" i="14" s="1"/>
  <c r="F34" i="14"/>
  <c r="G34" i="14" s="1"/>
  <c r="I42" i="14"/>
  <c r="J42" i="14" s="1"/>
  <c r="I33" i="14"/>
  <c r="J33" i="14" s="1"/>
  <c r="I32" i="14"/>
  <c r="J32" i="14" s="1"/>
  <c r="F32" i="14"/>
  <c r="G32" i="14" s="1"/>
  <c r="I31" i="14"/>
  <c r="J31" i="14" s="1"/>
  <c r="I30" i="14"/>
  <c r="N59" i="1" l="1"/>
  <c r="G6" i="13"/>
  <c r="G101" i="14"/>
  <c r="F107" i="14"/>
  <c r="G107" i="14" s="1"/>
  <c r="I107" i="14"/>
  <c r="J107" i="14" s="1"/>
  <c r="I95" i="14"/>
  <c r="J95" i="14" s="1"/>
  <c r="G90" i="14"/>
  <c r="F95" i="14"/>
  <c r="G95" i="14" s="1"/>
  <c r="J91" i="14"/>
  <c r="G77" i="14"/>
  <c r="F84" i="14"/>
  <c r="G84" i="14" s="1"/>
  <c r="I84" i="14"/>
  <c r="J84" i="14" s="1"/>
  <c r="G60" i="14"/>
  <c r="F71" i="14"/>
  <c r="G71" i="14" s="1"/>
  <c r="I71" i="14"/>
  <c r="J71" i="14" s="1"/>
  <c r="F54" i="14"/>
  <c r="G54" i="14" s="1"/>
  <c r="G49" i="14"/>
  <c r="I54" i="14"/>
  <c r="J54" i="14" s="1"/>
  <c r="I43" i="14"/>
  <c r="J43" i="14" s="1"/>
  <c r="F43" i="14"/>
  <c r="G43" i="14" s="1"/>
  <c r="G30" i="14"/>
  <c r="J30" i="14"/>
  <c r="I9" i="14"/>
  <c r="J9" i="14" s="1"/>
  <c r="I10" i="14"/>
  <c r="J10" i="14" s="1"/>
  <c r="I11" i="14"/>
  <c r="J11" i="14" s="1"/>
  <c r="I12" i="14"/>
  <c r="J12" i="14" s="1"/>
  <c r="I8" i="14"/>
  <c r="F9" i="14"/>
  <c r="G9" i="14" s="1"/>
  <c r="F10" i="14"/>
  <c r="G10" i="14" s="1"/>
  <c r="F11" i="14"/>
  <c r="G11" i="14" s="1"/>
  <c r="F12" i="14"/>
  <c r="G12" i="14" s="1"/>
  <c r="F8" i="14"/>
  <c r="G8" i="14" s="1"/>
  <c r="G20" i="14"/>
  <c r="G21" i="14"/>
  <c r="G22" i="14"/>
  <c r="G23" i="14"/>
  <c r="G19" i="14"/>
  <c r="H24" i="14"/>
  <c r="I23" i="14"/>
  <c r="J23" i="14" s="1"/>
  <c r="I22" i="14"/>
  <c r="J22" i="14" s="1"/>
  <c r="I21" i="14"/>
  <c r="I20" i="14"/>
  <c r="J20" i="14" s="1"/>
  <c r="I19" i="14"/>
  <c r="J19" i="14" s="1"/>
  <c r="J8" i="14" l="1"/>
  <c r="I13" i="14"/>
  <c r="I24" i="14"/>
  <c r="J21" i="14"/>
  <c r="F24" i="14"/>
  <c r="G24" i="14" s="1"/>
  <c r="F13" i="14"/>
  <c r="G13" i="14" s="1"/>
  <c r="J13" i="14"/>
  <c r="J24" i="14" l="1"/>
  <c r="A452" i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29" i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357" i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282" i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226" i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17" i="1"/>
  <c r="A218" i="1" s="1"/>
  <c r="A169" i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140" i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31" i="1"/>
  <c r="A132" i="1" s="1"/>
  <c r="A98" i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74" i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66" i="1"/>
  <c r="A42" i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I205" i="1"/>
  <c r="J205" i="1" s="1"/>
  <c r="K205" i="1" s="1"/>
  <c r="I34" i="1"/>
  <c r="J34" i="1" s="1"/>
  <c r="K34" i="1" s="1"/>
  <c r="I347" i="1"/>
  <c r="J347" i="1" s="1"/>
  <c r="K347" i="1" s="1"/>
  <c r="I157" i="1"/>
  <c r="J157" i="1" s="1"/>
  <c r="K157" i="1" s="1"/>
  <c r="I158" i="1"/>
  <c r="J158" i="1" s="1"/>
  <c r="K158" i="1" s="1"/>
  <c r="I159" i="1"/>
  <c r="J159" i="1" s="1"/>
  <c r="K159" i="1" s="1"/>
  <c r="I160" i="1"/>
  <c r="J160" i="1" s="1"/>
  <c r="K160" i="1" s="1"/>
  <c r="I161" i="1"/>
  <c r="J161" i="1" s="1"/>
  <c r="K161" i="1" s="1"/>
  <c r="I420" i="1"/>
  <c r="J420" i="1" s="1"/>
  <c r="K420" i="1" s="1"/>
  <c r="I118" i="1"/>
  <c r="J118" i="1" s="1"/>
  <c r="K118" i="1" s="1"/>
  <c r="I117" i="1"/>
  <c r="J117" i="1" s="1"/>
  <c r="K117" i="1" s="1"/>
  <c r="I346" i="1"/>
  <c r="J346" i="1" s="1"/>
  <c r="K346" i="1" s="1"/>
  <c r="I66" i="1"/>
  <c r="J66" i="1" s="1"/>
  <c r="K66" i="1" s="1"/>
  <c r="H14" i="13"/>
  <c r="H15" i="13"/>
  <c r="H16" i="13"/>
  <c r="I421" i="1"/>
  <c r="J421" i="1" s="1"/>
  <c r="K421" i="1" s="1"/>
  <c r="I419" i="1"/>
  <c r="J419" i="1" s="1"/>
  <c r="K419" i="1" s="1"/>
  <c r="I418" i="1"/>
  <c r="J418" i="1" s="1"/>
  <c r="K418" i="1" s="1"/>
  <c r="I417" i="1"/>
  <c r="J417" i="1" s="1"/>
  <c r="K417" i="1" s="1"/>
  <c r="I416" i="1"/>
  <c r="J416" i="1" s="1"/>
  <c r="K416" i="1" s="1"/>
  <c r="I415" i="1"/>
  <c r="J415" i="1" s="1"/>
  <c r="K415" i="1" s="1"/>
  <c r="I414" i="1"/>
  <c r="J414" i="1" s="1"/>
  <c r="K414" i="1" s="1"/>
  <c r="I413" i="1"/>
  <c r="J413" i="1" s="1"/>
  <c r="K413" i="1" s="1"/>
  <c r="I412" i="1"/>
  <c r="J412" i="1" s="1"/>
  <c r="K412" i="1" s="1"/>
  <c r="I411" i="1"/>
  <c r="J411" i="1" s="1"/>
  <c r="K411" i="1" s="1"/>
  <c r="I410" i="1"/>
  <c r="J410" i="1" s="1"/>
  <c r="K410" i="1" s="1"/>
  <c r="I409" i="1"/>
  <c r="J409" i="1" s="1"/>
  <c r="K409" i="1" s="1"/>
  <c r="I408" i="1"/>
  <c r="J408" i="1" s="1"/>
  <c r="K408" i="1" s="1"/>
  <c r="I407" i="1"/>
  <c r="J407" i="1" s="1"/>
  <c r="K407" i="1" s="1"/>
  <c r="I406" i="1"/>
  <c r="J406" i="1" s="1"/>
  <c r="K406" i="1" s="1"/>
  <c r="I405" i="1"/>
  <c r="J405" i="1" s="1"/>
  <c r="K405" i="1" s="1"/>
  <c r="I404" i="1"/>
  <c r="J404" i="1" s="1"/>
  <c r="K404" i="1" s="1"/>
  <c r="I403" i="1"/>
  <c r="J403" i="1" s="1"/>
  <c r="K403" i="1" s="1"/>
  <c r="I402" i="1"/>
  <c r="J402" i="1" s="1"/>
  <c r="K402" i="1" s="1"/>
  <c r="I401" i="1"/>
  <c r="J401" i="1" s="1"/>
  <c r="K401" i="1" s="1"/>
  <c r="I400" i="1"/>
  <c r="J400" i="1" s="1"/>
  <c r="K400" i="1" s="1"/>
  <c r="I399" i="1"/>
  <c r="J399" i="1" s="1"/>
  <c r="K399" i="1" s="1"/>
  <c r="I398" i="1"/>
  <c r="J398" i="1" s="1"/>
  <c r="K398" i="1" s="1"/>
  <c r="I397" i="1"/>
  <c r="J397" i="1" s="1"/>
  <c r="K397" i="1" s="1"/>
  <c r="I396" i="1"/>
  <c r="J396" i="1" s="1"/>
  <c r="K396" i="1" s="1"/>
  <c r="I395" i="1"/>
  <c r="J395" i="1" s="1"/>
  <c r="K395" i="1" s="1"/>
  <c r="I394" i="1"/>
  <c r="J394" i="1" s="1"/>
  <c r="K394" i="1" s="1"/>
  <c r="I393" i="1"/>
  <c r="J393" i="1" s="1"/>
  <c r="K393" i="1" s="1"/>
  <c r="I392" i="1"/>
  <c r="J392" i="1" s="1"/>
  <c r="K392" i="1" s="1"/>
  <c r="I391" i="1"/>
  <c r="J391" i="1" s="1"/>
  <c r="K391" i="1" s="1"/>
  <c r="I390" i="1"/>
  <c r="J390" i="1" s="1"/>
  <c r="K390" i="1" s="1"/>
  <c r="I389" i="1"/>
  <c r="J389" i="1" s="1"/>
  <c r="K389" i="1" s="1"/>
  <c r="I388" i="1"/>
  <c r="J388" i="1" s="1"/>
  <c r="K388" i="1" s="1"/>
  <c r="I387" i="1"/>
  <c r="J387" i="1" s="1"/>
  <c r="K387" i="1" s="1"/>
  <c r="I386" i="1"/>
  <c r="J386" i="1" s="1"/>
  <c r="K386" i="1" s="1"/>
  <c r="I385" i="1"/>
  <c r="J385" i="1" s="1"/>
  <c r="K385" i="1" s="1"/>
  <c r="I384" i="1"/>
  <c r="J384" i="1" s="1"/>
  <c r="K384" i="1" s="1"/>
  <c r="I383" i="1"/>
  <c r="J383" i="1" s="1"/>
  <c r="K383" i="1" s="1"/>
  <c r="I382" i="1"/>
  <c r="J382" i="1" s="1"/>
  <c r="K382" i="1" s="1"/>
  <c r="I381" i="1"/>
  <c r="J381" i="1" s="1"/>
  <c r="K381" i="1" s="1"/>
  <c r="I380" i="1"/>
  <c r="J380" i="1" s="1"/>
  <c r="K380" i="1" s="1"/>
  <c r="I379" i="1"/>
  <c r="J379" i="1" s="1"/>
  <c r="K379" i="1" s="1"/>
  <c r="I378" i="1"/>
  <c r="J378" i="1" s="1"/>
  <c r="K378" i="1" s="1"/>
  <c r="I377" i="1"/>
  <c r="J377" i="1" s="1"/>
  <c r="K377" i="1" s="1"/>
  <c r="I376" i="1"/>
  <c r="J376" i="1" s="1"/>
  <c r="K376" i="1" s="1"/>
  <c r="I375" i="1"/>
  <c r="J375" i="1" s="1"/>
  <c r="K375" i="1" s="1"/>
  <c r="I374" i="1"/>
  <c r="J374" i="1" s="1"/>
  <c r="K374" i="1" s="1"/>
  <c r="I373" i="1"/>
  <c r="J373" i="1" s="1"/>
  <c r="K373" i="1" s="1"/>
  <c r="I372" i="1"/>
  <c r="J372" i="1" s="1"/>
  <c r="K372" i="1" s="1"/>
  <c r="I371" i="1"/>
  <c r="J371" i="1" s="1"/>
  <c r="K371" i="1" s="1"/>
  <c r="I370" i="1"/>
  <c r="J370" i="1" s="1"/>
  <c r="K370" i="1" s="1"/>
  <c r="I369" i="1"/>
  <c r="J369" i="1" s="1"/>
  <c r="K369" i="1" s="1"/>
  <c r="I368" i="1"/>
  <c r="J368" i="1" s="1"/>
  <c r="K368" i="1" s="1"/>
  <c r="I367" i="1"/>
  <c r="J367" i="1" s="1"/>
  <c r="K367" i="1" s="1"/>
  <c r="I366" i="1"/>
  <c r="J366" i="1" s="1"/>
  <c r="K366" i="1" s="1"/>
  <c r="I365" i="1"/>
  <c r="J365" i="1" s="1"/>
  <c r="K365" i="1" s="1"/>
  <c r="I364" i="1"/>
  <c r="J364" i="1" s="1"/>
  <c r="K364" i="1" s="1"/>
  <c r="I363" i="1"/>
  <c r="J363" i="1" s="1"/>
  <c r="K363" i="1" s="1"/>
  <c r="I362" i="1"/>
  <c r="J362" i="1" s="1"/>
  <c r="K362" i="1" s="1"/>
  <c r="I361" i="1"/>
  <c r="J361" i="1" s="1"/>
  <c r="K361" i="1" s="1"/>
  <c r="I360" i="1"/>
  <c r="J360" i="1" s="1"/>
  <c r="K360" i="1" s="1"/>
  <c r="I359" i="1"/>
  <c r="J359" i="1" s="1"/>
  <c r="K359" i="1" s="1"/>
  <c r="I358" i="1"/>
  <c r="J358" i="1" s="1"/>
  <c r="K358" i="1" s="1"/>
  <c r="I357" i="1"/>
  <c r="J357" i="1" s="1"/>
  <c r="K357" i="1" s="1"/>
  <c r="I356" i="1"/>
  <c r="J356" i="1" s="1"/>
  <c r="D122" i="22"/>
  <c r="D100" i="22"/>
  <c r="D93" i="22"/>
  <c r="D80" i="22"/>
  <c r="E39" i="22"/>
  <c r="E57" i="22" s="1"/>
  <c r="E131" i="22" s="1"/>
  <c r="E47" i="22" l="1"/>
  <c r="J422" i="1"/>
  <c r="K356" i="1"/>
  <c r="K422" i="1" s="1"/>
  <c r="E98" i="22"/>
  <c r="E77" i="22"/>
  <c r="E99" i="22"/>
  <c r="E130" i="22"/>
  <c r="E104" i="22"/>
  <c r="E105" i="22" s="1"/>
  <c r="E112" i="22" s="1"/>
  <c r="E79" i="22"/>
  <c r="E86" i="22"/>
  <c r="I345" i="1"/>
  <c r="J345" i="1" s="1"/>
  <c r="K345" i="1" s="1"/>
  <c r="I344" i="1"/>
  <c r="J344" i="1" s="1"/>
  <c r="K344" i="1" s="1"/>
  <c r="I343" i="1"/>
  <c r="J343" i="1" s="1"/>
  <c r="K343" i="1" s="1"/>
  <c r="I342" i="1"/>
  <c r="J342" i="1" s="1"/>
  <c r="K342" i="1" s="1"/>
  <c r="I341" i="1"/>
  <c r="J341" i="1" s="1"/>
  <c r="K341" i="1" s="1"/>
  <c r="I340" i="1"/>
  <c r="J340" i="1" s="1"/>
  <c r="K340" i="1" s="1"/>
  <c r="I339" i="1"/>
  <c r="J339" i="1" s="1"/>
  <c r="K339" i="1" s="1"/>
  <c r="I116" i="1"/>
  <c r="J116" i="1" s="1"/>
  <c r="K116" i="1" s="1"/>
  <c r="I65" i="1"/>
  <c r="J65" i="1" s="1"/>
  <c r="J67" i="1" s="1"/>
  <c r="L7" i="13"/>
  <c r="L8" i="13"/>
  <c r="L9" i="13"/>
  <c r="L10" i="13"/>
  <c r="L11" i="13"/>
  <c r="L12" i="13"/>
  <c r="L16" i="13"/>
  <c r="L17" i="13"/>
  <c r="L6" i="13"/>
  <c r="F8" i="21"/>
  <c r="G8" i="21" s="1"/>
  <c r="F7" i="21"/>
  <c r="G7" i="21" s="1"/>
  <c r="I32" i="1"/>
  <c r="J32" i="1" s="1"/>
  <c r="K32" i="1" s="1"/>
  <c r="I75" i="1"/>
  <c r="J8" i="13"/>
  <c r="J10" i="13"/>
  <c r="J12" i="13"/>
  <c r="J14" i="13"/>
  <c r="J15" i="13"/>
  <c r="J16" i="13"/>
  <c r="J17" i="13"/>
  <c r="H10" i="13"/>
  <c r="F9" i="13"/>
  <c r="F10" i="13"/>
  <c r="F11" i="13"/>
  <c r="F12" i="13"/>
  <c r="F14" i="13"/>
  <c r="F15" i="13"/>
  <c r="F16" i="13"/>
  <c r="I162" i="1"/>
  <c r="I156" i="1"/>
  <c r="J156" i="1" s="1"/>
  <c r="K156" i="1" s="1"/>
  <c r="I155" i="1"/>
  <c r="J155" i="1" s="1"/>
  <c r="K155" i="1" s="1"/>
  <c r="I154" i="1"/>
  <c r="J154" i="1" s="1"/>
  <c r="K154" i="1" s="1"/>
  <c r="I153" i="1"/>
  <c r="J153" i="1" s="1"/>
  <c r="K153" i="1" s="1"/>
  <c r="I152" i="1"/>
  <c r="J152" i="1" s="1"/>
  <c r="K152" i="1" s="1"/>
  <c r="I151" i="1"/>
  <c r="J151" i="1" s="1"/>
  <c r="K151" i="1" s="1"/>
  <c r="I150" i="1"/>
  <c r="J150" i="1" s="1"/>
  <c r="K150" i="1" s="1"/>
  <c r="I149" i="1"/>
  <c r="J149" i="1" s="1"/>
  <c r="K149" i="1" s="1"/>
  <c r="I148" i="1"/>
  <c r="J148" i="1" s="1"/>
  <c r="K148" i="1" s="1"/>
  <c r="I147" i="1"/>
  <c r="J147" i="1" s="1"/>
  <c r="K147" i="1" s="1"/>
  <c r="I146" i="1"/>
  <c r="J146" i="1" s="1"/>
  <c r="K146" i="1" s="1"/>
  <c r="I145" i="1"/>
  <c r="J145" i="1" s="1"/>
  <c r="K145" i="1" s="1"/>
  <c r="I144" i="1"/>
  <c r="J144" i="1" s="1"/>
  <c r="K144" i="1" s="1"/>
  <c r="I143" i="1"/>
  <c r="J143" i="1" s="1"/>
  <c r="K143" i="1" s="1"/>
  <c r="I142" i="1"/>
  <c r="J142" i="1" s="1"/>
  <c r="K142" i="1" s="1"/>
  <c r="I141" i="1"/>
  <c r="J141" i="1" s="1"/>
  <c r="K141" i="1" s="1"/>
  <c r="I140" i="1"/>
  <c r="J140" i="1" s="1"/>
  <c r="K140" i="1" s="1"/>
  <c r="I139" i="1"/>
  <c r="J139" i="1" s="1"/>
  <c r="I132" i="1"/>
  <c r="K132" i="1" s="1"/>
  <c r="I131" i="1"/>
  <c r="K131" i="1" s="1"/>
  <c r="I130" i="1"/>
  <c r="K130" i="1" s="1"/>
  <c r="I468" i="1"/>
  <c r="J468" i="1" s="1"/>
  <c r="K468" i="1" s="1"/>
  <c r="I469" i="1"/>
  <c r="J469" i="1" s="1"/>
  <c r="K469" i="1" s="1"/>
  <c r="I470" i="1"/>
  <c r="J470" i="1" s="1"/>
  <c r="K470" i="1" s="1"/>
  <c r="I471" i="1"/>
  <c r="J471" i="1" s="1"/>
  <c r="K471" i="1" s="1"/>
  <c r="I472" i="1"/>
  <c r="J472" i="1" s="1"/>
  <c r="K472" i="1" s="1"/>
  <c r="I473" i="1"/>
  <c r="J473" i="1" s="1"/>
  <c r="K473" i="1" s="1"/>
  <c r="I474" i="1"/>
  <c r="J474" i="1" s="1"/>
  <c r="K474" i="1" s="1"/>
  <c r="I467" i="1"/>
  <c r="J467" i="1" s="1"/>
  <c r="K467" i="1" s="1"/>
  <c r="I466" i="1"/>
  <c r="J466" i="1" s="1"/>
  <c r="K466" i="1" s="1"/>
  <c r="I465" i="1"/>
  <c r="J465" i="1" s="1"/>
  <c r="K465" i="1" s="1"/>
  <c r="I464" i="1"/>
  <c r="J464" i="1" s="1"/>
  <c r="K464" i="1" s="1"/>
  <c r="I463" i="1"/>
  <c r="J463" i="1" s="1"/>
  <c r="K463" i="1" s="1"/>
  <c r="I462" i="1"/>
  <c r="J462" i="1" s="1"/>
  <c r="K462" i="1" s="1"/>
  <c r="I461" i="1"/>
  <c r="J461" i="1" s="1"/>
  <c r="K461" i="1" s="1"/>
  <c r="I460" i="1"/>
  <c r="J460" i="1" s="1"/>
  <c r="K460" i="1" s="1"/>
  <c r="I459" i="1"/>
  <c r="J459" i="1" s="1"/>
  <c r="K459" i="1" s="1"/>
  <c r="I458" i="1"/>
  <c r="J458" i="1" s="1"/>
  <c r="K458" i="1" s="1"/>
  <c r="I457" i="1"/>
  <c r="J457" i="1" s="1"/>
  <c r="K457" i="1" s="1"/>
  <c r="I456" i="1"/>
  <c r="J456" i="1" s="1"/>
  <c r="K456" i="1" s="1"/>
  <c r="I455" i="1"/>
  <c r="J455" i="1" s="1"/>
  <c r="K455" i="1" s="1"/>
  <c r="I454" i="1"/>
  <c r="J454" i="1" s="1"/>
  <c r="K454" i="1" s="1"/>
  <c r="I453" i="1"/>
  <c r="J453" i="1" s="1"/>
  <c r="K453" i="1" s="1"/>
  <c r="I452" i="1"/>
  <c r="J452" i="1" s="1"/>
  <c r="K452" i="1" s="1"/>
  <c r="I451" i="1"/>
  <c r="J451" i="1" s="1"/>
  <c r="K451" i="1" s="1"/>
  <c r="I444" i="1"/>
  <c r="J444" i="1" s="1"/>
  <c r="K444" i="1" s="1"/>
  <c r="I443" i="1"/>
  <c r="J443" i="1" s="1"/>
  <c r="K443" i="1" s="1"/>
  <c r="I442" i="1"/>
  <c r="J442" i="1" s="1"/>
  <c r="K442" i="1" s="1"/>
  <c r="I441" i="1"/>
  <c r="J441" i="1" s="1"/>
  <c r="K441" i="1" s="1"/>
  <c r="I440" i="1"/>
  <c r="J440" i="1" s="1"/>
  <c r="K440" i="1" s="1"/>
  <c r="I439" i="1"/>
  <c r="J439" i="1" s="1"/>
  <c r="K439" i="1" s="1"/>
  <c r="I438" i="1"/>
  <c r="J438" i="1" s="1"/>
  <c r="K438" i="1" s="1"/>
  <c r="I437" i="1"/>
  <c r="J437" i="1" s="1"/>
  <c r="K437" i="1" s="1"/>
  <c r="I436" i="1"/>
  <c r="J436" i="1" s="1"/>
  <c r="K436" i="1" s="1"/>
  <c r="I435" i="1"/>
  <c r="J435" i="1" s="1"/>
  <c r="K435" i="1" s="1"/>
  <c r="I434" i="1"/>
  <c r="J434" i="1" s="1"/>
  <c r="K434" i="1" s="1"/>
  <c r="I433" i="1"/>
  <c r="J433" i="1" s="1"/>
  <c r="K433" i="1" s="1"/>
  <c r="I432" i="1"/>
  <c r="J432" i="1" s="1"/>
  <c r="K432" i="1" s="1"/>
  <c r="I431" i="1"/>
  <c r="J431" i="1" s="1"/>
  <c r="K431" i="1" s="1"/>
  <c r="I430" i="1"/>
  <c r="J430" i="1" s="1"/>
  <c r="K430" i="1" s="1"/>
  <c r="I429" i="1"/>
  <c r="J429" i="1" s="1"/>
  <c r="K429" i="1" s="1"/>
  <c r="I428" i="1"/>
  <c r="J428" i="1" s="1"/>
  <c r="B18" i="13"/>
  <c r="E87" i="22" l="1"/>
  <c r="E93" i="22" s="1"/>
  <c r="E110" i="22" s="1"/>
  <c r="E97" i="22"/>
  <c r="E100" i="22" s="1"/>
  <c r="E111" i="22" s="1"/>
  <c r="E91" i="22"/>
  <c r="E90" i="22"/>
  <c r="E89" i="22"/>
  <c r="E72" i="22"/>
  <c r="E88" i="22"/>
  <c r="E78" i="22"/>
  <c r="E76" i="22"/>
  <c r="E92" i="22"/>
  <c r="E75" i="22"/>
  <c r="E74" i="22"/>
  <c r="E73" i="22"/>
  <c r="H13" i="13"/>
  <c r="K65" i="1"/>
  <c r="G9" i="21"/>
  <c r="F9" i="21"/>
  <c r="J162" i="1"/>
  <c r="H8" i="13" s="1"/>
  <c r="K139" i="1"/>
  <c r="K162" i="1" s="1"/>
  <c r="K133" i="1"/>
  <c r="J130" i="1"/>
  <c r="J131" i="1"/>
  <c r="J132" i="1"/>
  <c r="J475" i="1"/>
  <c r="H17" i="13" s="1"/>
  <c r="K475" i="1"/>
  <c r="J445" i="1"/>
  <c r="K428" i="1"/>
  <c r="K445" i="1" s="1"/>
  <c r="D122" i="20"/>
  <c r="D100" i="20"/>
  <c r="D93" i="20"/>
  <c r="D80" i="20"/>
  <c r="E57" i="20"/>
  <c r="E131" i="20" s="1"/>
  <c r="E39" i="20"/>
  <c r="D122" i="19"/>
  <c r="D100" i="19"/>
  <c r="D93" i="19"/>
  <c r="D80" i="19"/>
  <c r="E39" i="19"/>
  <c r="E57" i="19" s="1"/>
  <c r="E131" i="19" s="1"/>
  <c r="D122" i="18"/>
  <c r="D100" i="18"/>
  <c r="D93" i="18"/>
  <c r="D80" i="18"/>
  <c r="E39" i="18"/>
  <c r="E57" i="18" s="1"/>
  <c r="E131" i="18" s="1"/>
  <c r="E51" i="16"/>
  <c r="E39" i="10"/>
  <c r="E51" i="10" s="1"/>
  <c r="D122" i="17"/>
  <c r="D100" i="17"/>
  <c r="D93" i="17"/>
  <c r="D80" i="17"/>
  <c r="E39" i="17"/>
  <c r="E57" i="17" s="1"/>
  <c r="E131" i="17" s="1"/>
  <c r="D122" i="16"/>
  <c r="D100" i="16"/>
  <c r="D93" i="16"/>
  <c r="D80" i="16"/>
  <c r="E39" i="16"/>
  <c r="E47" i="16" s="1"/>
  <c r="I208" i="1"/>
  <c r="J208" i="1" s="1"/>
  <c r="K208" i="1" s="1"/>
  <c r="I31" i="1"/>
  <c r="J31" i="1" s="1"/>
  <c r="K31" i="1" s="1"/>
  <c r="I30" i="1"/>
  <c r="J30" i="1" s="1"/>
  <c r="K30" i="1" s="1"/>
  <c r="I29" i="1"/>
  <c r="J29" i="1" s="1"/>
  <c r="K29" i="1" s="1"/>
  <c r="I28" i="1"/>
  <c r="J28" i="1" s="1"/>
  <c r="K28" i="1" s="1"/>
  <c r="K14" i="13" l="1"/>
  <c r="K15" i="13"/>
  <c r="E41" i="20"/>
  <c r="E47" i="20" s="1"/>
  <c r="E47" i="18"/>
  <c r="E80" i="22"/>
  <c r="E109" i="22" s="1"/>
  <c r="E114" i="22" s="1"/>
  <c r="E133" i="22" s="1"/>
  <c r="D17" i="13"/>
  <c r="E63" i="20"/>
  <c r="M17" i="13"/>
  <c r="E63" i="17"/>
  <c r="K67" i="1"/>
  <c r="E64" i="4"/>
  <c r="F17" i="13"/>
  <c r="F8" i="13"/>
  <c r="J133" i="1"/>
  <c r="E47" i="19"/>
  <c r="E75" i="18"/>
  <c r="E97" i="18"/>
  <c r="E76" i="18"/>
  <c r="E98" i="18"/>
  <c r="E77" i="18"/>
  <c r="E99" i="18"/>
  <c r="E130" i="18"/>
  <c r="E78" i="18"/>
  <c r="E79" i="18"/>
  <c r="E104" i="18"/>
  <c r="E105" i="18" s="1"/>
  <c r="E112" i="18" s="1"/>
  <c r="E86" i="18"/>
  <c r="E57" i="16"/>
  <c r="E131" i="16" s="1"/>
  <c r="E47" i="17"/>
  <c r="E86" i="16"/>
  <c r="E98" i="16"/>
  <c r="E97" i="16"/>
  <c r="E100" i="16" s="1"/>
  <c r="E111" i="16" s="1"/>
  <c r="E75" i="16"/>
  <c r="E74" i="16"/>
  <c r="E72" i="16"/>
  <c r="E89" i="16"/>
  <c r="E88" i="16"/>
  <c r="E87" i="16"/>
  <c r="E79" i="16"/>
  <c r="E78" i="16"/>
  <c r="E77" i="16"/>
  <c r="E73" i="16"/>
  <c r="E91" i="16"/>
  <c r="E90" i="16"/>
  <c r="E104" i="16"/>
  <c r="E105" i="16" s="1"/>
  <c r="E112" i="16" s="1"/>
  <c r="E130" i="16"/>
  <c r="E99" i="16"/>
  <c r="E76" i="16"/>
  <c r="E92" i="16"/>
  <c r="I9" i="1"/>
  <c r="I10" i="1"/>
  <c r="I11" i="1"/>
  <c r="I12" i="1"/>
  <c r="I13" i="1"/>
  <c r="I14" i="1"/>
  <c r="I15" i="1"/>
  <c r="I16" i="1"/>
  <c r="I17" i="1"/>
  <c r="I18" i="1"/>
  <c r="J18" i="1" s="1"/>
  <c r="K18" i="1" s="1"/>
  <c r="I19" i="1"/>
  <c r="I20" i="1"/>
  <c r="I21" i="1"/>
  <c r="I22" i="1"/>
  <c r="I23" i="1"/>
  <c r="I24" i="1"/>
  <c r="I25" i="1"/>
  <c r="I26" i="1"/>
  <c r="I27" i="1"/>
  <c r="I33" i="1"/>
  <c r="I8" i="1"/>
  <c r="I266" i="1"/>
  <c r="J266" i="1" s="1"/>
  <c r="K266" i="1" s="1"/>
  <c r="I338" i="1"/>
  <c r="J338" i="1" s="1"/>
  <c r="K338" i="1" s="1"/>
  <c r="I337" i="1"/>
  <c r="J337" i="1" s="1"/>
  <c r="K337" i="1" s="1"/>
  <c r="I336" i="1"/>
  <c r="J336" i="1" s="1"/>
  <c r="K336" i="1" s="1"/>
  <c r="I335" i="1"/>
  <c r="J335" i="1" s="1"/>
  <c r="K335" i="1" s="1"/>
  <c r="I334" i="1"/>
  <c r="J334" i="1" s="1"/>
  <c r="K334" i="1" s="1"/>
  <c r="I333" i="1"/>
  <c r="J333" i="1" s="1"/>
  <c r="K333" i="1" s="1"/>
  <c r="I332" i="1"/>
  <c r="J332" i="1" s="1"/>
  <c r="K332" i="1" s="1"/>
  <c r="I331" i="1"/>
  <c r="J331" i="1" s="1"/>
  <c r="K331" i="1" s="1"/>
  <c r="I330" i="1"/>
  <c r="J330" i="1" s="1"/>
  <c r="K330" i="1" s="1"/>
  <c r="I329" i="1"/>
  <c r="J329" i="1" s="1"/>
  <c r="K329" i="1" s="1"/>
  <c r="I265" i="1"/>
  <c r="J265" i="1" s="1"/>
  <c r="K265" i="1" s="1"/>
  <c r="I264" i="1"/>
  <c r="J264" i="1" s="1"/>
  <c r="K264" i="1" s="1"/>
  <c r="I263" i="1"/>
  <c r="J263" i="1" s="1"/>
  <c r="K263" i="1" s="1"/>
  <c r="I262" i="1"/>
  <c r="J262" i="1" s="1"/>
  <c r="K262" i="1" s="1"/>
  <c r="I261" i="1"/>
  <c r="J261" i="1" s="1"/>
  <c r="K261" i="1" s="1"/>
  <c r="I260" i="1"/>
  <c r="J260" i="1" s="1"/>
  <c r="K260" i="1" s="1"/>
  <c r="I259" i="1"/>
  <c r="J259" i="1" s="1"/>
  <c r="K259" i="1" s="1"/>
  <c r="I328" i="1"/>
  <c r="J328" i="1" s="1"/>
  <c r="K328" i="1" s="1"/>
  <c r="I327" i="1"/>
  <c r="J327" i="1" s="1"/>
  <c r="K327" i="1" s="1"/>
  <c r="I326" i="1"/>
  <c r="J326" i="1" s="1"/>
  <c r="K326" i="1" s="1"/>
  <c r="I325" i="1"/>
  <c r="J325" i="1" s="1"/>
  <c r="K325" i="1" s="1"/>
  <c r="I324" i="1"/>
  <c r="J324" i="1" s="1"/>
  <c r="K324" i="1" s="1"/>
  <c r="I323" i="1"/>
  <c r="J323" i="1" s="1"/>
  <c r="K323" i="1" s="1"/>
  <c r="I322" i="1"/>
  <c r="J322" i="1" s="1"/>
  <c r="K322" i="1" s="1"/>
  <c r="I321" i="1"/>
  <c r="J321" i="1" s="1"/>
  <c r="K321" i="1" s="1"/>
  <c r="I320" i="1"/>
  <c r="J320" i="1" s="1"/>
  <c r="K320" i="1" s="1"/>
  <c r="I319" i="1"/>
  <c r="J319" i="1" s="1"/>
  <c r="K319" i="1" s="1"/>
  <c r="I318" i="1"/>
  <c r="J318" i="1" s="1"/>
  <c r="K318" i="1" s="1"/>
  <c r="I57" i="1"/>
  <c r="J57" i="1" s="1"/>
  <c r="K57" i="1" s="1"/>
  <c r="I258" i="1"/>
  <c r="J258" i="1" s="1"/>
  <c r="K258" i="1" s="1"/>
  <c r="I56" i="1"/>
  <c r="J56" i="1" s="1"/>
  <c r="K56" i="1" s="1"/>
  <c r="I274" i="1"/>
  <c r="J274" i="1" s="1"/>
  <c r="I316" i="1"/>
  <c r="J316" i="1" s="1"/>
  <c r="K316" i="1" s="1"/>
  <c r="I317" i="1"/>
  <c r="J317" i="1" s="1"/>
  <c r="K317" i="1" s="1"/>
  <c r="I257" i="1"/>
  <c r="J257" i="1" s="1"/>
  <c r="K257" i="1" s="1"/>
  <c r="I256" i="1"/>
  <c r="J256" i="1" s="1"/>
  <c r="K256" i="1" s="1"/>
  <c r="I240" i="1"/>
  <c r="J240" i="1" s="1"/>
  <c r="K240" i="1" s="1"/>
  <c r="I239" i="1"/>
  <c r="J239" i="1" s="1"/>
  <c r="K239" i="1" s="1"/>
  <c r="E65" i="18" l="1"/>
  <c r="L15" i="13"/>
  <c r="E65" i="16"/>
  <c r="K18" i="13"/>
  <c r="L18" i="13" s="1"/>
  <c r="L14" i="13"/>
  <c r="E79" i="20"/>
  <c r="E76" i="20"/>
  <c r="E78" i="20"/>
  <c r="E73" i="20"/>
  <c r="E92" i="20"/>
  <c r="E87" i="20"/>
  <c r="E75" i="20"/>
  <c r="E91" i="20"/>
  <c r="E99" i="20"/>
  <c r="E86" i="20"/>
  <c r="E93" i="20" s="1"/>
  <c r="E110" i="20" s="1"/>
  <c r="E89" i="20"/>
  <c r="E97" i="20"/>
  <c r="E100" i="20" s="1"/>
  <c r="E111" i="20" s="1"/>
  <c r="E74" i="20"/>
  <c r="E80" i="20" s="1"/>
  <c r="E109" i="20" s="1"/>
  <c r="E98" i="20"/>
  <c r="E88" i="20"/>
  <c r="E130" i="20"/>
  <c r="E90" i="20"/>
  <c r="E72" i="20"/>
  <c r="E77" i="20"/>
  <c r="E104" i="20"/>
  <c r="E105" i="20" s="1"/>
  <c r="E112" i="20" s="1"/>
  <c r="E87" i="18"/>
  <c r="E93" i="18" s="1"/>
  <c r="E110" i="18" s="1"/>
  <c r="E72" i="18"/>
  <c r="E80" i="18" s="1"/>
  <c r="E109" i="18" s="1"/>
  <c r="E91" i="18"/>
  <c r="E74" i="18"/>
  <c r="E73" i="18"/>
  <c r="E90" i="18"/>
  <c r="E89" i="18"/>
  <c r="E92" i="18"/>
  <c r="E88" i="18"/>
  <c r="E80" i="16"/>
  <c r="E109" i="16" s="1"/>
  <c r="N17" i="13"/>
  <c r="E87" i="19"/>
  <c r="E79" i="19"/>
  <c r="E78" i="19"/>
  <c r="E130" i="19"/>
  <c r="E99" i="19"/>
  <c r="E92" i="19"/>
  <c r="E91" i="19"/>
  <c r="E86" i="19"/>
  <c r="E104" i="19"/>
  <c r="E105" i="19" s="1"/>
  <c r="E112" i="19" s="1"/>
  <c r="E76" i="19"/>
  <c r="E75" i="19"/>
  <c r="E90" i="19"/>
  <c r="E89" i="19"/>
  <c r="E73" i="19"/>
  <c r="E72" i="19"/>
  <c r="E80" i="19" s="1"/>
  <c r="E109" i="19" s="1"/>
  <c r="E88" i="19"/>
  <c r="E77" i="19"/>
  <c r="E98" i="19"/>
  <c r="E97" i="19"/>
  <c r="E74" i="19"/>
  <c r="E100" i="18"/>
  <c r="E111" i="18" s="1"/>
  <c r="E87" i="17"/>
  <c r="E72" i="17"/>
  <c r="E86" i="17"/>
  <c r="E75" i="17"/>
  <c r="E104" i="17"/>
  <c r="E105" i="17" s="1"/>
  <c r="E112" i="17" s="1"/>
  <c r="E79" i="17"/>
  <c r="E97" i="17"/>
  <c r="E74" i="17"/>
  <c r="E78" i="17"/>
  <c r="E130" i="17"/>
  <c r="E99" i="17"/>
  <c r="E77" i="17"/>
  <c r="E98" i="17"/>
  <c r="E76" i="17"/>
  <c r="E73" i="17"/>
  <c r="E91" i="17"/>
  <c r="E90" i="17"/>
  <c r="E92" i="17"/>
  <c r="E89" i="17"/>
  <c r="E88" i="17"/>
  <c r="E93" i="16"/>
  <c r="E110" i="16" s="1"/>
  <c r="E114" i="16" s="1"/>
  <c r="E133" i="16" s="1"/>
  <c r="K274" i="1"/>
  <c r="J275" i="1"/>
  <c r="I55" i="1"/>
  <c r="J55" i="1" s="1"/>
  <c r="K55" i="1" s="1"/>
  <c r="I58" i="1"/>
  <c r="J58" i="1" s="1"/>
  <c r="K58" i="1" s="1"/>
  <c r="I315" i="1"/>
  <c r="J315" i="1" s="1"/>
  <c r="K315" i="1" s="1"/>
  <c r="I314" i="1"/>
  <c r="J314" i="1" s="1"/>
  <c r="K314" i="1" s="1"/>
  <c r="E114" i="18" l="1"/>
  <c r="E133" i="18" s="1"/>
  <c r="M16" i="13"/>
  <c r="N16" i="13" s="1"/>
  <c r="M14" i="13"/>
  <c r="N14" i="13" s="1"/>
  <c r="M15" i="13"/>
  <c r="N15" i="13" s="1"/>
  <c r="D14" i="13"/>
  <c r="D15" i="13"/>
  <c r="D16" i="13"/>
  <c r="E114" i="20"/>
  <c r="E133" i="20" s="1"/>
  <c r="E93" i="19"/>
  <c r="E110" i="19" s="1"/>
  <c r="E114" i="19" s="1"/>
  <c r="E133" i="19" s="1"/>
  <c r="E100" i="19"/>
  <c r="E111" i="19" s="1"/>
  <c r="E100" i="17"/>
  <c r="E111" i="17" s="1"/>
  <c r="E93" i="17"/>
  <c r="E110" i="17" s="1"/>
  <c r="E80" i="17"/>
  <c r="E109" i="17" s="1"/>
  <c r="E114" i="17" s="1"/>
  <c r="E133" i="17" s="1"/>
  <c r="K275" i="1"/>
  <c r="I313" i="1"/>
  <c r="J313" i="1" s="1"/>
  <c r="K313" i="1" s="1"/>
  <c r="I115" i="1"/>
  <c r="J115" i="1" s="1"/>
  <c r="K115" i="1" s="1"/>
  <c r="I114" i="1"/>
  <c r="J114" i="1" s="1"/>
  <c r="K114" i="1" s="1"/>
  <c r="I113" i="1"/>
  <c r="J113" i="1" s="1"/>
  <c r="K113" i="1" s="1"/>
  <c r="I112" i="1"/>
  <c r="J112" i="1" s="1"/>
  <c r="K112" i="1" s="1"/>
  <c r="I110" i="1"/>
  <c r="J110" i="1" s="1"/>
  <c r="K110" i="1" s="1"/>
  <c r="I111" i="1"/>
  <c r="J111" i="1" s="1"/>
  <c r="K111" i="1" s="1"/>
  <c r="I254" i="1"/>
  <c r="J254" i="1" s="1"/>
  <c r="K254" i="1" s="1"/>
  <c r="I255" i="1"/>
  <c r="J255" i="1" s="1"/>
  <c r="K255" i="1" s="1"/>
  <c r="E66" i="18" l="1"/>
  <c r="J11" i="13"/>
  <c r="E64" i="10"/>
  <c r="I253" i="1"/>
  <c r="J253" i="1" s="1"/>
  <c r="K253" i="1" s="1"/>
  <c r="I252" i="1"/>
  <c r="J252" i="1" s="1"/>
  <c r="K252" i="1" s="1"/>
  <c r="I251" i="1"/>
  <c r="J251" i="1" s="1"/>
  <c r="K251" i="1" s="1"/>
  <c r="I312" i="1"/>
  <c r="J312" i="1" s="1"/>
  <c r="K312" i="1" s="1"/>
  <c r="I311" i="1"/>
  <c r="J311" i="1" s="1"/>
  <c r="K311" i="1" s="1"/>
  <c r="I310" i="1"/>
  <c r="J310" i="1" s="1"/>
  <c r="K310" i="1" s="1"/>
  <c r="I309" i="1"/>
  <c r="J309" i="1" s="1"/>
  <c r="K309" i="1" s="1"/>
  <c r="I308" i="1"/>
  <c r="J308" i="1" s="1"/>
  <c r="K308" i="1" s="1"/>
  <c r="I250" i="1"/>
  <c r="J250" i="1" s="1"/>
  <c r="K250" i="1" s="1"/>
  <c r="I249" i="1"/>
  <c r="J249" i="1" s="1"/>
  <c r="K249" i="1" s="1"/>
  <c r="I307" i="1"/>
  <c r="J307" i="1" s="1"/>
  <c r="K307" i="1" s="1"/>
  <c r="I306" i="1" l="1"/>
  <c r="J306" i="1" s="1"/>
  <c r="K306" i="1" s="1"/>
  <c r="I305" i="1" l="1"/>
  <c r="J305" i="1" s="1"/>
  <c r="K305" i="1" s="1"/>
  <c r="I304" i="1" l="1"/>
  <c r="J304" i="1" s="1"/>
  <c r="K304" i="1" s="1"/>
  <c r="I248" i="1"/>
  <c r="J248" i="1" s="1"/>
  <c r="K248" i="1" s="1"/>
  <c r="I303" i="1"/>
  <c r="J303" i="1" s="1"/>
  <c r="K303" i="1" s="1"/>
  <c r="I302" i="1"/>
  <c r="J302" i="1" s="1"/>
  <c r="K302" i="1" s="1"/>
  <c r="I301" i="1" l="1"/>
  <c r="J301" i="1" s="1"/>
  <c r="K301" i="1" s="1"/>
  <c r="I300" i="1"/>
  <c r="J300" i="1" s="1"/>
  <c r="K300" i="1" s="1"/>
  <c r="I299" i="1"/>
  <c r="J299" i="1" s="1"/>
  <c r="K299" i="1" s="1"/>
  <c r="I247" i="1"/>
  <c r="J247" i="1" s="1"/>
  <c r="K247" i="1" s="1"/>
  <c r="I246" i="1"/>
  <c r="J246" i="1" s="1"/>
  <c r="K246" i="1" s="1"/>
  <c r="I245" i="1"/>
  <c r="J245" i="1" s="1"/>
  <c r="K245" i="1" s="1"/>
  <c r="I244" i="1"/>
  <c r="J244" i="1" s="1"/>
  <c r="K244" i="1" s="1"/>
  <c r="I109" i="1"/>
  <c r="J109" i="1" s="1"/>
  <c r="K109" i="1" s="1"/>
  <c r="I108" i="1"/>
  <c r="J108" i="1" s="1"/>
  <c r="K108" i="1" s="1"/>
  <c r="I107" i="1"/>
  <c r="J107" i="1" s="1"/>
  <c r="K107" i="1" s="1"/>
  <c r="I106" i="1"/>
  <c r="J106" i="1" s="1"/>
  <c r="K106" i="1" s="1"/>
  <c r="I105" i="1"/>
  <c r="J105" i="1" s="1"/>
  <c r="K105" i="1" s="1"/>
  <c r="I104" i="1"/>
  <c r="J104" i="1" s="1"/>
  <c r="K104" i="1" s="1"/>
  <c r="I103" i="1"/>
  <c r="J103" i="1" s="1"/>
  <c r="K103" i="1" s="1"/>
  <c r="I100" i="1"/>
  <c r="J100" i="1" s="1"/>
  <c r="K100" i="1" s="1"/>
  <c r="I102" i="1"/>
  <c r="J102" i="1" s="1"/>
  <c r="K102" i="1" s="1"/>
  <c r="I87" i="1"/>
  <c r="J87" i="1" s="1"/>
  <c r="I86" i="1"/>
  <c r="J86" i="1" s="1"/>
  <c r="J7" i="13"/>
  <c r="J6" i="13"/>
  <c r="K87" i="1" l="1"/>
  <c r="K86" i="1"/>
  <c r="I243" i="1" l="1"/>
  <c r="J243" i="1" s="1"/>
  <c r="K243" i="1" s="1"/>
  <c r="I242" i="1"/>
  <c r="J242" i="1" s="1"/>
  <c r="K242" i="1" s="1"/>
  <c r="I241" i="1"/>
  <c r="J241" i="1" s="1"/>
  <c r="K241" i="1" s="1"/>
  <c r="I236" i="1"/>
  <c r="J236" i="1" s="1"/>
  <c r="K236" i="1" s="1"/>
  <c r="I237" i="1"/>
  <c r="J237" i="1" s="1"/>
  <c r="K237" i="1" s="1"/>
  <c r="I238" i="1"/>
  <c r="J238" i="1" s="1"/>
  <c r="K238" i="1" s="1"/>
  <c r="I297" i="1"/>
  <c r="J297" i="1" s="1"/>
  <c r="K297" i="1" s="1"/>
  <c r="I296" i="1"/>
  <c r="J296" i="1" s="1"/>
  <c r="K296" i="1" s="1"/>
  <c r="I295" i="1"/>
  <c r="J295" i="1" s="1"/>
  <c r="K295" i="1" s="1"/>
  <c r="I294" i="1"/>
  <c r="J294" i="1" s="1"/>
  <c r="K294" i="1" s="1"/>
  <c r="I293" i="1"/>
  <c r="J293" i="1" s="1"/>
  <c r="K293" i="1" s="1"/>
  <c r="I292" i="1"/>
  <c r="J292" i="1" s="1"/>
  <c r="K292" i="1" s="1"/>
  <c r="I291" i="1"/>
  <c r="J291" i="1" s="1"/>
  <c r="K291" i="1" s="1"/>
  <c r="I290" i="1"/>
  <c r="J290" i="1" s="1"/>
  <c r="K290" i="1" s="1"/>
  <c r="I289" i="1"/>
  <c r="J289" i="1" s="1"/>
  <c r="K289" i="1" s="1"/>
  <c r="I288" i="1"/>
  <c r="J288" i="1" s="1"/>
  <c r="K288" i="1" s="1"/>
  <c r="I287" i="1"/>
  <c r="J287" i="1" s="1"/>
  <c r="K287" i="1" s="1"/>
  <c r="I286" i="1"/>
  <c r="J286" i="1" s="1"/>
  <c r="K286" i="1" s="1"/>
  <c r="I285" i="1"/>
  <c r="J285" i="1" s="1"/>
  <c r="K285" i="1" s="1"/>
  <c r="I298" i="1"/>
  <c r="J298" i="1" s="1"/>
  <c r="K298" i="1" s="1"/>
  <c r="I235" i="1"/>
  <c r="J235" i="1" s="1"/>
  <c r="K235" i="1" s="1"/>
  <c r="I234" i="1"/>
  <c r="J234" i="1" s="1"/>
  <c r="K234" i="1" s="1"/>
  <c r="I233" i="1"/>
  <c r="J233" i="1" s="1"/>
  <c r="K233" i="1" s="1"/>
  <c r="I232" i="1"/>
  <c r="J232" i="1" s="1"/>
  <c r="K232" i="1" s="1"/>
  <c r="I231" i="1"/>
  <c r="J231" i="1" s="1"/>
  <c r="K231" i="1" s="1"/>
  <c r="I230" i="1"/>
  <c r="J230" i="1" s="1"/>
  <c r="K230" i="1" s="1"/>
  <c r="I284" i="1"/>
  <c r="J284" i="1" s="1"/>
  <c r="K284" i="1" s="1"/>
  <c r="I283" i="1"/>
  <c r="J283" i="1" s="1"/>
  <c r="K283" i="1" s="1"/>
  <c r="I229" i="1"/>
  <c r="J229" i="1" s="1"/>
  <c r="K229" i="1" s="1"/>
  <c r="I228" i="1"/>
  <c r="J228" i="1" s="1"/>
  <c r="K228" i="1" s="1"/>
  <c r="I227" i="1"/>
  <c r="J227" i="1" s="1"/>
  <c r="K227" i="1" s="1"/>
  <c r="I226" i="1"/>
  <c r="J226" i="1" s="1"/>
  <c r="K226" i="1" s="1"/>
  <c r="I282" i="1"/>
  <c r="J282" i="1" s="1"/>
  <c r="K282" i="1" s="1"/>
  <c r="I348" i="1"/>
  <c r="J348" i="1" s="1"/>
  <c r="K348" i="1" s="1"/>
  <c r="I281" i="1"/>
  <c r="J281" i="1" s="1"/>
  <c r="K281" i="1" s="1"/>
  <c r="I267" i="1"/>
  <c r="J267" i="1" s="1"/>
  <c r="K267" i="1" s="1"/>
  <c r="I225" i="1"/>
  <c r="J225" i="1" s="1"/>
  <c r="K225" i="1" s="1"/>
  <c r="I207" i="1"/>
  <c r="J207" i="1" s="1"/>
  <c r="K207" i="1" s="1"/>
  <c r="I51" i="1"/>
  <c r="J51" i="1" s="1"/>
  <c r="K51" i="1" s="1"/>
  <c r="D11" i="13" l="1"/>
  <c r="D7" i="13"/>
  <c r="D9" i="13"/>
  <c r="M10" i="13"/>
  <c r="D13" i="13"/>
  <c r="E66" i="22"/>
  <c r="E132" i="22" s="1"/>
  <c r="E134" i="22" s="1"/>
  <c r="M13" i="13"/>
  <c r="N13" i="13" s="1"/>
  <c r="M8" i="13"/>
  <c r="N8" i="13" s="1"/>
  <c r="D12" i="13"/>
  <c r="D10" i="13"/>
  <c r="N10" i="13"/>
  <c r="D8" i="13"/>
  <c r="K268" i="1"/>
  <c r="J268" i="1"/>
  <c r="K349" i="1"/>
  <c r="J349" i="1"/>
  <c r="I52" i="1"/>
  <c r="J52" i="1" s="1"/>
  <c r="K52" i="1" s="1"/>
  <c r="I48" i="1"/>
  <c r="J48" i="1" s="1"/>
  <c r="K48" i="1" s="1"/>
  <c r="I49" i="1"/>
  <c r="J49" i="1" s="1"/>
  <c r="K49" i="1" s="1"/>
  <c r="I50" i="1"/>
  <c r="J50" i="1" s="1"/>
  <c r="K50" i="1" s="1"/>
  <c r="I46" i="1"/>
  <c r="J46" i="1" s="1"/>
  <c r="K46" i="1" s="1"/>
  <c r="I45" i="1"/>
  <c r="J45" i="1" s="1"/>
  <c r="K45" i="1" s="1"/>
  <c r="I47" i="1"/>
  <c r="J47" i="1" s="1"/>
  <c r="K47" i="1" s="1"/>
  <c r="I44" i="1"/>
  <c r="J44" i="1" s="1"/>
  <c r="K44" i="1" s="1"/>
  <c r="I43" i="1"/>
  <c r="J43" i="1" s="1"/>
  <c r="K43" i="1" s="1"/>
  <c r="I53" i="1"/>
  <c r="J53" i="1" s="1"/>
  <c r="K53" i="1" s="1"/>
  <c r="I54" i="1"/>
  <c r="J54" i="1" s="1"/>
  <c r="K54" i="1" s="1"/>
  <c r="J9" i="1"/>
  <c r="K9" i="1" s="1"/>
  <c r="J22" i="1"/>
  <c r="K22" i="1" s="1"/>
  <c r="J23" i="1"/>
  <c r="K23" i="1" s="1"/>
  <c r="J24" i="1"/>
  <c r="K24" i="1" s="1"/>
  <c r="J25" i="1"/>
  <c r="K25" i="1" s="1"/>
  <c r="J26" i="1"/>
  <c r="K26" i="1" s="1"/>
  <c r="I84" i="1"/>
  <c r="K84" i="1" s="1"/>
  <c r="J16" i="1"/>
  <c r="K16" i="1" s="1"/>
  <c r="I101" i="1"/>
  <c r="J101" i="1" s="1"/>
  <c r="K101" i="1" s="1"/>
  <c r="J10" i="1"/>
  <c r="K10" i="1" s="1"/>
  <c r="J19" i="1"/>
  <c r="K19" i="1" s="1"/>
  <c r="J14" i="1"/>
  <c r="K14" i="1" s="1"/>
  <c r="J13" i="1"/>
  <c r="K13" i="1" s="1"/>
  <c r="J21" i="1"/>
  <c r="K21" i="1" s="1"/>
  <c r="J20" i="1"/>
  <c r="K20" i="1" s="1"/>
  <c r="J12" i="1"/>
  <c r="K12" i="1" s="1"/>
  <c r="J15" i="1"/>
  <c r="K15" i="1" s="1"/>
  <c r="J11" i="1"/>
  <c r="K11" i="1" s="1"/>
  <c r="J27" i="1"/>
  <c r="K27" i="1" s="1"/>
  <c r="J33" i="1"/>
  <c r="K33" i="1" s="1"/>
  <c r="I41" i="1"/>
  <c r="J41" i="1" s="1"/>
  <c r="K41" i="1" s="1"/>
  <c r="J17" i="1"/>
  <c r="K17" i="1" s="1"/>
  <c r="J8" i="1"/>
  <c r="I42" i="1"/>
  <c r="J42" i="1" s="1"/>
  <c r="I82" i="1"/>
  <c r="K82" i="1" s="1"/>
  <c r="I80" i="1"/>
  <c r="K80" i="1" s="1"/>
  <c r="I79" i="1"/>
  <c r="J79" i="1" s="1"/>
  <c r="I81" i="1"/>
  <c r="K81" i="1" s="1"/>
  <c r="I83" i="1"/>
  <c r="J83" i="1" s="1"/>
  <c r="I78" i="1"/>
  <c r="J78" i="1" s="1"/>
  <c r="I85" i="1"/>
  <c r="K85" i="1" s="1"/>
  <c r="I76" i="1"/>
  <c r="J76" i="1" s="1"/>
  <c r="I90" i="1"/>
  <c r="J90" i="1" s="1"/>
  <c r="I88" i="1"/>
  <c r="J88" i="1" s="1"/>
  <c r="I77" i="1"/>
  <c r="J77" i="1" s="1"/>
  <c r="I89" i="1"/>
  <c r="J89" i="1" s="1"/>
  <c r="J75" i="1"/>
  <c r="I74" i="1"/>
  <c r="K74" i="1" s="1"/>
  <c r="I73" i="1"/>
  <c r="J73" i="1" s="1"/>
  <c r="I119" i="1"/>
  <c r="J119" i="1" s="1"/>
  <c r="K119" i="1" s="1"/>
  <c r="I98" i="1"/>
  <c r="J98" i="1" s="1"/>
  <c r="K98" i="1" s="1"/>
  <c r="I99" i="1"/>
  <c r="J99" i="1" s="1"/>
  <c r="K99" i="1" s="1"/>
  <c r="I120" i="1"/>
  <c r="I97" i="1"/>
  <c r="J97" i="1" s="1"/>
  <c r="K97" i="1" s="1"/>
  <c r="I206" i="1"/>
  <c r="J206" i="1" s="1"/>
  <c r="K206" i="1" s="1"/>
  <c r="I218" i="1"/>
  <c r="J218" i="1" s="1"/>
  <c r="K218" i="1" s="1"/>
  <c r="I217" i="1"/>
  <c r="J217" i="1" s="1"/>
  <c r="K217" i="1" s="1"/>
  <c r="I216" i="1"/>
  <c r="J216" i="1" s="1"/>
  <c r="K216" i="1" s="1"/>
  <c r="E121" i="22" l="1"/>
  <c r="E118" i="22"/>
  <c r="E119" i="22" s="1"/>
  <c r="E66" i="17"/>
  <c r="E132" i="17" s="1"/>
  <c r="E134" i="17" s="1"/>
  <c r="C18" i="13"/>
  <c r="D18" i="13" s="1"/>
  <c r="K8" i="1"/>
  <c r="K35" i="1" s="1"/>
  <c r="J35" i="1"/>
  <c r="E63" i="10"/>
  <c r="M11" i="13"/>
  <c r="N11" i="13" s="1"/>
  <c r="M12" i="13"/>
  <c r="N12" i="13" s="1"/>
  <c r="H12" i="13"/>
  <c r="H11" i="13"/>
  <c r="D6" i="13"/>
  <c r="J59" i="1"/>
  <c r="J84" i="1"/>
  <c r="K120" i="1"/>
  <c r="J120" i="1"/>
  <c r="H7" i="13" s="1"/>
  <c r="J82" i="1"/>
  <c r="J80" i="1"/>
  <c r="J81" i="1"/>
  <c r="J85" i="1"/>
  <c r="J74" i="1"/>
  <c r="K42" i="1"/>
  <c r="K79" i="1"/>
  <c r="K83" i="1"/>
  <c r="K78" i="1"/>
  <c r="K89" i="1"/>
  <c r="K76" i="1"/>
  <c r="K73" i="1"/>
  <c r="K90" i="1"/>
  <c r="K88" i="1"/>
  <c r="K77" i="1"/>
  <c r="K75" i="1"/>
  <c r="J219" i="1"/>
  <c r="E120" i="22" l="1"/>
  <c r="E121" i="17"/>
  <c r="E118" i="17"/>
  <c r="E63" i="4"/>
  <c r="E66" i="4" s="1"/>
  <c r="E132" i="4" s="1"/>
  <c r="M6" i="13"/>
  <c r="H6" i="13"/>
  <c r="E66" i="19"/>
  <c r="E132" i="19" s="1"/>
  <c r="E134" i="19" s="1"/>
  <c r="E66" i="16"/>
  <c r="E132" i="16" s="1"/>
  <c r="E134" i="16" s="1"/>
  <c r="E132" i="18"/>
  <c r="E134" i="18" s="1"/>
  <c r="E66" i="20"/>
  <c r="E132" i="20" s="1"/>
  <c r="E134" i="20" s="1"/>
  <c r="F6" i="13"/>
  <c r="K219" i="1"/>
  <c r="E64" i="3"/>
  <c r="K59" i="1"/>
  <c r="J91" i="1"/>
  <c r="K91" i="1"/>
  <c r="E119" i="17" l="1"/>
  <c r="E118" i="20"/>
  <c r="E121" i="20"/>
  <c r="E121" i="19"/>
  <c r="E118" i="19"/>
  <c r="E119" i="19" s="1"/>
  <c r="E121" i="18"/>
  <c r="E118" i="18"/>
  <c r="E120" i="18" s="1"/>
  <c r="E121" i="16"/>
  <c r="E118" i="16"/>
  <c r="E120" i="16" s="1"/>
  <c r="E120" i="17"/>
  <c r="E122" i="17" s="1"/>
  <c r="E135" i="17" s="1"/>
  <c r="E136" i="17" s="1"/>
  <c r="E10" i="7" s="1"/>
  <c r="F10" i="7" s="1"/>
  <c r="E122" i="22"/>
  <c r="E135" i="22" s="1"/>
  <c r="E136" i="22" s="1"/>
  <c r="E15" i="7" s="1"/>
  <c r="F15" i="7" s="1"/>
  <c r="M7" i="13"/>
  <c r="N7" i="13" s="1"/>
  <c r="E63" i="2"/>
  <c r="I18" i="13"/>
  <c r="J18" i="13" s="1"/>
  <c r="J9" i="13"/>
  <c r="E18" i="13"/>
  <c r="N6" i="13"/>
  <c r="F7" i="13"/>
  <c r="F18" i="13" s="1"/>
  <c r="I209" i="1"/>
  <c r="J209" i="1" s="1"/>
  <c r="K209" i="1" s="1"/>
  <c r="I204" i="1"/>
  <c r="J204" i="1" s="1"/>
  <c r="K204" i="1" s="1"/>
  <c r="I203" i="1"/>
  <c r="J203" i="1" s="1"/>
  <c r="K203" i="1" s="1"/>
  <c r="I202" i="1"/>
  <c r="J202" i="1" s="1"/>
  <c r="K202" i="1" s="1"/>
  <c r="I201" i="1"/>
  <c r="J201" i="1" s="1"/>
  <c r="K201" i="1" s="1"/>
  <c r="I200" i="1"/>
  <c r="J200" i="1" s="1"/>
  <c r="K200" i="1" s="1"/>
  <c r="I199" i="1"/>
  <c r="J199" i="1" s="1"/>
  <c r="K199" i="1" s="1"/>
  <c r="I186" i="1"/>
  <c r="J186" i="1" s="1"/>
  <c r="K186" i="1" s="1"/>
  <c r="I187" i="1"/>
  <c r="J187" i="1" s="1"/>
  <c r="K187" i="1" s="1"/>
  <c r="I188" i="1"/>
  <c r="J188" i="1" s="1"/>
  <c r="K188" i="1" s="1"/>
  <c r="I189" i="1"/>
  <c r="J189" i="1" s="1"/>
  <c r="K189" i="1" s="1"/>
  <c r="I190" i="1"/>
  <c r="J190" i="1" s="1"/>
  <c r="K190" i="1" s="1"/>
  <c r="I191" i="1"/>
  <c r="J191" i="1" s="1"/>
  <c r="K191" i="1" s="1"/>
  <c r="I192" i="1"/>
  <c r="J192" i="1" s="1"/>
  <c r="K192" i="1" s="1"/>
  <c r="I193" i="1"/>
  <c r="J193" i="1" s="1"/>
  <c r="K193" i="1" s="1"/>
  <c r="I194" i="1"/>
  <c r="J194" i="1" s="1"/>
  <c r="K194" i="1" s="1"/>
  <c r="I195" i="1"/>
  <c r="J195" i="1" s="1"/>
  <c r="K195" i="1" s="1"/>
  <c r="I196" i="1"/>
  <c r="J196" i="1" s="1"/>
  <c r="K196" i="1" s="1"/>
  <c r="I197" i="1"/>
  <c r="J197" i="1" s="1"/>
  <c r="K197" i="1" s="1"/>
  <c r="I198" i="1"/>
  <c r="J198" i="1" s="1"/>
  <c r="K198" i="1" s="1"/>
  <c r="E119" i="18" l="1"/>
  <c r="E119" i="16"/>
  <c r="E119" i="20"/>
  <c r="E120" i="20"/>
  <c r="E120" i="19"/>
  <c r="E122" i="18"/>
  <c r="E135" i="18" s="1"/>
  <c r="E136" i="18" s="1"/>
  <c r="E17" i="7" s="1"/>
  <c r="F17" i="7" s="1"/>
  <c r="I169" i="1"/>
  <c r="J169" i="1" s="1"/>
  <c r="K169" i="1" s="1"/>
  <c r="I170" i="1"/>
  <c r="I171" i="1"/>
  <c r="J171" i="1" s="1"/>
  <c r="I172" i="1"/>
  <c r="J172" i="1" s="1"/>
  <c r="I173" i="1"/>
  <c r="J173" i="1" s="1"/>
  <c r="I174" i="1"/>
  <c r="J174" i="1" s="1"/>
  <c r="I175" i="1"/>
  <c r="J175" i="1" s="1"/>
  <c r="K175" i="1" s="1"/>
  <c r="I176" i="1"/>
  <c r="J176" i="1" s="1"/>
  <c r="K176" i="1" s="1"/>
  <c r="I177" i="1"/>
  <c r="J177" i="1" s="1"/>
  <c r="K177" i="1" s="1"/>
  <c r="I178" i="1"/>
  <c r="J178" i="1" s="1"/>
  <c r="K178" i="1" s="1"/>
  <c r="I179" i="1"/>
  <c r="J179" i="1" s="1"/>
  <c r="K179" i="1" s="1"/>
  <c r="I180" i="1"/>
  <c r="J180" i="1" s="1"/>
  <c r="K180" i="1" s="1"/>
  <c r="I181" i="1"/>
  <c r="J181" i="1" s="1"/>
  <c r="K181" i="1" s="1"/>
  <c r="I182" i="1"/>
  <c r="J182" i="1" s="1"/>
  <c r="K182" i="1" s="1"/>
  <c r="I183" i="1"/>
  <c r="J183" i="1" s="1"/>
  <c r="K183" i="1" s="1"/>
  <c r="I184" i="1"/>
  <c r="J184" i="1" s="1"/>
  <c r="K184" i="1" s="1"/>
  <c r="I185" i="1"/>
  <c r="J185" i="1" s="1"/>
  <c r="K185" i="1" s="1"/>
  <c r="I168" i="1"/>
  <c r="J168" i="1" s="1"/>
  <c r="E122" i="16" l="1"/>
  <c r="E135" i="16" s="1"/>
  <c r="E136" i="16" s="1"/>
  <c r="E16" i="7" s="1"/>
  <c r="F16" i="7" s="1"/>
  <c r="E122" i="20"/>
  <c r="E135" i="20" s="1"/>
  <c r="E136" i="20" s="1"/>
  <c r="E19" i="7" s="1"/>
  <c r="F19" i="7" s="1"/>
  <c r="E122" i="19"/>
  <c r="E135" i="19" s="1"/>
  <c r="E136" i="19" s="1"/>
  <c r="E18" i="7" s="1"/>
  <c r="F18" i="7" s="1"/>
  <c r="J170" i="1"/>
  <c r="K170" i="1" s="1"/>
  <c r="K174" i="1"/>
  <c r="K173" i="1"/>
  <c r="K172" i="1"/>
  <c r="K171" i="1"/>
  <c r="K168" i="1"/>
  <c r="D100" i="11"/>
  <c r="D93" i="11"/>
  <c r="D80" i="11"/>
  <c r="D100" i="10"/>
  <c r="D93" i="10"/>
  <c r="D80" i="10"/>
  <c r="D100" i="6"/>
  <c r="D93" i="6"/>
  <c r="D80" i="6"/>
  <c r="D100" i="3"/>
  <c r="D93" i="3"/>
  <c r="D80" i="3"/>
  <c r="D80" i="2"/>
  <c r="D93" i="2"/>
  <c r="D100" i="2"/>
  <c r="D80" i="4"/>
  <c r="D100" i="4"/>
  <c r="D93" i="4"/>
  <c r="J210" i="1" l="1"/>
  <c r="E52" i="6"/>
  <c r="K210" i="1" l="1"/>
  <c r="E39" i="2"/>
  <c r="E51" i="2" s="1"/>
  <c r="E39" i="4"/>
  <c r="E51" i="4" s="1"/>
  <c r="M9" i="13" l="1"/>
  <c r="E63" i="3"/>
  <c r="H9" i="13"/>
  <c r="G18" i="13"/>
  <c r="E66" i="3"/>
  <c r="E132" i="3" s="1"/>
  <c r="E47" i="4"/>
  <c r="E104" i="4" s="1"/>
  <c r="E105" i="4" s="1"/>
  <c r="E112" i="4" s="1"/>
  <c r="E47" i="2"/>
  <c r="E104" i="2" s="1"/>
  <c r="E105" i="2" s="1"/>
  <c r="E112" i="2" s="1"/>
  <c r="E57" i="2"/>
  <c r="E131" i="2" s="1"/>
  <c r="D122" i="11"/>
  <c r="E66" i="11"/>
  <c r="E132" i="11" s="1"/>
  <c r="E39" i="11"/>
  <c r="D122" i="10"/>
  <c r="E66" i="10"/>
  <c r="E132" i="10" s="1"/>
  <c r="E39" i="6"/>
  <c r="E51" i="6" s="1"/>
  <c r="D122" i="6"/>
  <c r="E66" i="6"/>
  <c r="E132" i="6" s="1"/>
  <c r="E39" i="3"/>
  <c r="E51" i="3" s="1"/>
  <c r="D122" i="3"/>
  <c r="D122" i="2"/>
  <c r="E89" i="2"/>
  <c r="E88" i="2"/>
  <c r="E87" i="2"/>
  <c r="E86" i="2"/>
  <c r="E79" i="2"/>
  <c r="E78" i="2"/>
  <c r="E77" i="2"/>
  <c r="E66" i="2"/>
  <c r="E132" i="2" s="1"/>
  <c r="D122" i="4"/>
  <c r="E72" i="2" l="1"/>
  <c r="E90" i="2"/>
  <c r="E91" i="2"/>
  <c r="E92" i="2"/>
  <c r="E97" i="2"/>
  <c r="E98" i="2"/>
  <c r="E75" i="2"/>
  <c r="E130" i="2"/>
  <c r="E76" i="2"/>
  <c r="H18" i="13"/>
  <c r="M18" i="13"/>
  <c r="N18" i="13" s="1"/>
  <c r="N9" i="13"/>
  <c r="E79" i="4"/>
  <c r="E75" i="4"/>
  <c r="E90" i="4"/>
  <c r="E92" i="4"/>
  <c r="E76" i="4"/>
  <c r="E77" i="4"/>
  <c r="E87" i="4"/>
  <c r="E130" i="4"/>
  <c r="E97" i="4"/>
  <c r="E100" i="4" s="1"/>
  <c r="E111" i="4" s="1"/>
  <c r="E86" i="4"/>
  <c r="E89" i="4"/>
  <c r="E72" i="4"/>
  <c r="E98" i="4"/>
  <c r="E88" i="4"/>
  <c r="E78" i="4"/>
  <c r="E91" i="4"/>
  <c r="E73" i="4"/>
  <c r="E99" i="4"/>
  <c r="E74" i="4"/>
  <c r="E57" i="3"/>
  <c r="E131" i="3" s="1"/>
  <c r="E47" i="3"/>
  <c r="E79" i="3" s="1"/>
  <c r="E57" i="10"/>
  <c r="E131" i="10" s="1"/>
  <c r="E40" i="10"/>
  <c r="E47" i="10" s="1"/>
  <c r="E47" i="11"/>
  <c r="E73" i="11" s="1"/>
  <c r="E51" i="11"/>
  <c r="E57" i="11" s="1"/>
  <c r="E131" i="11" s="1"/>
  <c r="E47" i="6"/>
  <c r="E89" i="6" s="1"/>
  <c r="E57" i="6"/>
  <c r="E131" i="6" s="1"/>
  <c r="E73" i="2"/>
  <c r="E99" i="2"/>
  <c r="E100" i="2" s="1"/>
  <c r="E111" i="2" s="1"/>
  <c r="E74" i="2"/>
  <c r="E80" i="2" s="1"/>
  <c r="E109" i="2" s="1"/>
  <c r="E93" i="2"/>
  <c r="E110" i="2" s="1"/>
  <c r="E91" i="11"/>
  <c r="E92" i="11"/>
  <c r="E90" i="11"/>
  <c r="E72" i="11"/>
  <c r="E97" i="11"/>
  <c r="E99" i="11" l="1"/>
  <c r="E104" i="11"/>
  <c r="E105" i="11" s="1"/>
  <c r="E112" i="11" s="1"/>
  <c r="E77" i="11"/>
  <c r="E80" i="4"/>
  <c r="E109" i="4" s="1"/>
  <c r="E99" i="3"/>
  <c r="E88" i="3"/>
  <c r="E76" i="3"/>
  <c r="E77" i="3"/>
  <c r="E74" i="3"/>
  <c r="E98" i="3"/>
  <c r="E130" i="3"/>
  <c r="E92" i="3"/>
  <c r="E86" i="3"/>
  <c r="E86" i="6"/>
  <c r="E76" i="6"/>
  <c r="E90" i="6"/>
  <c r="E97" i="6"/>
  <c r="E99" i="6"/>
  <c r="E97" i="3"/>
  <c r="E100" i="3" s="1"/>
  <c r="E111" i="3" s="1"/>
  <c r="E75" i="3"/>
  <c r="E89" i="3"/>
  <c r="E87" i="3"/>
  <c r="E91" i="3"/>
  <c r="E104" i="3"/>
  <c r="E105" i="3" s="1"/>
  <c r="E112" i="3" s="1"/>
  <c r="E73" i="3"/>
  <c r="E78" i="3"/>
  <c r="E90" i="3"/>
  <c r="E72" i="3"/>
  <c r="E89" i="10"/>
  <c r="E91" i="10"/>
  <c r="E79" i="10"/>
  <c r="E78" i="10"/>
  <c r="E77" i="10"/>
  <c r="E74" i="10"/>
  <c r="E73" i="10"/>
  <c r="E72" i="10"/>
  <c r="E88" i="10"/>
  <c r="E90" i="10"/>
  <c r="E98" i="10"/>
  <c r="E92" i="10"/>
  <c r="E75" i="10"/>
  <c r="E130" i="10"/>
  <c r="E76" i="10"/>
  <c r="E86" i="10"/>
  <c r="E99" i="10"/>
  <c r="E87" i="10"/>
  <c r="E97" i="10"/>
  <c r="E104" i="10"/>
  <c r="E105" i="10" s="1"/>
  <c r="E112" i="10" s="1"/>
  <c r="E87" i="6"/>
  <c r="E79" i="6"/>
  <c r="E88" i="6"/>
  <c r="E78" i="6"/>
  <c r="E104" i="6"/>
  <c r="E105" i="6" s="1"/>
  <c r="E112" i="6" s="1"/>
  <c r="E130" i="6"/>
  <c r="E74" i="6"/>
  <c r="E74" i="11"/>
  <c r="E88" i="11"/>
  <c r="E87" i="11"/>
  <c r="E79" i="11"/>
  <c r="E78" i="11"/>
  <c r="E76" i="11"/>
  <c r="E75" i="11"/>
  <c r="E89" i="11"/>
  <c r="E91" i="6"/>
  <c r="E92" i="6"/>
  <c r="E73" i="6"/>
  <c r="E80" i="6" s="1"/>
  <c r="E109" i="6" s="1"/>
  <c r="E75" i="6"/>
  <c r="E98" i="6"/>
  <c r="E77" i="6"/>
  <c r="E86" i="11"/>
  <c r="E72" i="6"/>
  <c r="E98" i="11"/>
  <c r="E100" i="11" s="1"/>
  <c r="E111" i="11" s="1"/>
  <c r="E130" i="11"/>
  <c r="E114" i="2"/>
  <c r="E133" i="2" s="1"/>
  <c r="E134" i="2" s="1"/>
  <c r="E121" i="2" l="1"/>
  <c r="E118" i="2"/>
  <c r="E120" i="2" s="1"/>
  <c r="E93" i="6"/>
  <c r="E110" i="6" s="1"/>
  <c r="E100" i="6"/>
  <c r="E111" i="6" s="1"/>
  <c r="E80" i="3"/>
  <c r="E109" i="3" s="1"/>
  <c r="E93" i="3"/>
  <c r="E110" i="3" s="1"/>
  <c r="E93" i="11"/>
  <c r="E110" i="11" s="1"/>
  <c r="E80" i="11"/>
  <c r="E109" i="11" s="1"/>
  <c r="E114" i="11" s="1"/>
  <c r="E133" i="11" s="1"/>
  <c r="E134" i="11" s="1"/>
  <c r="E100" i="10"/>
  <c r="E111" i="10" s="1"/>
  <c r="E93" i="10"/>
  <c r="E110" i="10" s="1"/>
  <c r="E80" i="10"/>
  <c r="E109" i="10" s="1"/>
  <c r="E114" i="3"/>
  <c r="E133" i="3" s="1"/>
  <c r="E134" i="3" s="1"/>
  <c r="E114" i="6"/>
  <c r="E133" i="6" s="1"/>
  <c r="E134" i="6" s="1"/>
  <c r="E118" i="11" l="1"/>
  <c r="E121" i="11"/>
  <c r="E119" i="11" s="1"/>
  <c r="E121" i="6"/>
  <c r="E118" i="6"/>
  <c r="E120" i="6" s="1"/>
  <c r="E118" i="3"/>
  <c r="E121" i="3"/>
  <c r="E119" i="3" s="1"/>
  <c r="E119" i="2"/>
  <c r="E122" i="2" s="1"/>
  <c r="E135" i="2" s="1"/>
  <c r="E136" i="2" s="1"/>
  <c r="E9" i="7" s="1"/>
  <c r="F9" i="7" s="1"/>
  <c r="E114" i="10"/>
  <c r="E133" i="10" s="1"/>
  <c r="E134" i="10" s="1"/>
  <c r="E120" i="11" l="1"/>
  <c r="E122" i="11" s="1"/>
  <c r="E135" i="11" s="1"/>
  <c r="E136" i="11" s="1"/>
  <c r="E14" i="7" s="1"/>
  <c r="F14" i="7" s="1"/>
  <c r="E121" i="10"/>
  <c r="E118" i="10"/>
  <c r="E119" i="6"/>
  <c r="E120" i="3"/>
  <c r="E93" i="4"/>
  <c r="E110" i="4" s="1"/>
  <c r="E114" i="4" s="1"/>
  <c r="E133" i="4" s="1"/>
  <c r="E57" i="4"/>
  <c r="E131" i="4" s="1"/>
  <c r="E120" i="10" l="1"/>
  <c r="E119" i="10"/>
  <c r="E122" i="6"/>
  <c r="E135" i="6" s="1"/>
  <c r="E136" i="6" s="1"/>
  <c r="E12" i="7" s="1"/>
  <c r="F12" i="7" s="1"/>
  <c r="E122" i="3"/>
  <c r="E135" i="3" s="1"/>
  <c r="E136" i="3" s="1"/>
  <c r="E11" i="7" s="1"/>
  <c r="F11" i="7" s="1"/>
  <c r="E134" i="4"/>
  <c r="E122" i="10" l="1"/>
  <c r="E135" i="10" s="1"/>
  <c r="E136" i="10" s="1"/>
  <c r="E13" i="7" s="1"/>
  <c r="F13" i="7" s="1"/>
  <c r="E121" i="4"/>
  <c r="E118" i="4"/>
  <c r="E119" i="4" l="1"/>
  <c r="E120" i="4"/>
  <c r="E122" i="4" s="1"/>
  <c r="E135" i="4" s="1"/>
  <c r="E136" i="4" s="1"/>
  <c r="E8" i="7" s="1"/>
  <c r="F8" i="7" s="1"/>
  <c r="F20" i="7" s="1"/>
  <c r="F21" i="7" l="1"/>
</calcChain>
</file>

<file path=xl/sharedStrings.xml><?xml version="1.0" encoding="utf-8"?>
<sst xmlns="http://schemas.openxmlformats.org/spreadsheetml/2006/main" count="3962" uniqueCount="554">
  <si>
    <t>Categoria Profissional</t>
  </si>
  <si>
    <t>Totais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</si>
  <si>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</si>
  <si>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</si>
  <si>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</si>
  <si>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</si>
  <si>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</si>
  <si>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</si>
  <si>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</si>
  <si>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</si>
  <si>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</si>
  <si>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</si>
  <si>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</si>
  <si>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</si>
  <si>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</si>
  <si>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</si>
  <si>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</si>
  <si>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</si>
  <si>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</si>
  <si>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</si>
  <si>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</si>
  <si>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Posto</t>
  </si>
  <si>
    <t>Descrição:</t>
  </si>
  <si>
    <t>Dados complementares para composição dos custos referente à mão de obra</t>
  </si>
  <si>
    <t>Salário normativo da categoria profissional</t>
  </si>
  <si>
    <t>Categoria profissional vinculada à execução contratual (SINDLIMP/AL)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</si>
  <si>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</si>
  <si>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</si>
  <si>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</si>
  <si>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</si>
  <si>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</si>
  <si>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</si>
  <si>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</si>
  <si>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</si>
  <si>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</si>
  <si>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</si>
  <si>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</si>
  <si>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</si>
  <si>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</si>
  <si>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</si>
  <si>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</si>
  <si>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</si>
  <si>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</si>
  <si>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</si>
  <si>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</si>
  <si>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Auxílio creche</t>
  </si>
  <si>
    <t>Seguro de vida, invalidez e funeral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</si>
  <si>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</si>
  <si>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</si>
  <si>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</si>
  <si>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>Insumos Diversos</t>
  </si>
  <si>
    <t>Uniformes</t>
  </si>
  <si>
    <t>Materiais</t>
  </si>
  <si>
    <t>Equipamentos</t>
  </si>
  <si>
    <t>TOTAL DE INSUMOS DIVERSOS</t>
  </si>
  <si>
    <t>Nota: Valores mensais por empregado.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</si>
  <si>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</si>
  <si>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</si>
  <si>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</si>
  <si>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</si>
  <si>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</si>
  <si>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</si>
  <si>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</si>
  <si>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</si>
  <si>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</si>
  <si>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</si>
  <si>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</si>
  <si>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</si>
  <si>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</si>
  <si>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</si>
  <si>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</si>
  <si>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</si>
  <si>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</si>
  <si>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</si>
  <si>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</si>
  <si>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</si>
  <si>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</si>
  <si>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</si>
  <si>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</si>
  <si>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</si>
  <si>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</si>
  <si>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</si>
  <si>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</si>
  <si>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</si>
  <si>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</si>
  <si>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</si>
  <si>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</si>
  <si>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</si>
  <si>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</si>
  <si>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</si>
  <si>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-</t>
  </si>
  <si>
    <t>MÓDULO 5: BENEFÍCIO E CUSTOS INDIRETOS (BDI)</t>
  </si>
  <si>
    <t>Benefício e Custos Indiretos - BDI</t>
  </si>
  <si>
    <t>Tributos Federais (COFINS/PIS)</t>
  </si>
  <si>
    <t>Tributos Municipais (ISSQN ou ISS)</t>
  </si>
  <si>
    <t>Lucro</t>
  </si>
  <si>
    <t>Erro:508</t>
  </si>
  <si>
    <t>Notas: - Custos Indiretos, Tributos e Lucro por empregado.</t>
  </si>
  <si>
    <t>- O valor referente a tributos é obtido aplicando-se o percentual sobre o valor do faturamento.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</si>
  <si>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</si>
  <si>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</si>
  <si>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</si>
  <si>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</si>
  <si>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</si>
  <si>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4 – Encargos Sociais e Trabalhistas</t>
  </si>
  <si>
    <t>Subtotal (A + B + C + D)</t>
  </si>
  <si>
    <t>Módulo 5 – Benefício e Custos Indiretos</t>
  </si>
  <si>
    <t>Benefícios Mensais e Diários</t>
  </si>
  <si>
    <t>Custo Indireto</t>
  </si>
  <si>
    <t>Limpeza e conservação das áreas internas,</t>
  </si>
  <si>
    <t>externas e esquadrias</t>
  </si>
  <si>
    <t>QUADRO DEMONSTRATIVO - VALOR GLOBAL DA PROPOSTA</t>
  </si>
  <si>
    <t>Item</t>
  </si>
  <si>
    <t>Descrição</t>
  </si>
  <si>
    <t>Quant.</t>
  </si>
  <si>
    <t>Preço Unit. Mensal</t>
  </si>
  <si>
    <t>1.1</t>
  </si>
  <si>
    <t>1.2</t>
  </si>
  <si>
    <t>1.3</t>
  </si>
  <si>
    <t>VALOR TOTAL MENSAL</t>
  </si>
  <si>
    <t>VALOR TOTAL GLOBAL (12 MESES)</t>
  </si>
  <si>
    <t>Assistente de Manutenção</t>
  </si>
  <si>
    <t>Penedo/AL</t>
  </si>
  <si>
    <t>Serviços de copeiragem em geral</t>
  </si>
  <si>
    <t>Jardinagem e limpeza externa</t>
  </si>
  <si>
    <t>Agente de Limpeza</t>
  </si>
  <si>
    <t>VALOR MENSAL POR AGENTE DE LIMPEZA</t>
  </si>
  <si>
    <t>Atendimento de púbico, prestação de informações e recebimento de visitantes para encaminhamento aos funcionários da empresa.</t>
  </si>
  <si>
    <t>Recepcionista</t>
  </si>
  <si>
    <t>1.4</t>
  </si>
  <si>
    <t>VALOR MENSAL POR RECEPCIONISTA</t>
  </si>
  <si>
    <t>1.5</t>
  </si>
  <si>
    <t>1.6</t>
  </si>
  <si>
    <t>Serviços de manutenção elétrica em geral, em baixa e alta tensão da rede elétrica, em quadros de distribuição de energia, trocando luminárias, lâmpadas e reatores e efetuando a limpeza e desobstrução de eletrodutos e demais serviços afins.</t>
  </si>
  <si>
    <t>Serviços de conservação e manutenção predial, equipamentos e instalações diversas (elétricas e hidráulicas)</t>
  </si>
  <si>
    <t>Valor Total/Categoria (R$)</t>
  </si>
  <si>
    <t xml:space="preserve">ANEXO VII-D DA INSTRUÇÃO NORMATIVA Nº 5/2017  - SEGES/MPDG </t>
  </si>
  <si>
    <t>Valor global (Serviços de Limpeza, Sanitização, Conservação, Manutenção predial, de equipamentos e instalações elétricas, Copa, Jardinagem e Recepção).</t>
  </si>
  <si>
    <t>Eletricista de Baixa e de Alta Tensão</t>
  </si>
  <si>
    <t>VALOR MENSAL POR ASSISTENTE DE MANUTENÇÃO</t>
  </si>
  <si>
    <t>VALOR MENSAL POR ELETRICISTA  DE ALTA E DE BAIXA TENSÃO</t>
  </si>
  <si>
    <t>Unid.</t>
  </si>
  <si>
    <t>SINDLIMP - CCT 2024/2024</t>
  </si>
  <si>
    <t>Módulo 3 – Insumos Diversos (uniformes, materiais, ferramentas, equipamentos e outros)</t>
  </si>
  <si>
    <t>Penedo ou Maceió/AL</t>
  </si>
  <si>
    <t>Copeira(o)</t>
  </si>
  <si>
    <t>Jardineiro(a)</t>
  </si>
  <si>
    <t>Unidade</t>
  </si>
  <si>
    <t>Banco de Preços</t>
  </si>
  <si>
    <t>Quantidade</t>
  </si>
  <si>
    <t>Preço 1</t>
  </si>
  <si>
    <t>Preço 2</t>
  </si>
  <si>
    <t>Preço 3</t>
  </si>
  <si>
    <t>Média</t>
  </si>
  <si>
    <t>Valor total</t>
  </si>
  <si>
    <t>Mensal</t>
  </si>
  <si>
    <t>Anual</t>
  </si>
  <si>
    <t>Enxada aço carbono c/ cabo</t>
  </si>
  <si>
    <t>Enxadão largo c/ cabo</t>
  </si>
  <si>
    <t>Picareta ponta e pá estreita c/cabo</t>
  </si>
  <si>
    <t>Picareta pá larga e machado tipo chibanca  c/cabo</t>
  </si>
  <si>
    <t>Cavadeira articulada com cabo</t>
  </si>
  <si>
    <t>Conjunto ferramentas p/ jardim (01 cultivador 3 pontas, 01 pá estreita, 01 pá larga e 01 extrator ervas daninhas)</t>
  </si>
  <si>
    <t>Pá quadrada com cabo tipo "Y"</t>
  </si>
  <si>
    <t>Pá bico com cabo tipo "Y"</t>
  </si>
  <si>
    <t>Ancinho com cabo</t>
  </si>
  <si>
    <t>Rastelo ou vassoura de jardim larg. mín de 40cm</t>
  </si>
  <si>
    <t>Tesoura para cerca-viva</t>
  </si>
  <si>
    <t>Tesoura de poda</t>
  </si>
  <si>
    <t>Facão 18"</t>
  </si>
  <si>
    <t>Serrote de poda</t>
  </si>
  <si>
    <t>Lima para amolar ferramentas de corte</t>
  </si>
  <si>
    <t>Regador de 10 litros</t>
  </si>
  <si>
    <t>Balde metálico p/ pedreiro 10 litros</t>
  </si>
  <si>
    <t>Carrinho de mão com caçamba de no mín 80 litros  e pneu com câmara de ar</t>
  </si>
  <si>
    <t>Martelo unha 27 mm</t>
  </si>
  <si>
    <t>Alicate universal 8"</t>
  </si>
  <si>
    <t>Pulverizador de 5 litros</t>
  </si>
  <si>
    <t>Pulverizador agrícola costal de 20 litros</t>
  </si>
  <si>
    <t>Cal hidratado pintura saco 10 kg</t>
  </si>
  <si>
    <t>Cimento saco 50 kg</t>
  </si>
  <si>
    <t>Gesso agrícola</t>
  </si>
  <si>
    <t>Tonelada</t>
  </si>
  <si>
    <t>Calcário dolomítico</t>
  </si>
  <si>
    <t>Termofosfato magnesiano saco de 40 kg</t>
  </si>
  <si>
    <t>Adubo formulado 4-30-16 saco de 50 kg</t>
  </si>
  <si>
    <t>Adubo formulado 10-10-10 saco de 50 kg</t>
  </si>
  <si>
    <t>Saco</t>
  </si>
  <si>
    <t>Esterco de gado</t>
  </si>
  <si>
    <t>m³</t>
  </si>
  <si>
    <t>Arame galvanizado 22</t>
  </si>
  <si>
    <t>kg</t>
  </si>
  <si>
    <t>Micronutriente FTE – BR 12 25 Kg</t>
  </si>
  <si>
    <t xml:space="preserve">Cupinicida líquido </t>
  </si>
  <si>
    <t>litro</t>
  </si>
  <si>
    <t>Formicida isca granulada  500 g</t>
  </si>
  <si>
    <t>pacote</t>
  </si>
  <si>
    <t>Herbicidade Roundup 5 litros</t>
  </si>
  <si>
    <t>Raticida bloco parafinado</t>
  </si>
  <si>
    <t>Broxa retangular</t>
  </si>
  <si>
    <t>Placa grama esmeralda 60 x 40 cm</t>
  </si>
  <si>
    <t>Total</t>
  </si>
  <si>
    <t>Cortador de grama de 3cv, 220 Volts, com recolhetor de grama,  pintura de poliéster polimerizado e diâmetro de corte de 48cm.</t>
  </si>
  <si>
    <t>Roçadeira de motor 4 tempos c/ potência acima 2 Hp peso máx. de 8 kg, sistema de alívio da vibração, adaptador para fio de nylon, faca e serra circular</t>
  </si>
  <si>
    <t>m</t>
  </si>
  <si>
    <t>Fio corte (nylon) p/ roçadeira 2,7 a 3,0 m</t>
  </si>
  <si>
    <t>Motosserra c/ potência superior a 2,1 Hp, peso máx. de 6kg e sabre de no mín 33cm e dispositivo de segurança</t>
  </si>
  <si>
    <t xml:space="preserve">Coador de café de pano para máquina industrial, 10 litros </t>
  </si>
  <si>
    <t>Rodo de pia</t>
  </si>
  <si>
    <t>Rodo com 40 cm de largura, com cabo</t>
  </si>
  <si>
    <t>Suporte para sabão e bucha</t>
  </si>
  <si>
    <t>Saco de algodão alvejado branco para limpeza de chão</t>
  </si>
  <si>
    <t>Álcool líquido 46°</t>
  </si>
  <si>
    <t>Água sanitária</t>
  </si>
  <si>
    <t>frasco</t>
  </si>
  <si>
    <t>Detergente líquido neutro biodegradável de 1ª qualidade, para utilização nas copas (minuano ou similar) 500 ml</t>
  </si>
  <si>
    <t>Copo descartável 200 ml 100 unidades</t>
  </si>
  <si>
    <t>Lã de aço (Bombril ou similar) 8 unidades</t>
  </si>
  <si>
    <t>par</t>
  </si>
  <si>
    <t>Papel toalha (pacote 2 rolos 120 unidades)</t>
  </si>
  <si>
    <t>Pano de prato de 1ª qualidade</t>
  </si>
  <si>
    <t>Flanela - 28x38cm, cor branca</t>
  </si>
  <si>
    <t>Sabão neutro em barra de 1ª qualidade (5 barras)</t>
  </si>
  <si>
    <t>Sabão em pó 500 g</t>
  </si>
  <si>
    <t>Saponáceo líquido cremoso 450 ml</t>
  </si>
  <si>
    <t>Refil mop úmido cabeleira ponta dobrada cinta mop líquido compatível com marca/modelo do conjunto limpeza</t>
  </si>
  <si>
    <t>Desentupidor pneumático alta pressão de vaso sanitário e pias</t>
  </si>
  <si>
    <t>Esponja dupla face verde/amarelo com manta abrasiva</t>
  </si>
  <si>
    <t>Fibra abrasiva limpeza pesada</t>
  </si>
  <si>
    <t>Flanela - 28x38cm, cor branca/laranja</t>
  </si>
  <si>
    <t>Luvas látex reforçada</t>
  </si>
  <si>
    <t>Limpa vidros concentrados, galão de 5 litros</t>
  </si>
  <si>
    <t>Conjunto de limpeza balde doblô 30 litros com sistema 2 águas, amarelo, medida mop pó 60 cm e cabo alumínio 140 cm (carrro funcional,  balde doblô 30 litros -2 águas, cabo alumínio, garra euro plástica, refil loop com cinta, placa sinalizadora piso molhado, pá pop, conjunto mop pó)</t>
  </si>
  <si>
    <t>Produto de límpeza biológica de caixa de gordura 500 g</t>
  </si>
  <si>
    <t>Tela odorizadora para mictório com pedra tira grude</t>
  </si>
  <si>
    <t>Desentupidor manual de pia</t>
  </si>
  <si>
    <t>Limpador multiuso 500 ml (Veja ou similar)</t>
  </si>
  <si>
    <t>Pano de pia atoalhado 28cm x 38cm</t>
  </si>
  <si>
    <t>Saco para lixo 40 litros com 100 unidades -  reforçado</t>
  </si>
  <si>
    <t>Saco para lixo 20 litros com 100 unidades -  reforçado</t>
  </si>
  <si>
    <t>Saco para lixo 60 litros com 100 unidades -  reforçado</t>
  </si>
  <si>
    <t>Saco para lixo 100 litros com 50 unidades -  reforçado</t>
  </si>
  <si>
    <t>Saco para lixo 200 litros com 25 unidades -  reforçado</t>
  </si>
  <si>
    <t>Dispenser porta papel toalha interfolhado</t>
  </si>
  <si>
    <t>Dispenser para álcool gel e sabonete líqudo</t>
  </si>
  <si>
    <t>Balde plástico reforçado de 12 litros</t>
  </si>
  <si>
    <t>Escova manual com cerdas de nylon</t>
  </si>
  <si>
    <t>Escova sanitária com suporte</t>
  </si>
  <si>
    <t>Máscara descartável Pff2 válvula tripla camada Epi proteção respiratória contra coeira, cévoas e fumos metálicos</t>
  </si>
  <si>
    <t>Pá de lixo coletora plástica (com cabo e borracha na ponta)</t>
  </si>
  <si>
    <t>Limpa Vidros Spray Rodinho E Limpeza Reservatório 230 Ml</t>
  </si>
  <si>
    <t>Rodo com 60 cm de largura, com cabo</t>
  </si>
  <si>
    <t>Rodo com 90 cm de largura, com cabo</t>
  </si>
  <si>
    <t>Suporte para fibra abrasiva com cabo</t>
  </si>
  <si>
    <t>Vassoura de pelo sintético de 40 cm, com cabo</t>
  </si>
  <si>
    <t>Vassourão gari 60 cm</t>
  </si>
  <si>
    <t>Fita zebrada 70 mm x 200 m</t>
  </si>
  <si>
    <t>Estopa branca super extra, 100% algodã 400g</t>
  </si>
  <si>
    <t xml:space="preserve">Jogo chaves de fenda  e philips isolação 1.000 V (6 peças) </t>
  </si>
  <si>
    <t>Jogo alicates isolado 1.000 V (03 peças - universal, bico e corte)</t>
  </si>
  <si>
    <t>Jogo de chaves combinadas com catraca 8 a 19 mm boca nf (7 peças)</t>
  </si>
  <si>
    <t>Alicate de pressão 10"</t>
  </si>
  <si>
    <t>Trena 10 m x 25 mm</t>
  </si>
  <si>
    <t>Arco serra fixo 12"</t>
  </si>
  <si>
    <t>Lâmina serra arco 12"</t>
  </si>
  <si>
    <t>Nível bolha base magnética 12"</t>
  </si>
  <si>
    <t>Furadeira de impacto 750W 220 V</t>
  </si>
  <si>
    <t>Parafusadeira furadeira impacto 18 V, 2 baterias e carregador bivolt</t>
  </si>
  <si>
    <t>Kit de pontas e brocas compatíveis com parafusadeira ofertada (mínimo 100 peças)</t>
  </si>
  <si>
    <t>Alicate decapador ajustável 8"</t>
  </si>
  <si>
    <t>Fita isolante preta 20 m x 19 mm</t>
  </si>
  <si>
    <t>Esmalte sintético cores diversas 3,6 L (Iquine ou similar)</t>
  </si>
  <si>
    <t>galão</t>
  </si>
  <si>
    <t>Jogo de ferramentas mínimo 110 peças (caixa organizadora fechada)</t>
  </si>
  <si>
    <t>Cola instantânea 100 g (Tek Bond ou similar)</t>
  </si>
  <si>
    <t>Cola adesivo de contato 2,8 kg</t>
  </si>
  <si>
    <t>Solvente Thinner 5 litros</t>
  </si>
  <si>
    <t>lata</t>
  </si>
  <si>
    <t>Boia universal p/ caixa d'água 1/2 e 3/"</t>
  </si>
  <si>
    <t>Cola p/ cano tubo 75 g</t>
  </si>
  <si>
    <t>balde</t>
  </si>
  <si>
    <t>Fita adesiva impermeável 45 cm x 10 m</t>
  </si>
  <si>
    <t>rolo</t>
  </si>
  <si>
    <t>Espátula silicone 150 x 80 mm</t>
  </si>
  <si>
    <t>Espátula aço flexível 10 cm</t>
  </si>
  <si>
    <t>latão/balde</t>
  </si>
  <si>
    <t>Massa acrílica 25 kg (Coral ou similar)</t>
  </si>
  <si>
    <t>Massa corrida 25 kg (Coral ou similar)</t>
  </si>
  <si>
    <t>Tinta acrílica fosca interna e externa branco neve 18 litros</t>
  </si>
  <si>
    <t>latão</t>
  </si>
  <si>
    <t>Fio/cabo flexível 4 mm 750 V antichamas 100 mm (Sil ou similar)</t>
  </si>
  <si>
    <t>Fio/cabo flexível 2,5 mm 750 V antichamas 100 mm (Sil ou similar)</t>
  </si>
  <si>
    <t>Impermeabilizante parede 18 kg</t>
  </si>
  <si>
    <t>Conjunto Interruptor Simples e Tomada 2P+T 10A</t>
  </si>
  <si>
    <t>Tomada 2P+T 20A</t>
  </si>
  <si>
    <t>Tomada 2P+T 10A</t>
  </si>
  <si>
    <t>Par de calçado: bota de segurança, material PVC - cloreto de polivinila, sola de borracha
antiderrapante, tipo cano curto, branca para uso de
serviços gerais, com certificado de aprovação
do Ministério do Trabalho e Emprego, de boa qualidade.</t>
  </si>
  <si>
    <t>Par de calçado: botina de segurança, solado baixo, vaqueta relax, poliuretano (pu) bidensidade, hidrofugado, elástico nas laterais/recoberto, acolchoado, palmilha de
couro antibacteriana, biqueira plástica, com certificado de aprovação do Ministério do
Trabalho e Emprego, de boa qualidade.</t>
  </si>
  <si>
    <t>Par de luvas nitrilicas para manuseio de produtos químico, com certificado de aprovação do Ministério do Trabalho e Emprego, de boa qualidade</t>
  </si>
  <si>
    <t>Óculos de proteção, material de armação náilon, tipo lente antiembaçante, cor da lente cinza, lente de policarbonato, anti-risco, cordão de segurança, proteção UV, com certificado de aprovação do Ministério do
Trabalho e Emprego, de boa qualidade.</t>
  </si>
  <si>
    <t>Avental de cintura na cor branco</t>
  </si>
  <si>
    <t>Meia social na cor natural</t>
  </si>
  <si>
    <t>Laço para cabelo com tela</t>
  </si>
  <si>
    <t>Bota EPI</t>
  </si>
  <si>
    <t>Chapéu jardineiro</t>
  </si>
  <si>
    <t>Luva vaqueta</t>
  </si>
  <si>
    <t>Protetor solar fator 60 120 ml</t>
  </si>
  <si>
    <t>Calça jardinagem com emblema da contratada</t>
  </si>
  <si>
    <t>Camisa jardinagem com emblema da contratada</t>
  </si>
  <si>
    <t>Conjunto uniforme copeira(o), composto por jaleco e calça com emblema da contratada</t>
  </si>
  <si>
    <t>Conjunto uniforme de limpeza profissional, composto por camisa e calça com emblema da contratada</t>
  </si>
  <si>
    <t>Meia social ¾ na cor natural</t>
  </si>
  <si>
    <t>Lenço para pescoço</t>
  </si>
  <si>
    <t xml:space="preserve">Uniforme completo com emblema da contratada (camisa e calça retardente chama NR10, com faixa refletiva) </t>
  </si>
  <si>
    <t>Camiseta manga longa com emblema da contratada</t>
  </si>
  <si>
    <t>Calça profissional brim com emblema da contratada</t>
  </si>
  <si>
    <t>Protetor facial tela nylon e regulagem</t>
  </si>
  <si>
    <t>Avental PCV reforçado</t>
  </si>
  <si>
    <t>Perneira/caneleira couro sintético</t>
  </si>
  <si>
    <t>Cinto + talabarte de posicionamento (cintura fita)</t>
  </si>
  <si>
    <t>Luva isolante borracha alta tensão classe 00</t>
  </si>
  <si>
    <t>Capa chuva PVC com forro mínimo 1,1 m</t>
  </si>
  <si>
    <t>Abafador concha</t>
  </si>
  <si>
    <t>Óculos escuro EPI</t>
  </si>
  <si>
    <t>Camiseta manga curta com emblema da contratada</t>
  </si>
  <si>
    <t>Bota PVC impermeável cano médio branca forrada</t>
  </si>
  <si>
    <t>Materiais periodicidade mensal (R$)</t>
  </si>
  <si>
    <t>Materiais periodicidade anual (R$)</t>
  </si>
  <si>
    <t>Equipamentos (vida útil 5 anos) - R$</t>
  </si>
  <si>
    <t>Açúcar cristal</t>
  </si>
  <si>
    <t>Café gourmet extra forte 500 g embalado vácuo (Mellita, Santa Clara ou similar)</t>
  </si>
  <si>
    <t>Garrafa térmica café 1 litro</t>
  </si>
  <si>
    <t>Bandeja inox retangular p/ servir café medidas mínimas 42 x 27 cm</t>
  </si>
  <si>
    <t>Jogo</t>
  </si>
  <si>
    <t>Jogo copo vidro 300 ml 6 peças</t>
  </si>
  <si>
    <t>Jogo xícara e pires vidro café 70 ml 12 peças</t>
  </si>
  <si>
    <t xml:space="preserve">Garrafa plástica de água p/ geladeira 2 litros </t>
  </si>
  <si>
    <t xml:space="preserve">Garrafa de água p/ geladeira 4 litros plástico reforçado </t>
  </si>
  <si>
    <t>Jarra inox com tampa aparador 2 litros</t>
  </si>
  <si>
    <t>Passador de fio com almaço 20 m</t>
  </si>
  <si>
    <t>Cal pura micro pulverizada saco de 20 kg (reboco)</t>
  </si>
  <si>
    <t>Detector de tensão medidor de voltagem caneta</t>
  </si>
  <si>
    <t>Multímetro digital profissional</t>
  </si>
  <si>
    <t>Chave teste manual</t>
  </si>
  <si>
    <t>Serrote profissional aço carbono cabo plástico 18"</t>
  </si>
  <si>
    <t>Telha fibrocimento ondulada 1,1 x 1,83 m 6 mm</t>
  </si>
  <si>
    <t>Fechadura interna alavanca simples(Silvana, Pado ou Stam)</t>
  </si>
  <si>
    <t>Assento sanitário almofadado com tampa branco (Astra ou similar)</t>
  </si>
  <si>
    <t>Colher pedreiro 8"</t>
  </si>
  <si>
    <t>Desempenadeira madeira 120 x 200 mm</t>
  </si>
  <si>
    <t>Desempenadeira aço lisa 120 x 255 mm</t>
  </si>
  <si>
    <t>peça</t>
  </si>
  <si>
    <t>Conduíte eletroduto corrugado 3/4" 50 m</t>
  </si>
  <si>
    <t>Relé fotocélula com base 220 V</t>
  </si>
  <si>
    <t>Dobradiça p/ porta 3 peças</t>
  </si>
  <si>
    <t>Bucha plástica com anel 6 mm 100 unidades</t>
  </si>
  <si>
    <t>Bucha plástica com anel 8 mm 100 unidades</t>
  </si>
  <si>
    <t>Bucha plástica com anel 10 mm 100 unidades</t>
  </si>
  <si>
    <t>Bucha plástica com anel 12 mm 100 unidades</t>
  </si>
  <si>
    <t>Canaleta PVC p/ fios adesiva 20 x 10 x 2.000 mm</t>
  </si>
  <si>
    <t>Refletor LED 100 W 220 V</t>
  </si>
  <si>
    <t>Refletor LED 200 W 220 V</t>
  </si>
  <si>
    <t>Cabo Pp 2 vias 2,5 mm 50 m</t>
  </si>
  <si>
    <t>Cabo Pp 3 vias 2,5 mm 50 m</t>
  </si>
  <si>
    <t>Pote de vidro 300 ml com tampa</t>
  </si>
  <si>
    <t>Jarra vidro com tampa 2 litros inox</t>
  </si>
  <si>
    <t>Kit 12 colher p/ café inox (colherzinha)</t>
  </si>
  <si>
    <t>Colher inox mínimo 30 cm</t>
  </si>
  <si>
    <t>Kit talher de mesa aço inoxidável 36 peças (garfo, faca serra e colher)</t>
  </si>
  <si>
    <t>Jogo faca inox 6 peças</t>
  </si>
  <si>
    <t>Rebitador manual tipo alavanca 3 bicos</t>
  </si>
  <si>
    <t>Rebite repuxo alumínio 3,2 x 12 mm 1.000 unidades</t>
  </si>
  <si>
    <t>caixa</t>
  </si>
  <si>
    <t>Telha fibrocimento cumeeira 110 x 53 cm 10º ou 15º (a definir)</t>
  </si>
  <si>
    <t>Escada dométisca alumínio 3 degraus</t>
  </si>
  <si>
    <t>Lâmpada tubular LED 18W 120 cm</t>
  </si>
  <si>
    <t>Lâmpada ovóide vapor mercúrio 400 W 220 V</t>
  </si>
  <si>
    <t>Lâmpada LED bulbo 50 W bivolt</t>
  </si>
  <si>
    <t>Estilete 25 mm cabo emborrachado profissional</t>
  </si>
  <si>
    <t>Lâmina estilete 25 mm 10 peças</t>
  </si>
  <si>
    <t>tubete</t>
  </si>
  <si>
    <t>Lixeira plástica 10 litros</t>
  </si>
  <si>
    <t>Lixeira plástica pedal 50 litros</t>
  </si>
  <si>
    <t>Folha lixa p/ parede 120</t>
  </si>
  <si>
    <t>Folha lixa p/ parede 220</t>
  </si>
  <si>
    <t>Folha lixa ferro 80</t>
  </si>
  <si>
    <t>Folha lixa ferro 100</t>
  </si>
  <si>
    <t>Folha lixa d'água 400</t>
  </si>
  <si>
    <t>Folha lixa d'água 600</t>
  </si>
  <si>
    <t>saco</t>
  </si>
  <si>
    <t>Argamassa cinza 20 kg (Quartzolit ou similar)</t>
  </si>
  <si>
    <t>kit</t>
  </si>
  <si>
    <t>Cano/tubo PVC soldável marrom 20 mm 6 m</t>
  </si>
  <si>
    <t>vara</t>
  </si>
  <si>
    <t>Kit 50 conexões hidráulicas soldáveis 3/4" e 20 mm (10 luvas, 10 joelhos 90º e 5 Tee)</t>
  </si>
  <si>
    <t>Registro esfera PVC soldável 20 mm</t>
  </si>
  <si>
    <t>Registro esfera PVC soldável 3/4"</t>
  </si>
  <si>
    <t>Kit 5 tomadas fêmea + plug's macho 2 pinos 10A</t>
  </si>
  <si>
    <t>Kit 5 tomadas fêmea + plug's macho 2 pinos 20A</t>
  </si>
  <si>
    <t>Kit 5 tomadas fêmea + plug's macho 3 pinos 10A</t>
  </si>
  <si>
    <t>Kit 5 tomadas fêmea + plug's macho 3 pinos 20A</t>
  </si>
  <si>
    <t xml:space="preserve">Kit 5 adaptadores de tomada plug p/ 10A e 20A </t>
  </si>
  <si>
    <t>Kit 5 adaptadores tomada T com 3 entradas multiplicador de tomadas 10A 3 pinos</t>
  </si>
  <si>
    <t>Filtro de linha 5 tomadas cabo 3 m</t>
  </si>
  <si>
    <t>Cortador cerâmicas e azulejos manual 75 cm</t>
  </si>
  <si>
    <t>Rejunte flexível cinza/branco (Quatzolit ou similar)</t>
  </si>
  <si>
    <t>Engate PVC flexível 1/2" 60 cm</t>
  </si>
  <si>
    <t>Parafuso fixação vaso sanitário com bucha 12 (2 peças)</t>
  </si>
  <si>
    <t>Fita veda rosca 18 mm x 50 m (Tigre ou similar)</t>
  </si>
  <si>
    <t>Anel vedação vaso sanitário</t>
  </si>
  <si>
    <t>Torneira p/ banheiro/lavatório metal cromado C-50 1/4 volta</t>
  </si>
  <si>
    <t>Torneira PVC jardim preta com adpatador 1/2" - 3/4" e bico</t>
  </si>
  <si>
    <t>Reparo kit completo caixa acoplada universal acionador superior</t>
  </si>
  <si>
    <t>Válvula descarga automática p/ mictótio</t>
  </si>
  <si>
    <t>Kit 10 disjuntores monopolar (2 de 40A, 2 de 32A e 4 de 20A)</t>
  </si>
  <si>
    <t>fardo</t>
  </si>
  <si>
    <t>Sabonete líquido de 1º qualidade, perfumado, fragânciass diversas, 5 litros</t>
  </si>
  <si>
    <t>Água Sanitária de 1ª qualidade, 05 litros</t>
  </si>
  <si>
    <t>Desinfetante concentrado, 5 litros, fragâncias diversas (Ypê ou similar)</t>
  </si>
  <si>
    <t>Prestação dos serviços de recepção, coperiragem, jardinagem, limpeza, conservação, manutenção e motorista nas instalações do 5ª/EPE, 5ª/SR e 5ª/CII, com carga horária de 44 (quarenta e quatro) horas semanais, de segunda à sexta.</t>
  </si>
  <si>
    <t>Porto Real do Colégio</t>
  </si>
  <si>
    <t>Motorista de veículo carga leve (até 4 ton.)</t>
  </si>
  <si>
    <t>Maceió/AL</t>
  </si>
  <si>
    <t>Vale Transporte - Maceió/AL (Deduzido 6% parte empregado)
R$ 4,00 (valor transporte)*2*22 (dias trab.) = R$ 176,00 - 6% do sal. Base</t>
  </si>
  <si>
    <t>Vale Transporte Maceió/AL (Deduzido 6% parte empregado)
R$ 4,00 (valor transporte)*2*22 (dias trab.) = R$ 176,00 - 6% do sal. Base</t>
  </si>
  <si>
    <t>Porto Real do Colégio/AL</t>
  </si>
  <si>
    <t>Prestação de serviços nas instalações do 5ª/CII</t>
  </si>
  <si>
    <t>Prestação de serviços nas instalações da Sede da 5ª/SR</t>
  </si>
  <si>
    <t>Prestação de serviços nas instalações do 5ª/EPE</t>
  </si>
  <si>
    <t>Prestação de serviços nas instalações do 5ª/EPE ou da Sede da 5ª/SR (a definir)</t>
  </si>
  <si>
    <t>Vale Transporte - Maceió/AL (Deduzido 6% parte empregado)
R$ 0,00 (valor transporte)*2*22 (dias trab.) - Localidade do serviço não dispõe de transporte coletivo.</t>
  </si>
  <si>
    <t>Encarregado de Manutenção</t>
  </si>
  <si>
    <t>Agente de limpeza (AL) - 5ª/EPE</t>
  </si>
  <si>
    <t>Copeira(o) (CO) - 5ª/EPE ou 5ª/SR</t>
  </si>
  <si>
    <t>Jardineiro(a) (JD) - 5ª/EPE</t>
  </si>
  <si>
    <t>Recepcionista (RC) - 5ª/EPE ou 5ª/SR</t>
  </si>
  <si>
    <t>Eletricista de alta e baixa tensão (EAB) - 5ª/EPE</t>
  </si>
  <si>
    <t>Assistente de manutenção (AM) - 5ª/EPE</t>
  </si>
  <si>
    <t>Copeira(o) (CO) - 5ª/CII</t>
  </si>
  <si>
    <t>Motorista de veículo carga leve (até 4 ton.) (MO) - 5ª/SR</t>
  </si>
  <si>
    <t>Motorista de veículo carga leve (até 4 ton.) (MO) - 5ª/CII</t>
  </si>
  <si>
    <t>Encarregado de manutenção (EM) - 5ª/CII</t>
  </si>
  <si>
    <t>Comandar, coordenar e controlar a execução dos serviços contratados</t>
  </si>
  <si>
    <t>Conduzir e zelar pela conservação de veículos - Categoria "D".</t>
  </si>
  <si>
    <t>Agente de Limpeza (AL) - 5ª/EPE - Uniforme e EPI</t>
  </si>
  <si>
    <t>Recepcionista (RC) - 5ªEPE ou 5ª/SR - Uniforme</t>
  </si>
  <si>
    <t>Jardineiro(a) (JD) - 5ª/EPE - Uniforme e EPI</t>
  </si>
  <si>
    <t>Calça comprida modelo jeans, com ziper, presilha para cinto.</t>
  </si>
  <si>
    <t>Par de calçado: botina de segurança, solado baixo, vaqueta relax, poliuretano (pu) bidensidade, hidrofugado, elástico nas laterais/recoberto, acolchoado, palmilha de couro antibacteriana, biqueira plástica, com certificado de aprovação do Ministério do Trabalho e Emprego, de boa qualidade.</t>
  </si>
  <si>
    <t>Par de calçado: bota de segurança, material PVC - cloreto de polivinila, sola de borracha antiderrapante, tipo cano alto, preta de serviços gerais, com certificado de aprovação do Ministério do Trabalho e Emprego, de boa qualidade.</t>
  </si>
  <si>
    <t>Agente de Limpeza com Insalubridade (AIM) - 5ª/CII - Materiais periodicidade mensal</t>
  </si>
  <si>
    <t>Agente de Limpeza (AL ) - 5ª/EPE - Materiais periodicidade mensal</t>
  </si>
  <si>
    <t>Agente de Limpeza com Insalubridade (AIM) - 5ª/CII - Materiais periodicidade anual</t>
  </si>
  <si>
    <t>Agente de Limpeza (AL ) - 5ª/EPE - Materiais periodicidade anual</t>
  </si>
  <si>
    <t>Copeira(o) (CO) - 5ª/CII - Materiais periodicidade mensal</t>
  </si>
  <si>
    <t>Copeira(o) (CO) - 5ª/EPE ou 5ª/SR - Materiais periodicidade anual</t>
  </si>
  <si>
    <t>Copeira(o) (CO) - 5ª/EPE ou 5ª/SR - Materiais periodicidade mensal</t>
  </si>
  <si>
    <t>Garrafão térmico p/ água 12 litros com alça e tripé</t>
  </si>
  <si>
    <t>Jardineiro (JD) - 5ª/EPE - Materiais e ferramentas - Periodicidade anual</t>
  </si>
  <si>
    <t>Jardineiro (JD) - 5ª/EPE - Equipamentos - Tempo vida útil de 5 anos (Pagamento no 1º ano da vigência da contratação)</t>
  </si>
  <si>
    <t>Eletricista de Alta e Baixa Tensão (EAB) - 5ª/EPE - Materiais e ferramentas - Periodicidade anual</t>
  </si>
  <si>
    <t>Eletricista de Alta e Baixa Tensão (EAB) - 5ª/EPE - Equipamentos - Tempo vida útil de 5 anos (Pagamento no 1º ano da vigência da contratação)</t>
  </si>
  <si>
    <t>Assistente de Manutenção (AM) - 5ª/EPE - Materiais e ferramentas - Periodicidade anual</t>
  </si>
  <si>
    <t>Agente de limpeza com Insalubridade (ALI) - 5ª/CII</t>
  </si>
  <si>
    <t>Agente de Limpeza (AL) - 5ª/EPE</t>
  </si>
  <si>
    <t>1.7</t>
  </si>
  <si>
    <t>Eletricista de Alta e Baixa Tensão (EAB) - 5ª/EPE</t>
  </si>
  <si>
    <t>1.8</t>
  </si>
  <si>
    <t>1.9</t>
  </si>
  <si>
    <t>1.10</t>
  </si>
  <si>
    <t>1.11</t>
  </si>
  <si>
    <t>Assistente de Manutenção (AM) - 5ª/EPE</t>
  </si>
  <si>
    <t>Encarregado de Manutenção (EM) - 5ª/CII</t>
  </si>
  <si>
    <t>Agente de Limpeza com Insalubridade</t>
  </si>
  <si>
    <t>Agente de Limpeza com Insalubridade (ALI) - 5ª/CII</t>
  </si>
  <si>
    <t>Motoristas (MO) - 5ª/SR e 5ª/CII</t>
  </si>
  <si>
    <t>Com pernoite</t>
  </si>
  <si>
    <t>Sem pernoite</t>
  </si>
  <si>
    <t>Deslocamentos (Diárias) - R$</t>
  </si>
  <si>
    <t>*Os valores de diárias serão pagos conforme quantitativo de utilização/realização de deslocamentos durante o mês, podendo ser cumulativos de um mês para o outro, desde que não ultrapasse o valor estimado anual.</t>
  </si>
  <si>
    <t>Outros (Deslocamentos/Diárias)</t>
  </si>
  <si>
    <t>Agente de Limpeza (AL ) - 5ª/EPE - Equipamentos - Tempo vida útil de 5 anos (Pagamento no 1º ano da vigência da contratação)</t>
  </si>
  <si>
    <t>Filtro (refil) p/ purificador de água marca/modelo Latina/PA355</t>
  </si>
  <si>
    <t>Massa adesiva epóxi 100 g</t>
  </si>
  <si>
    <t>Obturador universal de saída de água p/ caixa acoplada</t>
  </si>
  <si>
    <t>Pistola aplicadora de silicone</t>
  </si>
  <si>
    <t>tubo</t>
  </si>
  <si>
    <t>Adesivo veda calha cinza 280 g</t>
  </si>
  <si>
    <t>Silicone acético incolor 280 g</t>
  </si>
  <si>
    <t>Auxílio alimentação (Vales, cesta básica, etc.) - CCT 2024/2024</t>
  </si>
  <si>
    <t>Assistência médica e familiar - CCT 20242024</t>
  </si>
  <si>
    <t>VALOR MENSAL POR COPEIRA(O)</t>
  </si>
  <si>
    <t>Assistência médica e familiar - CCT 2024/2024</t>
  </si>
  <si>
    <t>VALOR MENSAL POR JARDINEIRO(A)</t>
  </si>
  <si>
    <t>Férias (incluindo 1/3) (1/12 + (1+1/3)</t>
  </si>
  <si>
    <t xml:space="preserve">Férias (incluindo 1/3) (1/12 + (1+1/3) </t>
  </si>
  <si>
    <t>Vale Transporte - Penedo/AL (Deduzido 6% parte empregado)
R$ 3,00 (valor transporte)*2*22 (dias trab.) = R$ 132,00 - 6% do sal. Base</t>
  </si>
  <si>
    <t>Vale Transporte (Deduzido 6% parte empregado)
R$ 3,00 (valor transporte)*2*22 (dias trab.) = R$ 132,00 - 6% do sal. Base</t>
  </si>
  <si>
    <t>1.12</t>
  </si>
  <si>
    <t>Assistente de Manutenção (AM) - 5ª/CII</t>
  </si>
  <si>
    <t>Assistente de manutenção (AM) - 5ª/CII</t>
  </si>
  <si>
    <t>Assistente de Manutenção (AM) - 5ª/EPE e 5ª CII - Uniforme e EPI</t>
  </si>
  <si>
    <t>Assistente de Manutenção (AM) - 5ª/ECII - Materiais e ferramentas - Periodicidade anual</t>
  </si>
  <si>
    <t>Total R$</t>
  </si>
  <si>
    <t>VALOR MENSAL POR MOTORISTA</t>
  </si>
  <si>
    <t>VALOR MENSAL POR ENCARREGADO DE MANUTENÇÃO</t>
  </si>
  <si>
    <t>VALOR MENSAL POR AGENTE DE LIMPEZA C/ INSALUBRIDADE</t>
  </si>
  <si>
    <t>Conjunto soprador e aspirador de pó e água 1600 W 220 V 3 em 1 com rodinhas</t>
  </si>
  <si>
    <t>Aromatizante ambiente (purificador de ar) 360 ml fragâncias diversas (Glade ou Bom ar)</t>
  </si>
  <si>
    <t>Álcool Gel 70% hidratante , antissético,de 1ª qualidade, galão de 5 litros</t>
  </si>
  <si>
    <t>Alicate amperímetro</t>
  </si>
  <si>
    <t>Escada extensiva 2x8, 3 modos utilização (extensível, aberta e simples), em alumínio, suportar até 150 kg e alcance superior 4 m</t>
  </si>
  <si>
    <t>Kit pintura parede anti respingo 5 peças (01 bandeja plástica p/ rolo até 23 cm, 01 suporte/garfo p/ rolo até 23 cm, 2 rolos lã anti respingo 23 e 9 cm e 1 pincel 1.1/2")</t>
  </si>
  <si>
    <t>Kit trincha (pincéis) p/ pintura 5 peças (tamanhos variados)</t>
  </si>
  <si>
    <t>Mangueira de jardim em PVC 3 camadas 50 metros</t>
  </si>
  <si>
    <t>Bule café alumínio com tampa 3 litros</t>
  </si>
  <si>
    <t>Caneção leiteira alumínio 2,5 litros cabo madeira</t>
  </si>
  <si>
    <t>Fita adesiva multiuso reforçada 48mm x 5 m</t>
  </si>
  <si>
    <t>Papel toalha, interfolhado, macio, hidrossolúvel, feito com 100°/• de celulose na Cor branca, folha dupla, de 1º qualidade, 1.000 folhas</t>
  </si>
  <si>
    <t>Uniforme completo com emblema da contratada (01 camisa social manga compridas com botões nos punhos; 01 camisa social manga 3/4, 01 blazer  cor preta, estilo terninho, em tecido tipo microfibra, forrado internamente, inclusive na manga, com 2 (dois) bolsos inferiores;  01 Calça Comprida social, em tecido Oxford ou similar com ziper, cor preta)</t>
  </si>
  <si>
    <t>Sapato tipo scarpin social macio, palmilha de montagem em couro, solado em couro com proteção antiderrapante, salto máximo 3 cm:</t>
  </si>
  <si>
    <t>Motoristas (MO) - 5ª/SR e 5ª/CII e Encarregado de Manutenção (EM) - 5ª/CII - Uniforme e EPI</t>
  </si>
  <si>
    <t>Uniformes e EPI                                                                                                                                                                                                                                                                               (R$)</t>
  </si>
  <si>
    <t>Quantidade                                                                                                                                                                                                                                                                                        postos</t>
  </si>
  <si>
    <t>1 - O conjunto de uniforme deverá ser entregue dentro do prazo de 10 (dez) dias, a contar do início da prestação dos serviços, nas condições determinadas pela FISCALIZAÇÃO.</t>
  </si>
  <si>
    <t>2 - Todos os uniformes estarão sujeitos à prévia aprovação da CONTRATANTE e, a pedido dela, poderão ser substituídos, caso não correspondam às especificações necessárias e adequadas à execução dos serviços.</t>
  </si>
  <si>
    <t>3 - Poderão ocorrer eventuais alterações nas especificações dos uniformes, quanto ao tecido, à cor, ao modelo, desde que previamente aceitas pela Administração.</t>
  </si>
  <si>
    <t>4 - Os uniformes deverão ser entregues aos empregados, mediante recibo (relação nominal), cuja cópia deverá ser entregue à CONTRATANTE, sempre que solicitado pela FISCALIZAÇÃO.</t>
  </si>
  <si>
    <t>5 - O custo do uniforme não poderá ser repassado ao ocupante do posto de trabalho.</t>
  </si>
  <si>
    <t>6 - A CONTRATADA não poderá exigir do empregado o uniforme usado, quando da entrega dos novos.</t>
  </si>
  <si>
    <t>Jogo chaves fenda/phillips 10 peças</t>
  </si>
  <si>
    <t>jogo</t>
  </si>
  <si>
    <t>Flanela - 28 x 38cm, cor branca/laranja</t>
  </si>
  <si>
    <t>Luvas látex reforçada (P, M ou G)</t>
  </si>
  <si>
    <t>Saco de algodão alvejado branco reforçado para limpeza de chão</t>
  </si>
  <si>
    <t>Papel higiênico macio, de 1º qualidade, folha dupla picotada, rolo com 30  m, fardo com 16 rolos</t>
  </si>
  <si>
    <t>Luvas de látex (P, m ou G)</t>
  </si>
  <si>
    <t>Adesivo impermeável 45 cm x 10 m (veda calha)</t>
  </si>
  <si>
    <t>Toalha de rosto 50 x 80 cm</t>
  </si>
  <si>
    <t>Papel toalha, interfolhado, macio, hidrossolúvel, feito com 100° de celulose na Cor branca, folha dupla, de 1º qualidade, 1.000 folhas</t>
  </si>
  <si>
    <t>Papel higiênico macio, de 1º qualidade,  folha dupla picotada, rolo com 300 m, fardo com 8 rolos</t>
  </si>
  <si>
    <t>Papel higiênico macio, de 1º qualidade, folha dupla picotada, rolo com 30 m, fardo com 16 rolo</t>
  </si>
  <si>
    <t>externas e esquadrias, atividades rotineiras de</t>
  </si>
  <si>
    <t>manejos de cultivo de peixes</t>
  </si>
  <si>
    <t>Eletricista Alta e Baixa Tensão (EAB) - 5ª/EPE - Uniforme e EPI</t>
  </si>
  <si>
    <t>Valor unitário (R$) - CCT 2024/2024</t>
  </si>
  <si>
    <t>Agente de Limpeza com Insalubridade (ALI) - 5ª/CII - Uniforme e EPI</t>
  </si>
  <si>
    <t>Estimado</t>
  </si>
  <si>
    <t>Valores (R$)</t>
  </si>
  <si>
    <t>Prospota</t>
  </si>
  <si>
    <t>Valor</t>
  </si>
  <si>
    <t>Copeira(o) (AL) - 5ª/EPE e 5ª/CII - Uniforme</t>
  </si>
  <si>
    <t>PLANILHA DE CUSTOS E FORMAÇÃO DE PREÇOS - PROPOSTA (ANEXO VI DO TR)</t>
  </si>
  <si>
    <t>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</si>
</sst>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&quot; &quot;;&quot;-&quot;#,##0.00&quot; &quot;;&quot; -&quot;#&quot; &quot;;@&quot; &quot;"/>
    <numFmt numFmtId="165" formatCode="[$R$-416]&quot; &quot;#,##0.00;[Red]&quot;-&quot;[$R$-416]&quot; &quot;#,##0.00"/>
    <numFmt numFmtId="166" formatCode="#,##0.00&quot; &quot;;[Red]&quot;-&quot;#,##0.00&quot; &quot;"/>
    <numFmt numFmtId="167" formatCode="&quot; R$ &quot;#,##0.00&quot; &quot;;&quot; R$ (&quot;#,##0.00&quot;)&quot;;&quot; R$ -&quot;#&quot; &quot;;@&quot; &quot;"/>
    <numFmt numFmtId="168" formatCode="#,##0.00&quot; &quot;;&quot; (&quot;#,##0.00&quot;)&quot;;&quot; -&quot;#&quot; &quot;;@&quot; &quot;"/>
  </numFmts>
  <fonts count="16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8" fontId="1" fillId="0" borderId="0"/>
    <xf numFmtId="167" fontId="1" fillId="0" borderId="0"/>
    <xf numFmtId="0" fontId="1" fillId="0" borderId="0"/>
    <xf numFmtId="9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5" fontId="3" fillId="0" borderId="0"/>
    <xf numFmtId="43" fontId="13" fillId="0" borderId="0" applyFont="0" applyFill="0" applyBorder="0" applyAlignment="0" applyProtection="0"/>
  </cellStyleXfs>
  <cellXfs count="189">
    <xf numFmtId="0" fontId="0" fillId="0" borderId="0" xfId="0"/>
    <xf numFmtId="0" fontId="1" fillId="0" borderId="0" xfId="3"/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5" fillId="0" borderId="0" xfId="3" applyFont="1" applyAlignment="1">
      <alignment horizontal="left" vertical="center"/>
    </xf>
    <xf numFmtId="0" fontId="1" fillId="0" borderId="0" xfId="3" applyAlignment="1">
      <alignment vertical="center"/>
    </xf>
    <xf numFmtId="0" fontId="1" fillId="0" borderId="1" xfId="3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1" fillId="0" borderId="1" xfId="3" applyBorder="1" applyAlignment="1">
      <alignment horizontal="center" vertical="center" wrapText="1"/>
    </xf>
    <xf numFmtId="0" fontId="1" fillId="0" borderId="1" xfId="3" applyBorder="1" applyAlignment="1">
      <alignment horizontal="left" vertical="center" wrapText="1"/>
    </xf>
    <xf numFmtId="0" fontId="1" fillId="0" borderId="6" xfId="3" applyBorder="1" applyAlignment="1">
      <alignment horizontal="center" vertical="center" wrapText="1"/>
    </xf>
    <xf numFmtId="0" fontId="1" fillId="0" borderId="6" xfId="3" applyBorder="1" applyAlignment="1">
      <alignment horizontal="left" vertical="center" wrapText="1"/>
    </xf>
    <xf numFmtId="2" fontId="1" fillId="0" borderId="1" xfId="3" applyNumberFormat="1" applyBorder="1" applyAlignment="1">
      <alignment horizontal="center" vertical="center" wrapText="1"/>
    </xf>
    <xf numFmtId="166" fontId="1" fillId="0" borderId="6" xfId="3" applyNumberFormat="1" applyBorder="1" applyAlignment="1">
      <alignment horizontal="right" vertical="center"/>
    </xf>
    <xf numFmtId="0" fontId="5" fillId="0" borderId="0" xfId="3" applyFont="1" applyAlignment="1">
      <alignment horizontal="center"/>
    </xf>
    <xf numFmtId="0" fontId="1" fillId="0" borderId="0" xfId="3" applyAlignment="1">
      <alignment horizontal="center" vertical="center"/>
    </xf>
    <xf numFmtId="0" fontId="1" fillId="0" borderId="0" xfId="3" applyAlignment="1">
      <alignment wrapText="1"/>
    </xf>
    <xf numFmtId="0" fontId="1" fillId="0" borderId="5" xfId="3" applyBorder="1" applyAlignment="1">
      <alignment horizontal="center" vertical="center" wrapText="1"/>
    </xf>
    <xf numFmtId="0" fontId="1" fillId="0" borderId="0" xfId="3" applyAlignment="1">
      <alignment horizontal="center" vertical="center" wrapText="1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 wrapText="1"/>
    </xf>
    <xf numFmtId="164" fontId="1" fillId="0" borderId="0" xfId="3" applyNumberFormat="1" applyAlignment="1">
      <alignment vertical="center"/>
    </xf>
    <xf numFmtId="10" fontId="1" fillId="0" borderId="0" xfId="3" applyNumberFormat="1" applyAlignment="1">
      <alignment vertical="center"/>
    </xf>
    <xf numFmtId="0" fontId="1" fillId="0" borderId="0" xfId="3" applyAlignment="1">
      <alignment horizontal="center"/>
    </xf>
    <xf numFmtId="0" fontId="4" fillId="0" borderId="0" xfId="3" applyFont="1" applyAlignment="1">
      <alignment horizontal="center"/>
    </xf>
    <xf numFmtId="3" fontId="1" fillId="0" borderId="0" xfId="3" applyNumberFormat="1"/>
    <xf numFmtId="0" fontId="5" fillId="0" borderId="0" xfId="3" applyFont="1"/>
    <xf numFmtId="0" fontId="1" fillId="0" borderId="4" xfId="3" applyBorder="1" applyAlignment="1">
      <alignment horizontal="left" vertical="center" wrapText="1"/>
    </xf>
    <xf numFmtId="0" fontId="1" fillId="0" borderId="4" xfId="3" applyBorder="1" applyAlignment="1">
      <alignment horizontal="center" vertical="center" wrapText="1"/>
    </xf>
    <xf numFmtId="2" fontId="1" fillId="0" borderId="4" xfId="3" applyNumberForma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13" xfId="3" applyFont="1" applyBorder="1" applyAlignment="1">
      <alignment vertical="center" wrapText="1"/>
    </xf>
    <xf numFmtId="167" fontId="1" fillId="0" borderId="4" xfId="3" applyNumberFormat="1" applyBorder="1" applyAlignment="1">
      <alignment horizontal="right" vertical="center" wrapText="1"/>
    </xf>
    <xf numFmtId="167" fontId="1" fillId="0" borderId="11" xfId="2" applyBorder="1" applyAlignment="1">
      <alignment horizontal="right" vertical="center"/>
    </xf>
    <xf numFmtId="167" fontId="1" fillId="0" borderId="1" xfId="3" applyNumberFormat="1" applyBorder="1" applyAlignment="1">
      <alignment horizontal="right" vertical="center" wrapText="1"/>
    </xf>
    <xf numFmtId="167" fontId="1" fillId="0" borderId="8" xfId="2" applyBorder="1" applyAlignment="1">
      <alignment horizontal="right" vertical="center"/>
    </xf>
    <xf numFmtId="167" fontId="5" fillId="0" borderId="1" xfId="2" applyFont="1" applyBorder="1" applyAlignment="1">
      <alignment horizontal="right" vertical="center"/>
    </xf>
    <xf numFmtId="167" fontId="10" fillId="0" borderId="8" xfId="2" applyFont="1" applyBorder="1" applyAlignment="1">
      <alignment horizontal="right" vertical="center"/>
    </xf>
    <xf numFmtId="0" fontId="5" fillId="2" borderId="12" xfId="3" applyFont="1" applyFill="1" applyBorder="1" applyAlignment="1">
      <alignment horizontal="center" vertical="center" wrapText="1"/>
    </xf>
    <xf numFmtId="0" fontId="1" fillId="0" borderId="12" xfId="3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43" fontId="1" fillId="0" borderId="0" xfId="9" applyFont="1"/>
    <xf numFmtId="43" fontId="1" fillId="0" borderId="0" xfId="3" applyNumberFormat="1"/>
    <xf numFmtId="43" fontId="5" fillId="0" borderId="12" xfId="9" applyFont="1" applyBorder="1"/>
    <xf numFmtId="43" fontId="1" fillId="0" borderId="0" xfId="9" applyFont="1" applyBorder="1"/>
    <xf numFmtId="0" fontId="1" fillId="0" borderId="12" xfId="3" applyBorder="1" applyAlignment="1">
      <alignment vertical="center" wrapText="1"/>
    </xf>
    <xf numFmtId="43" fontId="1" fillId="0" borderId="12" xfId="9" applyFont="1" applyBorder="1" applyAlignment="1">
      <alignment vertical="center"/>
    </xf>
    <xf numFmtId="0" fontId="12" fillId="3" borderId="12" xfId="3" applyFont="1" applyFill="1" applyBorder="1" applyAlignment="1">
      <alignment horizontal="center" vertical="center"/>
    </xf>
    <xf numFmtId="43" fontId="1" fillId="0" borderId="12" xfId="9" applyFont="1" applyBorder="1" applyAlignment="1">
      <alignment horizontal="center" vertical="center" wrapText="1"/>
    </xf>
    <xf numFmtId="43" fontId="1" fillId="0" borderId="12" xfId="9" applyFont="1" applyBorder="1" applyAlignment="1">
      <alignment horizontal="center" vertical="center"/>
    </xf>
    <xf numFmtId="43" fontId="5" fillId="0" borderId="12" xfId="9" applyFont="1" applyBorder="1" applyAlignment="1">
      <alignment horizontal="center" vertical="center" wrapText="1"/>
    </xf>
    <xf numFmtId="43" fontId="5" fillId="0" borderId="12" xfId="9" applyFont="1" applyBorder="1" applyAlignment="1">
      <alignment horizontal="center" vertical="center"/>
    </xf>
    <xf numFmtId="0" fontId="1" fillId="3" borderId="12" xfId="3" applyFill="1" applyBorder="1" applyAlignment="1">
      <alignment horizontal="center" vertical="center"/>
    </xf>
    <xf numFmtId="43" fontId="5" fillId="0" borderId="12" xfId="9" applyFont="1" applyBorder="1" applyAlignment="1">
      <alignment vertical="center"/>
    </xf>
    <xf numFmtId="4" fontId="1" fillId="0" borderId="0" xfId="3" applyNumberFormat="1"/>
    <xf numFmtId="0" fontId="9" fillId="0" borderId="0" xfId="3" applyFont="1" applyAlignment="1">
      <alignment horizontal="right" vertical="center" wrapText="1"/>
    </xf>
    <xf numFmtId="0" fontId="15" fillId="0" borderId="0" xfId="0" applyFont="1" applyAlignment="1" applyProtection="1">
      <alignment horizontal="left" vertical="center"/>
      <protection locked="0"/>
    </xf>
    <xf numFmtId="0" fontId="5" fillId="0" borderId="9" xfId="3" applyFont="1" applyBorder="1" applyAlignment="1">
      <alignment horizontal="center" vertical="center"/>
    </xf>
    <xf numFmtId="0" fontId="1" fillId="0" borderId="0" xfId="3" applyAlignment="1">
      <alignment horizontal="left" vertical="center" wrapText="1"/>
    </xf>
    <xf numFmtId="0" fontId="1" fillId="3" borderId="12" xfId="3" applyFill="1" applyBorder="1" applyAlignment="1">
      <alignment vertical="center" wrapText="1"/>
    </xf>
    <xf numFmtId="0" fontId="1" fillId="3" borderId="12" xfId="3" applyFill="1" applyBorder="1" applyAlignment="1">
      <alignment horizontal="left" vertical="center" wrapText="1"/>
    </xf>
    <xf numFmtId="0" fontId="1" fillId="0" borderId="12" xfId="3" applyBorder="1" applyAlignment="1">
      <alignment horizontal="left" vertical="center"/>
    </xf>
    <xf numFmtId="43" fontId="1" fillId="0" borderId="12" xfId="9" applyFont="1" applyBorder="1" applyAlignment="1">
      <alignment horizontal="right" vertical="center"/>
    </xf>
    <xf numFmtId="0" fontId="1" fillId="0" borderId="12" xfId="3" applyBorder="1" applyAlignment="1">
      <alignment horizontal="center" vertical="center" wrapText="1"/>
    </xf>
    <xf numFmtId="14" fontId="1" fillId="0" borderId="12" xfId="3" applyNumberFormat="1" applyBorder="1" applyAlignment="1">
      <alignment horizontal="center" vertical="center" wrapText="1"/>
    </xf>
    <xf numFmtId="0" fontId="12" fillId="0" borderId="12" xfId="3" applyFont="1" applyBorder="1" applyAlignment="1">
      <alignment horizontal="center" vertical="center" wrapText="1"/>
    </xf>
    <xf numFmtId="166" fontId="1" fillId="0" borderId="0" xfId="3" applyNumberFormat="1" applyAlignment="1">
      <alignment horizontal="right" vertical="center"/>
    </xf>
    <xf numFmtId="0" fontId="5" fillId="2" borderId="12" xfId="3" applyFont="1" applyFill="1" applyBorder="1" applyAlignment="1">
      <alignment horizontal="center" vertical="center"/>
    </xf>
    <xf numFmtId="2" fontId="1" fillId="0" borderId="12" xfId="3" applyNumberFormat="1" applyBorder="1" applyAlignment="1">
      <alignment horizontal="center" vertical="center" wrapText="1"/>
    </xf>
    <xf numFmtId="0" fontId="1" fillId="2" borderId="12" xfId="3" applyFill="1" applyBorder="1" applyAlignment="1">
      <alignment horizontal="center" vertical="center"/>
    </xf>
    <xf numFmtId="0" fontId="7" fillId="2" borderId="12" xfId="3" applyFont="1" applyFill="1" applyBorder="1" applyAlignment="1">
      <alignment horizontal="center" vertical="center" wrapText="1"/>
    </xf>
    <xf numFmtId="167" fontId="12" fillId="0" borderId="12" xfId="2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14" fontId="12" fillId="0" borderId="12" xfId="3" applyNumberFormat="1" applyFont="1" applyBorder="1" applyAlignment="1">
      <alignment horizontal="center" vertical="center" wrapText="1"/>
    </xf>
    <xf numFmtId="164" fontId="12" fillId="0" borderId="12" xfId="3" applyNumberFormat="1" applyFont="1" applyBorder="1" applyAlignment="1">
      <alignment horizontal="right" vertical="center" wrapText="1"/>
    </xf>
    <xf numFmtId="164" fontId="1" fillId="0" borderId="12" xfId="3" applyNumberFormat="1" applyBorder="1" applyAlignment="1">
      <alignment horizontal="center" vertical="center" wrapText="1"/>
    </xf>
    <xf numFmtId="164" fontId="11" fillId="2" borderId="12" xfId="3" applyNumberFormat="1" applyFont="1" applyFill="1" applyBorder="1" applyAlignment="1">
      <alignment horizontal="right" vertical="center" wrapText="1"/>
    </xf>
    <xf numFmtId="0" fontId="12" fillId="0" borderId="12" xfId="3" applyFont="1" applyBorder="1" applyAlignment="1">
      <alignment horizontal="center" vertical="center"/>
    </xf>
    <xf numFmtId="168" fontId="12" fillId="3" borderId="12" xfId="3" applyNumberFormat="1" applyFont="1" applyFill="1" applyBorder="1" applyAlignment="1">
      <alignment horizontal="right" vertical="center" wrapText="1"/>
    </xf>
    <xf numFmtId="164" fontId="12" fillId="0" borderId="12" xfId="3" applyNumberFormat="1" applyFont="1" applyBorder="1" applyAlignment="1">
      <alignment horizontal="center" vertical="center" wrapText="1"/>
    </xf>
    <xf numFmtId="164" fontId="1" fillId="3" borderId="12" xfId="3" applyNumberFormat="1" applyFill="1" applyBorder="1" applyAlignment="1">
      <alignment horizontal="right" vertical="center" wrapText="1"/>
    </xf>
    <xf numFmtId="164" fontId="1" fillId="3" borderId="12" xfId="3" applyNumberForma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right" vertical="center" wrapText="1"/>
    </xf>
    <xf numFmtId="164" fontId="5" fillId="2" borderId="12" xfId="3" applyNumberFormat="1" applyFont="1" applyFill="1" applyBorder="1" applyAlignment="1">
      <alignment horizontal="right" vertical="center" wrapText="1"/>
    </xf>
    <xf numFmtId="10" fontId="8" fillId="3" borderId="12" xfId="3" applyNumberFormat="1" applyFont="1" applyFill="1" applyBorder="1" applyAlignment="1">
      <alignment horizontal="center"/>
    </xf>
    <xf numFmtId="164" fontId="1" fillId="0" borderId="12" xfId="3" applyNumberFormat="1" applyBorder="1" applyAlignment="1">
      <alignment horizontal="right" vertical="center" wrapText="1"/>
    </xf>
    <xf numFmtId="10" fontId="8" fillId="3" borderId="12" xfId="3" applyNumberFormat="1" applyFont="1" applyFill="1" applyBorder="1" applyAlignment="1">
      <alignment horizontal="center" vertical="center"/>
    </xf>
    <xf numFmtId="10" fontId="5" fillId="2" borderId="12" xfId="3" applyNumberFormat="1" applyFont="1" applyFill="1" applyBorder="1" applyAlignment="1">
      <alignment horizontal="center" vertical="center" wrapText="1"/>
    </xf>
    <xf numFmtId="10" fontId="1" fillId="3" borderId="12" xfId="3" applyNumberFormat="1" applyFill="1" applyBorder="1" applyAlignment="1">
      <alignment horizontal="center" vertical="center" wrapText="1"/>
    </xf>
    <xf numFmtId="164" fontId="1" fillId="0" borderId="12" xfId="2" applyNumberFormat="1" applyBorder="1" applyAlignment="1">
      <alignment horizontal="right" vertical="center" wrapText="1"/>
    </xf>
    <xf numFmtId="10" fontId="1" fillId="3" borderId="12" xfId="4" applyNumberFormat="1" applyFill="1" applyBorder="1" applyAlignment="1">
      <alignment horizontal="center" vertical="center" wrapText="1"/>
    </xf>
    <xf numFmtId="10" fontId="8" fillId="0" borderId="12" xfId="3" applyNumberFormat="1" applyFont="1" applyBorder="1" applyAlignment="1">
      <alignment horizontal="center" vertical="center" wrapText="1"/>
    </xf>
    <xf numFmtId="10" fontId="1" fillId="0" borderId="12" xfId="3" applyNumberForma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164" fontId="5" fillId="2" borderId="12" xfId="2" applyNumberFormat="1" applyFont="1" applyFill="1" applyBorder="1" applyAlignment="1">
      <alignment horizontal="right" vertical="center" wrapText="1"/>
    </xf>
    <xf numFmtId="164" fontId="1" fillId="2" borderId="12" xfId="3" applyNumberFormat="1" applyFill="1" applyBorder="1" applyAlignment="1">
      <alignment horizontal="right" vertical="center" wrapText="1"/>
    </xf>
    <xf numFmtId="0" fontId="11" fillId="0" borderId="12" xfId="3" applyFont="1" applyBorder="1" applyAlignment="1">
      <alignment horizontal="center" vertical="center" wrapText="1"/>
    </xf>
    <xf numFmtId="168" fontId="8" fillId="3" borderId="12" xfId="3" applyNumberFormat="1" applyFont="1" applyFill="1" applyBorder="1" applyAlignment="1">
      <alignment horizontal="right" vertical="center" wrapText="1"/>
    </xf>
    <xf numFmtId="10" fontId="8" fillId="0" borderId="12" xfId="3" applyNumberFormat="1" applyFont="1" applyBorder="1" applyAlignment="1">
      <alignment horizontal="center"/>
    </xf>
    <xf numFmtId="10" fontId="1" fillId="0" borderId="12" xfId="4" applyNumberFormat="1" applyBorder="1" applyAlignment="1">
      <alignment horizontal="center" vertical="center" wrapText="1"/>
    </xf>
    <xf numFmtId="10" fontId="1" fillId="0" borderId="12" xfId="1" applyNumberFormat="1" applyBorder="1" applyAlignment="1">
      <alignment horizontal="center" vertical="center" wrapText="1"/>
    </xf>
    <xf numFmtId="168" fontId="8" fillId="3" borderId="12" xfId="3" applyNumberFormat="1" applyFont="1" applyFill="1" applyBorder="1" applyAlignment="1">
      <alignment horizontal="center" vertical="center" wrapText="1"/>
    </xf>
    <xf numFmtId="164" fontId="11" fillId="2" borderId="12" xfId="3" applyNumberFormat="1" applyFont="1" applyFill="1" applyBorder="1" applyAlignment="1">
      <alignment horizontal="center" vertical="center" wrapText="1"/>
    </xf>
    <xf numFmtId="164" fontId="5" fillId="2" borderId="12" xfId="3" applyNumberFormat="1" applyFont="1" applyFill="1" applyBorder="1" applyAlignment="1">
      <alignment horizontal="center" vertical="center" wrapText="1"/>
    </xf>
    <xf numFmtId="168" fontId="12" fillId="3" borderId="12" xfId="3" applyNumberFormat="1" applyFont="1" applyFill="1" applyBorder="1" applyAlignment="1">
      <alignment horizontal="center" vertical="center" wrapText="1"/>
    </xf>
    <xf numFmtId="0" fontId="1" fillId="2" borderId="6" xfId="3" applyFill="1" applyBorder="1" applyAlignment="1">
      <alignment horizontal="center" vertical="center"/>
    </xf>
    <xf numFmtId="0" fontId="1" fillId="2" borderId="10" xfId="3" applyFill="1" applyBorder="1" applyAlignment="1">
      <alignment horizontal="center" vertical="center"/>
    </xf>
    <xf numFmtId="43" fontId="1" fillId="3" borderId="12" xfId="9" applyFont="1" applyFill="1" applyBorder="1" applyAlignment="1">
      <alignment vertical="center"/>
    </xf>
    <xf numFmtId="43" fontId="1" fillId="0" borderId="0" xfId="9" applyFont="1" applyBorder="1" applyAlignment="1">
      <alignment vertical="center"/>
    </xf>
    <xf numFmtId="0" fontId="1" fillId="3" borderId="12" xfId="3" applyFill="1" applyBorder="1" applyAlignment="1">
      <alignment vertical="center"/>
    </xf>
    <xf numFmtId="43" fontId="1" fillId="0" borderId="0" xfId="3" applyNumberFormat="1" applyAlignment="1">
      <alignment vertical="center"/>
    </xf>
    <xf numFmtId="43" fontId="5" fillId="0" borderId="0" xfId="9" applyFont="1" applyBorder="1" applyAlignment="1">
      <alignment horizontal="center" vertical="center"/>
    </xf>
    <xf numFmtId="43" fontId="5" fillId="0" borderId="0" xfId="9" applyFont="1" applyBorder="1" applyAlignment="1">
      <alignment vertical="center"/>
    </xf>
    <xf numFmtId="43" fontId="5" fillId="0" borderId="12" xfId="9" applyFont="1" applyBorder="1" applyAlignment="1"/>
    <xf numFmtId="43" fontId="5" fillId="0" borderId="15" xfId="9" applyFont="1" applyBorder="1" applyAlignment="1">
      <alignment vertical="center"/>
    </xf>
    <xf numFmtId="43" fontId="5" fillId="0" borderId="12" xfId="9" applyFont="1" applyBorder="1" applyAlignment="1">
      <alignment horizontal="center"/>
    </xf>
    <xf numFmtId="43" fontId="1" fillId="3" borderId="12" xfId="3" applyNumberFormat="1" applyFill="1" applyBorder="1" applyAlignment="1">
      <alignment horizontal="right" vertical="center" wrapText="1"/>
    </xf>
    <xf numFmtId="43" fontId="5" fillId="0" borderId="12" xfId="9" applyFont="1" applyBorder="1" applyAlignment="1">
      <alignment horizontal="right" vertical="center"/>
    </xf>
    <xf numFmtId="0" fontId="1" fillId="0" borderId="12" xfId="3" applyBorder="1" applyAlignment="1">
      <alignment horizontal="left" vertical="center" wrapText="1"/>
    </xf>
    <xf numFmtId="0" fontId="8" fillId="0" borderId="12" xfId="3" applyFont="1" applyBorder="1" applyAlignment="1">
      <alignment horizontal="left" vertical="center" wrapText="1"/>
    </xf>
    <xf numFmtId="0" fontId="5" fillId="2" borderId="12" xfId="3" applyFont="1" applyFill="1" applyBorder="1" applyAlignment="1">
      <alignment horizontal="right" vertical="center" wrapText="1"/>
    </xf>
    <xf numFmtId="0" fontId="8" fillId="0" borderId="0" xfId="3" applyFont="1" applyAlignment="1">
      <alignment horizontal="left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7" fillId="2" borderId="12" xfId="3" applyFont="1" applyFill="1" applyBorder="1" applyAlignment="1">
      <alignment horizontal="left" vertical="center" wrapText="1"/>
    </xf>
    <xf numFmtId="0" fontId="0" fillId="0" borderId="0" xfId="0"/>
    <xf numFmtId="0" fontId="5" fillId="2" borderId="12" xfId="3" applyFont="1" applyFill="1" applyBorder="1" applyAlignment="1">
      <alignment horizontal="left" vertical="center" wrapText="1"/>
    </xf>
    <xf numFmtId="0" fontId="5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11" fillId="2" borderId="12" xfId="3" applyFont="1" applyFill="1" applyBorder="1" applyAlignment="1">
      <alignment horizontal="center" vertical="center" wrapText="1"/>
    </xf>
    <xf numFmtId="0" fontId="12" fillId="0" borderId="12" xfId="3" applyFont="1" applyBorder="1" applyAlignment="1">
      <alignment horizontal="left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1" fillId="0" borderId="0" xfId="3" applyAlignment="1">
      <alignment horizontal="left" vertical="center" wrapText="1"/>
    </xf>
    <xf numFmtId="0" fontId="1" fillId="2" borderId="12" xfId="3" applyFill="1" applyBorder="1" applyAlignment="1">
      <alignment horizontal="left" vertical="center"/>
    </xf>
    <xf numFmtId="0" fontId="11" fillId="3" borderId="12" xfId="3" applyFont="1" applyFill="1" applyBorder="1" applyAlignment="1">
      <alignment horizontal="left" vertical="center" wrapText="1"/>
    </xf>
    <xf numFmtId="0" fontId="7" fillId="2" borderId="12" xfId="3" applyFont="1" applyFill="1" applyBorder="1" applyAlignment="1">
      <alignment horizontal="center" vertical="center" wrapText="1"/>
    </xf>
    <xf numFmtId="0" fontId="0" fillId="0" borderId="12" xfId="0" applyBorder="1"/>
    <xf numFmtId="0" fontId="5" fillId="2" borderId="12" xfId="3" applyFont="1" applyFill="1" applyBorder="1" applyAlignment="1">
      <alignment horizontal="center" vertical="center"/>
    </xf>
    <xf numFmtId="0" fontId="1" fillId="0" borderId="12" xfId="3" applyBorder="1" applyAlignment="1">
      <alignment horizontal="left" vertical="center"/>
    </xf>
    <xf numFmtId="166" fontId="1" fillId="0" borderId="12" xfId="3" applyNumberFormat="1" applyBorder="1" applyAlignment="1">
      <alignment horizontal="center" vertical="center"/>
    </xf>
    <xf numFmtId="0" fontId="0" fillId="0" borderId="6" xfId="0" applyBorder="1"/>
    <xf numFmtId="0" fontId="5" fillId="0" borderId="12" xfId="3" applyFont="1" applyBorder="1" applyAlignment="1">
      <alignment horizontal="left" vertical="center"/>
    </xf>
    <xf numFmtId="0" fontId="5" fillId="0" borderId="12" xfId="3" applyFont="1" applyBorder="1" applyAlignment="1">
      <alignment horizontal="center" vertical="center"/>
    </xf>
    <xf numFmtId="0" fontId="5" fillId="3" borderId="0" xfId="3" applyFont="1" applyFill="1" applyAlignment="1">
      <alignment horizontal="center" vertical="center"/>
    </xf>
    <xf numFmtId="0" fontId="12" fillId="3" borderId="12" xfId="3" applyFont="1" applyFill="1" applyBorder="1" applyAlignment="1">
      <alignment horizontal="left" vertical="center" wrapText="1"/>
    </xf>
    <xf numFmtId="2" fontId="1" fillId="0" borderId="12" xfId="3" applyNumberFormat="1" applyBorder="1" applyAlignment="1">
      <alignment horizontal="center" vertical="center" wrapText="1"/>
    </xf>
    <xf numFmtId="0" fontId="0" fillId="0" borderId="4" xfId="0" applyBorder="1"/>
    <xf numFmtId="0" fontId="0" fillId="0" borderId="1" xfId="0" applyBorder="1"/>
    <xf numFmtId="0" fontId="12" fillId="0" borderId="0" xfId="3" applyFont="1" applyAlignment="1">
      <alignment horizontal="left" vertical="center" wrapText="1"/>
    </xf>
    <xf numFmtId="0" fontId="1" fillId="3" borderId="12" xfId="3" applyFill="1" applyBorder="1" applyAlignment="1">
      <alignment horizontal="left" vertical="center" wrapText="1"/>
    </xf>
    <xf numFmtId="0" fontId="1" fillId="2" borderId="2" xfId="3" applyFill="1" applyBorder="1" applyAlignment="1">
      <alignment horizontal="left" vertical="center"/>
    </xf>
    <xf numFmtId="0" fontId="5" fillId="0" borderId="13" xfId="3" applyFont="1" applyBorder="1" applyAlignment="1">
      <alignment horizontal="center" vertical="center"/>
    </xf>
    <xf numFmtId="0" fontId="5" fillId="0" borderId="16" xfId="3" applyFont="1" applyBorder="1" applyAlignment="1">
      <alignment horizontal="center" vertical="center"/>
    </xf>
    <xf numFmtId="0" fontId="5" fillId="0" borderId="17" xfId="3" applyFont="1" applyBorder="1" applyAlignment="1">
      <alignment horizontal="center" vertical="center"/>
    </xf>
    <xf numFmtId="0" fontId="1" fillId="0" borderId="14" xfId="3" applyBorder="1" applyAlignment="1">
      <alignment horizontal="center" vertical="center"/>
    </xf>
    <xf numFmtId="0" fontId="1" fillId="0" borderId="19" xfId="3" applyBorder="1" applyAlignment="1">
      <alignment horizontal="center" vertical="center"/>
    </xf>
    <xf numFmtId="0" fontId="1" fillId="0" borderId="15" xfId="3" applyBorder="1" applyAlignment="1">
      <alignment horizontal="center" vertical="center"/>
    </xf>
    <xf numFmtId="0" fontId="5" fillId="0" borderId="13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17" xfId="3" applyFont="1" applyBorder="1" applyAlignment="1">
      <alignment horizontal="center"/>
    </xf>
    <xf numFmtId="0" fontId="5" fillId="4" borderId="12" xfId="3" applyFont="1" applyFill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/>
    </xf>
    <xf numFmtId="0" fontId="5" fillId="0" borderId="19" xfId="3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center"/>
    </xf>
    <xf numFmtId="0" fontId="5" fillId="4" borderId="15" xfId="3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4" borderId="22" xfId="3" applyFont="1" applyFill="1" applyBorder="1" applyAlignment="1">
      <alignment horizontal="center" vertical="center" wrapText="1"/>
    </xf>
    <xf numFmtId="0" fontId="5" fillId="4" borderId="0" xfId="3" applyFont="1" applyFill="1" applyAlignment="1">
      <alignment horizontal="center" vertical="center" wrapText="1"/>
    </xf>
    <xf numFmtId="0" fontId="5" fillId="0" borderId="20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/>
    </xf>
    <xf numFmtId="43" fontId="5" fillId="0" borderId="13" xfId="9" applyFont="1" applyBorder="1" applyAlignment="1">
      <alignment horizontal="center" vertical="center"/>
    </xf>
    <xf numFmtId="43" fontId="5" fillId="0" borderId="16" xfId="9" applyFont="1" applyBorder="1" applyAlignment="1">
      <alignment horizontal="center" vertical="center"/>
    </xf>
    <xf numFmtId="43" fontId="5" fillId="0" borderId="17" xfId="9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 wrapText="1"/>
    </xf>
    <xf numFmtId="0" fontId="1" fillId="0" borderId="18" xfId="3" applyBorder="1" applyAlignment="1">
      <alignment horizontal="center" wrapText="1"/>
    </xf>
    <xf numFmtId="0" fontId="5" fillId="0" borderId="12" xfId="3" applyFont="1" applyBorder="1" applyAlignment="1">
      <alignment horizontal="center"/>
    </xf>
    <xf numFmtId="0" fontId="5" fillId="2" borderId="13" xfId="3" applyFont="1" applyFill="1" applyBorder="1" applyAlignment="1">
      <alignment horizontal="center" vertical="center" wrapText="1"/>
    </xf>
    <xf numFmtId="0" fontId="5" fillId="2" borderId="17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</cellXfs>
  <cellStyles count="10">
    <cellStyle name="Excel Built-in Comma" xfId="1" xr:uid="{00000000-0005-0000-0000-000000000000}"/>
    <cellStyle name="Excel Built-in Currency" xfId="2" xr:uid="{00000000-0005-0000-0000-000001000000}"/>
    <cellStyle name="Excel Built-in Normal" xfId="3" xr:uid="{00000000-0005-0000-0000-000002000000}"/>
    <cellStyle name="Excel Built-in Percent" xfId="4" xr:uid="{00000000-0005-0000-0000-000003000000}"/>
    <cellStyle name="Heading" xfId="5" xr:uid="{00000000-0005-0000-0000-000004000000}"/>
    <cellStyle name="Heading1" xfId="6" xr:uid="{00000000-0005-0000-0000-000005000000}"/>
    <cellStyle name="Normal" xfId="0" builtinId="0" customBuiltin="1"/>
    <cellStyle name="Result" xfId="7" xr:uid="{00000000-0005-0000-0000-000007000000}"/>
    <cellStyle name="Result2" xfId="8" xr:uid="{00000000-0005-0000-0000-000008000000}"/>
    <cellStyle name="Vírgula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36"/>
  <sheetViews>
    <sheetView topLeftCell="A124" workbookViewId="0">
      <selection activeCell="E63" sqref="E63"/>
    </sheetView>
  </sheetViews>
  <sheetFormatPr defaultRowHeight="1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7" width="10.75" style="1" hidden="1" customWidth="1"/>
    <col min="8" max="8" width="8.875" style="1" customWidth="1"/>
    <col min="9" max="1024" width="8.125" style="1" customWidth="1"/>
  </cols>
  <sheetData>
    <row r="1" spans="1:5" ht="15" customHeight="1" x14ac:dyDescent="0.2">
      <c r="A1" s="2"/>
      <c r="B1" s="2"/>
      <c r="C1" s="2"/>
      <c r="D1" s="2"/>
      <c r="E1" s="2"/>
    </row>
    <row r="2" spans="1:5" ht="15" customHeight="1" x14ac:dyDescent="0.2">
      <c r="A2" s="145" t="s">
        <v>552</v>
      </c>
      <c r="B2" s="145"/>
      <c r="C2" s="145"/>
      <c r="D2" s="145"/>
      <c r="E2" s="145"/>
    </row>
    <row r="3" spans="1:5" ht="15" customHeight="1" x14ac:dyDescent="0.2">
      <c r="A3" s="124"/>
      <c r="B3" s="124"/>
      <c r="C3" s="124"/>
      <c r="D3" s="124"/>
      <c r="E3" s="124"/>
    </row>
    <row r="4" spans="1:5" ht="14.25" x14ac:dyDescent="0.2"/>
    <row r="5" spans="1:5" ht="15" customHeight="1" x14ac:dyDescent="0.2">
      <c r="A5" s="143" t="s">
        <v>2</v>
      </c>
      <c r="B5" s="143"/>
      <c r="C5" s="138"/>
      <c r="D5" s="138"/>
      <c r="E5" s="138"/>
    </row>
    <row r="6" spans="1:5" ht="1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5" customHeight="1" x14ac:dyDescent="0.2">
      <c r="A8" s="4"/>
      <c r="B8" s="4"/>
      <c r="C8" s="59"/>
      <c r="D8" s="59"/>
      <c r="E8" s="59"/>
    </row>
    <row r="9" spans="1:5" ht="15" customHeight="1" x14ac:dyDescent="0.2">
      <c r="A9" s="142"/>
      <c r="B9" s="142"/>
      <c r="C9" s="142"/>
      <c r="D9" s="142"/>
      <c r="E9" s="142"/>
    </row>
    <row r="10" spans="1:5" ht="15" customHeight="1" x14ac:dyDescent="0.2">
      <c r="A10" s="124" t="s">
        <v>7</v>
      </c>
      <c r="B10" s="124"/>
      <c r="C10" s="124"/>
      <c r="D10" s="124"/>
      <c r="E10" s="124"/>
    </row>
    <row r="11" spans="1:5" ht="1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5" customHeight="1" x14ac:dyDescent="0.2">
      <c r="A12" s="65" t="s">
        <v>10</v>
      </c>
      <c r="B12" s="140" t="s">
        <v>11</v>
      </c>
      <c r="C12" s="140"/>
      <c r="D12" s="140"/>
      <c r="E12" s="65" t="s">
        <v>122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5" customHeight="1" x14ac:dyDescent="0.2">
      <c r="A15" s="20"/>
      <c r="B15" s="60"/>
      <c r="C15" s="60"/>
      <c r="D15" s="60"/>
      <c r="E15" s="20"/>
    </row>
    <row r="16" spans="1:5" ht="15" customHeight="1" x14ac:dyDescent="0.2">
      <c r="A16" s="142"/>
      <c r="B16" s="142"/>
      <c r="C16" s="142"/>
      <c r="D16" s="142"/>
      <c r="E16" s="142"/>
    </row>
    <row r="17" spans="1:5" ht="15" customHeight="1" x14ac:dyDescent="0.2">
      <c r="A17" s="124" t="s">
        <v>17</v>
      </c>
      <c r="B17" s="124"/>
      <c r="C17" s="124"/>
      <c r="D17" s="124"/>
      <c r="E17" s="124"/>
    </row>
    <row r="18" spans="1:5" ht="1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5" customHeight="1" x14ac:dyDescent="0.2">
      <c r="A19" s="139"/>
      <c r="B19" s="139"/>
      <c r="C19" s="133"/>
      <c r="D19" s="133"/>
      <c r="E19" s="133"/>
    </row>
    <row r="20" spans="1:5" ht="15" customHeight="1" x14ac:dyDescent="0.2">
      <c r="A20" s="140" t="s">
        <v>109</v>
      </c>
      <c r="B20" s="140"/>
      <c r="C20" s="70" t="s">
        <v>21</v>
      </c>
      <c r="D20" s="141">
        <v>1</v>
      </c>
      <c r="E20" s="141"/>
    </row>
    <row r="21" spans="1:5" ht="15" customHeight="1" x14ac:dyDescent="0.2">
      <c r="A21" s="140" t="s">
        <v>110</v>
      </c>
      <c r="B21" s="140"/>
      <c r="C21" s="70"/>
      <c r="D21" s="138"/>
      <c r="E21" s="138"/>
    </row>
    <row r="22" spans="1:5" ht="15" customHeight="1" x14ac:dyDescent="0.2">
      <c r="A22" s="138"/>
      <c r="B22" s="138"/>
      <c r="C22" s="70"/>
      <c r="D22" s="138"/>
      <c r="E22" s="138"/>
    </row>
    <row r="23" spans="1:5" ht="15" customHeight="1" x14ac:dyDescent="0.2">
      <c r="A23" s="138"/>
      <c r="B23" s="138"/>
      <c r="C23" s="65"/>
      <c r="D23" s="138"/>
      <c r="E23" s="138"/>
    </row>
    <row r="24" spans="1:5" ht="15" customHeight="1" x14ac:dyDescent="0.2">
      <c r="A24" s="138"/>
      <c r="B24" s="138"/>
      <c r="C24" s="65"/>
      <c r="D24" s="138"/>
      <c r="E24" s="138"/>
    </row>
    <row r="25" spans="1:5" s="16" customFormat="1" ht="15" customHeight="1" x14ac:dyDescent="0.2">
      <c r="A25" s="60"/>
      <c r="B25" s="60"/>
      <c r="C25" s="20"/>
      <c r="D25" s="68"/>
      <c r="E25" s="68"/>
    </row>
    <row r="26" spans="1:5" s="16" customFormat="1" ht="15" customHeight="1" x14ac:dyDescent="0.2">
      <c r="A26" s="124" t="s">
        <v>136</v>
      </c>
      <c r="B26" s="124"/>
      <c r="C26" s="124"/>
      <c r="D26" s="124"/>
      <c r="E26" s="124"/>
    </row>
    <row r="27" spans="1:5" ht="15" customHeight="1" x14ac:dyDescent="0.2">
      <c r="A27" s="17"/>
      <c r="B27" s="17"/>
      <c r="C27" s="17"/>
      <c r="D27" s="17"/>
      <c r="E27" s="17"/>
    </row>
    <row r="28" spans="1:5" s="18" customFormat="1" ht="39" customHeight="1" x14ac:dyDescent="0.2">
      <c r="A28" s="135" t="s">
        <v>22</v>
      </c>
      <c r="B28" s="135"/>
      <c r="C28" s="71"/>
      <c r="D28" s="71"/>
      <c r="E28" s="71"/>
    </row>
    <row r="29" spans="1:5" ht="40.5" customHeight="1" x14ac:dyDescent="0.2">
      <c r="A29" s="136" t="s">
        <v>419</v>
      </c>
      <c r="B29" s="136"/>
      <c r="C29" s="136"/>
      <c r="D29" s="136"/>
      <c r="E29" s="136"/>
    </row>
    <row r="30" spans="1:5" ht="15" customHeight="1" x14ac:dyDescent="0.2">
      <c r="A30" s="137" t="s">
        <v>23</v>
      </c>
      <c r="B30" s="137"/>
      <c r="C30" s="137"/>
      <c r="D30" s="137"/>
      <c r="E30" s="137"/>
    </row>
    <row r="31" spans="1:5" ht="15" customHeight="1" x14ac:dyDescent="0.2">
      <c r="A31" s="65">
        <v>1</v>
      </c>
      <c r="B31" s="121" t="s">
        <v>428</v>
      </c>
      <c r="C31" s="121"/>
      <c r="D31" s="121"/>
      <c r="E31" s="65" t="s">
        <v>122</v>
      </c>
    </row>
    <row r="32" spans="1:5" ht="15" customHeight="1" x14ac:dyDescent="0.2">
      <c r="A32" s="65">
        <v>2</v>
      </c>
      <c r="B32" s="121" t="s">
        <v>24</v>
      </c>
      <c r="C32" s="121"/>
      <c r="D32" s="121"/>
      <c r="E32" s="73">
        <v>1444</v>
      </c>
    </row>
    <row r="33" spans="1:5" ht="12.75" customHeight="1" x14ac:dyDescent="0.2">
      <c r="A33" s="65">
        <v>3</v>
      </c>
      <c r="B33" s="121" t="s">
        <v>25</v>
      </c>
      <c r="C33" s="121"/>
      <c r="D33" s="121"/>
      <c r="E33" s="74" t="s">
        <v>125</v>
      </c>
    </row>
    <row r="34" spans="1:5" ht="15" customHeight="1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30" customHeight="1" x14ac:dyDescent="0.2">
      <c r="A35" s="134" t="s">
        <v>27</v>
      </c>
      <c r="B35" s="134"/>
      <c r="C35" s="134"/>
      <c r="D35" s="134"/>
      <c r="E35" s="134"/>
    </row>
    <row r="36" spans="1:5" ht="15" customHeight="1" x14ac:dyDescent="0.2">
      <c r="A36" s="20"/>
      <c r="B36" s="20"/>
      <c r="C36" s="20"/>
      <c r="D36" s="20"/>
      <c r="E36" s="20"/>
    </row>
    <row r="37" spans="1:5" ht="15" customHeight="1" x14ac:dyDescent="0.2">
      <c r="A37" s="124" t="s">
        <v>28</v>
      </c>
      <c r="B37" s="124"/>
      <c r="C37" s="124"/>
      <c r="D37" s="124"/>
      <c r="E37" s="124"/>
    </row>
    <row r="38" spans="1:5" ht="1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5" customHeight="1" x14ac:dyDescent="0.2">
      <c r="A39" s="41" t="s">
        <v>8</v>
      </c>
      <c r="B39" s="120" t="s">
        <v>31</v>
      </c>
      <c r="C39" s="120"/>
      <c r="D39" s="120"/>
      <c r="E39" s="76">
        <f>E32</f>
        <v>1444</v>
      </c>
    </row>
    <row r="40" spans="1:5" ht="15" customHeight="1" x14ac:dyDescent="0.2">
      <c r="A40" s="41" t="s">
        <v>10</v>
      </c>
      <c r="B40" s="120" t="s">
        <v>32</v>
      </c>
      <c r="C40" s="120"/>
      <c r="D40" s="120"/>
      <c r="E40" s="77">
        <v>0</v>
      </c>
    </row>
    <row r="41" spans="1:5" ht="15" customHeight="1" x14ac:dyDescent="0.2">
      <c r="A41" s="41" t="s">
        <v>12</v>
      </c>
      <c r="B41" s="120" t="s">
        <v>33</v>
      </c>
      <c r="C41" s="120"/>
      <c r="D41" s="120"/>
      <c r="E41" s="77">
        <v>0</v>
      </c>
    </row>
    <row r="42" spans="1:5" ht="15" customHeight="1" x14ac:dyDescent="0.2">
      <c r="A42" s="41" t="s">
        <v>14</v>
      </c>
      <c r="B42" s="120" t="s">
        <v>34</v>
      </c>
      <c r="C42" s="120"/>
      <c r="D42" s="120"/>
      <c r="E42" s="77">
        <v>0</v>
      </c>
    </row>
    <row r="43" spans="1:5" ht="15" customHeight="1" x14ac:dyDescent="0.2">
      <c r="A43" s="41" t="s">
        <v>35</v>
      </c>
      <c r="B43" s="120" t="s">
        <v>36</v>
      </c>
      <c r="C43" s="120"/>
      <c r="D43" s="120"/>
      <c r="E43" s="77">
        <v>0</v>
      </c>
    </row>
    <row r="44" spans="1:5" ht="15" customHeight="1" x14ac:dyDescent="0.2">
      <c r="A44" s="41" t="s">
        <v>37</v>
      </c>
      <c r="B44" s="120" t="s">
        <v>38</v>
      </c>
      <c r="C44" s="120"/>
      <c r="D44" s="120"/>
      <c r="E44" s="77">
        <v>0</v>
      </c>
    </row>
    <row r="45" spans="1:5" ht="15" customHeight="1" x14ac:dyDescent="0.2">
      <c r="A45" s="41" t="s">
        <v>39</v>
      </c>
      <c r="B45" s="120" t="s">
        <v>40</v>
      </c>
      <c r="C45" s="120"/>
      <c r="D45" s="120"/>
      <c r="E45" s="77">
        <v>0</v>
      </c>
    </row>
    <row r="46" spans="1:5" ht="15" customHeight="1" x14ac:dyDescent="0.2">
      <c r="A46" s="41" t="s">
        <v>41</v>
      </c>
      <c r="B46" s="120" t="s">
        <v>42</v>
      </c>
      <c r="C46" s="120"/>
      <c r="D46" s="120"/>
      <c r="E46" s="77">
        <v>0</v>
      </c>
    </row>
    <row r="47" spans="1:5" ht="15" customHeight="1" x14ac:dyDescent="0.2">
      <c r="A47" s="133" t="s">
        <v>43</v>
      </c>
      <c r="B47" s="133"/>
      <c r="C47" s="133"/>
      <c r="D47" s="133"/>
      <c r="E47" s="78">
        <f>SUM(E39:E46)</f>
        <v>1444</v>
      </c>
    </row>
    <row r="48" spans="1:5" ht="15" customHeight="1" x14ac:dyDescent="0.2">
      <c r="A48" s="127"/>
      <c r="B48" s="127"/>
      <c r="C48" s="127"/>
      <c r="D48" s="127"/>
      <c r="E48" s="127"/>
    </row>
    <row r="49" spans="1:5" ht="15" customHeight="1" x14ac:dyDescent="0.2">
      <c r="A49" s="124" t="s">
        <v>44</v>
      </c>
      <c r="B49" s="124"/>
      <c r="C49" s="124"/>
      <c r="D49" s="124"/>
      <c r="E49" s="124"/>
    </row>
    <row r="50" spans="1:5" ht="30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30" customHeight="1" x14ac:dyDescent="0.2">
      <c r="A51" s="79" t="s">
        <v>8</v>
      </c>
      <c r="B51" s="132" t="s">
        <v>496</v>
      </c>
      <c r="C51" s="132"/>
      <c r="D51" s="132"/>
      <c r="E51" s="80">
        <f>(3*2*22)-(0.06*E39)</f>
        <v>45.36</v>
      </c>
    </row>
    <row r="52" spans="1:5" ht="15" customHeight="1" x14ac:dyDescent="0.2">
      <c r="A52" s="79" t="s">
        <v>10</v>
      </c>
      <c r="B52" s="132" t="s">
        <v>489</v>
      </c>
      <c r="C52" s="132"/>
      <c r="D52" s="132"/>
      <c r="E52" s="76">
        <v>550</v>
      </c>
    </row>
    <row r="53" spans="1:5" ht="15" customHeight="1" x14ac:dyDescent="0.2">
      <c r="A53" s="79" t="s">
        <v>12</v>
      </c>
      <c r="B53" s="132" t="s">
        <v>492</v>
      </c>
      <c r="C53" s="132"/>
      <c r="D53" s="132"/>
      <c r="E53" s="76">
        <v>10</v>
      </c>
    </row>
    <row r="54" spans="1:5" ht="15" customHeight="1" x14ac:dyDescent="0.2">
      <c r="A54" s="79" t="s">
        <v>14</v>
      </c>
      <c r="B54" s="132" t="s">
        <v>45</v>
      </c>
      <c r="C54" s="132"/>
      <c r="D54" s="132"/>
      <c r="E54" s="81">
        <v>0</v>
      </c>
    </row>
    <row r="55" spans="1:5" ht="15" customHeight="1" x14ac:dyDescent="0.2">
      <c r="A55" s="79" t="s">
        <v>35</v>
      </c>
      <c r="B55" s="132" t="s">
        <v>46</v>
      </c>
      <c r="C55" s="132"/>
      <c r="D55" s="132"/>
      <c r="E55" s="76">
        <v>11</v>
      </c>
    </row>
    <row r="56" spans="1:5" ht="15" customHeight="1" x14ac:dyDescent="0.2">
      <c r="A56" s="79" t="s">
        <v>37</v>
      </c>
      <c r="B56" s="132" t="s">
        <v>42</v>
      </c>
      <c r="C56" s="132"/>
      <c r="D56" s="132"/>
      <c r="E56" s="81">
        <v>0</v>
      </c>
    </row>
    <row r="57" spans="1:5" ht="15" customHeight="1" x14ac:dyDescent="0.2">
      <c r="A57" s="131" t="s">
        <v>47</v>
      </c>
      <c r="B57" s="131"/>
      <c r="C57" s="131"/>
      <c r="D57" s="131"/>
      <c r="E57" s="78">
        <f>SUM(E51:E56)</f>
        <v>616.36</v>
      </c>
    </row>
    <row r="58" spans="1:5" ht="15" customHeight="1" x14ac:dyDescent="0.2">
      <c r="A58" s="130" t="s">
        <v>48</v>
      </c>
      <c r="B58" s="130"/>
      <c r="C58" s="130"/>
      <c r="D58" s="130"/>
      <c r="E58" s="130"/>
    </row>
    <row r="59" spans="1:5" ht="15" customHeight="1" x14ac:dyDescent="0.2">
      <c r="A59" s="127"/>
      <c r="B59" s="127"/>
      <c r="C59" s="127"/>
      <c r="D59" s="127"/>
      <c r="E59" s="127"/>
    </row>
    <row r="60" spans="1:5" ht="15" customHeight="1" x14ac:dyDescent="0.2">
      <c r="A60" s="124" t="s">
        <v>49</v>
      </c>
      <c r="B60" s="124"/>
      <c r="C60" s="124"/>
      <c r="D60" s="124"/>
      <c r="E60" s="124"/>
    </row>
    <row r="61" spans="1:5" ht="1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5" customHeight="1" x14ac:dyDescent="0.2">
      <c r="A62" s="41" t="s">
        <v>8</v>
      </c>
      <c r="B62" s="120" t="s">
        <v>51</v>
      </c>
      <c r="C62" s="120"/>
      <c r="D62" s="120"/>
      <c r="E62" s="82">
        <f>'Res. Ins. Div.'!C6/12</f>
        <v>0</v>
      </c>
    </row>
    <row r="63" spans="1:5" ht="15" customHeight="1" x14ac:dyDescent="0.2">
      <c r="A63" s="41" t="s">
        <v>10</v>
      </c>
      <c r="B63" s="120" t="s">
        <v>52</v>
      </c>
      <c r="C63" s="120"/>
      <c r="D63" s="120"/>
      <c r="E63" s="82">
        <f>SUM('Res. Ins. Div.'!E6+'Res. Ins. Div.'!G6)/12</f>
        <v>0</v>
      </c>
    </row>
    <row r="64" spans="1:5" ht="15" customHeight="1" x14ac:dyDescent="0.2">
      <c r="A64" s="41" t="s">
        <v>12</v>
      </c>
      <c r="B64" s="120" t="s">
        <v>53</v>
      </c>
      <c r="C64" s="120"/>
      <c r="D64" s="120"/>
      <c r="E64" s="82">
        <f>'Res. Ins. Div.'!I6/12</f>
        <v>0</v>
      </c>
    </row>
    <row r="65" spans="1:5" ht="15" customHeight="1" x14ac:dyDescent="0.2">
      <c r="A65" s="41" t="s">
        <v>14</v>
      </c>
      <c r="B65" s="120" t="s">
        <v>42</v>
      </c>
      <c r="C65" s="120"/>
      <c r="D65" s="120"/>
      <c r="E65" s="83" t="s">
        <v>90</v>
      </c>
    </row>
    <row r="66" spans="1:5" ht="1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5" customHeight="1" x14ac:dyDescent="0.2">
      <c r="A67" s="130" t="s">
        <v>55</v>
      </c>
      <c r="B67" s="130"/>
      <c r="C67" s="130"/>
      <c r="D67" s="130"/>
      <c r="E67" s="130"/>
    </row>
    <row r="68" spans="1:5" ht="15" customHeight="1" x14ac:dyDescent="0.2">
      <c r="A68" s="127"/>
      <c r="B68" s="127"/>
      <c r="C68" s="127"/>
      <c r="D68" s="127"/>
      <c r="E68" s="127"/>
    </row>
    <row r="69" spans="1:5" ht="15" customHeight="1" x14ac:dyDescent="0.2">
      <c r="A69" s="124" t="s">
        <v>56</v>
      </c>
      <c r="B69" s="124"/>
      <c r="C69" s="124"/>
      <c r="D69" s="124"/>
      <c r="E69" s="124"/>
    </row>
    <row r="70" spans="1:5" ht="15" customHeight="1" x14ac:dyDescent="0.2">
      <c r="A70" s="129" t="s">
        <v>57</v>
      </c>
      <c r="B70" s="129"/>
      <c r="C70" s="129"/>
      <c r="D70" s="129"/>
      <c r="E70" s="129"/>
    </row>
    <row r="71" spans="1:5" ht="1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288.8</v>
      </c>
    </row>
    <row r="73" spans="1:5" ht="15" customHeight="1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115.52</v>
      </c>
    </row>
    <row r="74" spans="1:5" ht="24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43.32</v>
      </c>
    </row>
    <row r="75" spans="1:5" ht="1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36.1</v>
      </c>
    </row>
    <row r="76" spans="1:5" ht="1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21.66</v>
      </c>
    </row>
    <row r="77" spans="1:5" ht="1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14.44</v>
      </c>
    </row>
    <row r="78" spans="1:5" ht="1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8.6639999999999997</v>
      </c>
    </row>
    <row r="79" spans="1:5" ht="1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2.8879999999999999</v>
      </c>
    </row>
    <row r="80" spans="1:5" ht="14.25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531.39200000000005</v>
      </c>
    </row>
    <row r="81" spans="1:5" ht="30" customHeight="1" x14ac:dyDescent="0.2">
      <c r="A81" s="130" t="s">
        <v>69</v>
      </c>
      <c r="B81" s="130"/>
      <c r="C81" s="130"/>
      <c r="D81" s="130"/>
      <c r="E81" s="130"/>
    </row>
    <row r="82" spans="1:5" ht="15" customHeight="1" x14ac:dyDescent="0.2">
      <c r="A82" s="123" t="s">
        <v>70</v>
      </c>
      <c r="B82" s="123"/>
      <c r="C82" s="123"/>
      <c r="D82" s="123"/>
      <c r="E82" s="123"/>
    </row>
    <row r="83" spans="1:5" ht="15" customHeight="1" x14ac:dyDescent="0.2">
      <c r="A83" s="127"/>
      <c r="B83" s="127"/>
      <c r="C83" s="127"/>
      <c r="D83" s="127"/>
      <c r="E83" s="127"/>
    </row>
    <row r="84" spans="1:5" ht="15" customHeight="1" x14ac:dyDescent="0.2">
      <c r="A84" s="129" t="s">
        <v>71</v>
      </c>
      <c r="B84" s="129"/>
      <c r="C84" s="129"/>
      <c r="D84" s="129"/>
      <c r="E84" s="129"/>
    </row>
    <row r="85" spans="1:5" ht="1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5" customHeight="1" x14ac:dyDescent="0.2">
      <c r="A86" s="41" t="s">
        <v>8</v>
      </c>
      <c r="B86" s="120" t="s">
        <v>72</v>
      </c>
      <c r="C86" s="120"/>
      <c r="D86" s="86">
        <v>8.3299999999999999E-2</v>
      </c>
      <c r="E86" s="87">
        <f>E47*D86</f>
        <v>120.2852</v>
      </c>
    </row>
    <row r="87" spans="1:5" ht="15" customHeight="1" x14ac:dyDescent="0.2">
      <c r="A87" s="41" t="s">
        <v>10</v>
      </c>
      <c r="B87" s="120" t="s">
        <v>494</v>
      </c>
      <c r="C87" s="120"/>
      <c r="D87" s="86">
        <v>0.1203</v>
      </c>
      <c r="E87" s="87">
        <f>E47*D87</f>
        <v>173.7132</v>
      </c>
    </row>
    <row r="88" spans="1:5" ht="15" customHeight="1" x14ac:dyDescent="0.2">
      <c r="A88" s="41" t="s">
        <v>12</v>
      </c>
      <c r="B88" s="120" t="s">
        <v>73</v>
      </c>
      <c r="C88" s="120"/>
      <c r="D88" s="86">
        <v>3.7000000000000002E-3</v>
      </c>
      <c r="E88" s="87">
        <f>D88*E47</f>
        <v>5.3428000000000004</v>
      </c>
    </row>
    <row r="89" spans="1:5" ht="15" customHeight="1" x14ac:dyDescent="0.2">
      <c r="A89" s="41" t="s">
        <v>14</v>
      </c>
      <c r="B89" s="120" t="s">
        <v>74</v>
      </c>
      <c r="C89" s="120"/>
      <c r="D89" s="86">
        <v>1.8499999999999999E-2</v>
      </c>
      <c r="E89" s="87">
        <f>E47*D89</f>
        <v>26.713999999999999</v>
      </c>
    </row>
    <row r="90" spans="1:5" ht="15" customHeight="1" x14ac:dyDescent="0.2">
      <c r="A90" s="41" t="s">
        <v>35</v>
      </c>
      <c r="B90" s="120" t="s">
        <v>75</v>
      </c>
      <c r="C90" s="120"/>
      <c r="D90" s="86">
        <v>1.2999999999999999E-2</v>
      </c>
      <c r="E90" s="87">
        <f>E47*D90</f>
        <v>18.771999999999998</v>
      </c>
    </row>
    <row r="91" spans="1:5" ht="15" customHeight="1" x14ac:dyDescent="0.2">
      <c r="A91" s="41" t="s">
        <v>37</v>
      </c>
      <c r="B91" s="120" t="s">
        <v>76</v>
      </c>
      <c r="C91" s="120"/>
      <c r="D91" s="86">
        <v>2.9899999999999999E-2</v>
      </c>
      <c r="E91" s="87">
        <f>E47*D91</f>
        <v>43.175599999999996</v>
      </c>
    </row>
    <row r="92" spans="1:5" ht="15" customHeight="1" x14ac:dyDescent="0.2">
      <c r="A92" s="41" t="s">
        <v>39</v>
      </c>
      <c r="B92" s="120" t="s">
        <v>77</v>
      </c>
      <c r="C92" s="120"/>
      <c r="D92" s="86">
        <v>1.3299999999999999E-2</v>
      </c>
      <c r="E92" s="87">
        <f>E47*D92</f>
        <v>19.205199999999998</v>
      </c>
    </row>
    <row r="93" spans="1:5" ht="1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407.20799999999997</v>
      </c>
    </row>
    <row r="94" spans="1:5" ht="15" customHeight="1" x14ac:dyDescent="0.2">
      <c r="A94" s="127"/>
      <c r="B94" s="127"/>
      <c r="C94" s="127"/>
      <c r="D94" s="127"/>
      <c r="E94" s="127"/>
    </row>
    <row r="95" spans="1:5" ht="15" customHeight="1" x14ac:dyDescent="0.2">
      <c r="A95" s="129" t="s">
        <v>78</v>
      </c>
      <c r="B95" s="129"/>
      <c r="C95" s="129"/>
      <c r="D95" s="129"/>
      <c r="E95" s="129"/>
    </row>
    <row r="96" spans="1:5" ht="1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5" customHeight="1" x14ac:dyDescent="0.2">
      <c r="A97" s="41" t="s">
        <v>8</v>
      </c>
      <c r="B97" s="120" t="s">
        <v>79</v>
      </c>
      <c r="C97" s="120"/>
      <c r="D97" s="90">
        <v>1.6500000000000001E-2</v>
      </c>
      <c r="E97" s="91">
        <f>E47*D97</f>
        <v>23.826000000000001</v>
      </c>
    </row>
    <row r="98" spans="1:5" ht="15" customHeight="1" x14ac:dyDescent="0.2">
      <c r="A98" s="41" t="s">
        <v>10</v>
      </c>
      <c r="B98" s="120" t="s">
        <v>80</v>
      </c>
      <c r="C98" s="120"/>
      <c r="D98" s="92">
        <v>3.7999999999999999E-2</v>
      </c>
      <c r="E98" s="91">
        <f>E47*D98</f>
        <v>54.872</v>
      </c>
    </row>
    <row r="99" spans="1:5" ht="15" customHeight="1" x14ac:dyDescent="0.2">
      <c r="A99" s="41" t="s">
        <v>12</v>
      </c>
      <c r="B99" s="120" t="s">
        <v>81</v>
      </c>
      <c r="C99" s="120"/>
      <c r="D99" s="92">
        <v>0.04</v>
      </c>
      <c r="E99" s="91">
        <f>E47*D99</f>
        <v>57.76</v>
      </c>
    </row>
    <row r="100" spans="1:5" ht="1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136.458</v>
      </c>
    </row>
    <row r="101" spans="1:5" ht="15" customHeight="1" x14ac:dyDescent="0.2">
      <c r="A101" s="22"/>
      <c r="B101" s="22"/>
      <c r="C101" s="22"/>
      <c r="D101" s="22"/>
      <c r="E101" s="22"/>
    </row>
    <row r="102" spans="1:5" ht="15" customHeight="1" x14ac:dyDescent="0.2">
      <c r="A102" s="129" t="s">
        <v>82</v>
      </c>
      <c r="B102" s="129"/>
      <c r="C102" s="129"/>
      <c r="D102" s="129"/>
      <c r="E102" s="129"/>
    </row>
    <row r="103" spans="1:5" ht="1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149.88720000000001</v>
      </c>
    </row>
    <row r="105" spans="1:5" ht="1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149.88720000000001</v>
      </c>
    </row>
    <row r="106" spans="1:5" ht="15" customHeight="1" x14ac:dyDescent="0.2">
      <c r="A106" s="127"/>
      <c r="B106" s="127"/>
      <c r="C106" s="127"/>
      <c r="D106" s="127"/>
      <c r="E106" s="127"/>
    </row>
    <row r="107" spans="1:5" ht="15" customHeight="1" x14ac:dyDescent="0.2">
      <c r="A107" s="124" t="s">
        <v>84</v>
      </c>
      <c r="B107" s="124"/>
      <c r="C107" s="124"/>
      <c r="D107" s="124"/>
      <c r="E107" s="124"/>
    </row>
    <row r="108" spans="1:5" ht="1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531.39200000000005</v>
      </c>
    </row>
    <row r="110" spans="1:5" ht="1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407.20799999999997</v>
      </c>
    </row>
    <row r="111" spans="1:5" ht="1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136.458</v>
      </c>
    </row>
    <row r="112" spans="1:5" ht="1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149.88720000000001</v>
      </c>
    </row>
    <row r="113" spans="1:7" ht="1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7" ht="1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1224.9452000000001</v>
      </c>
    </row>
    <row r="115" spans="1:7" ht="15" customHeight="1" x14ac:dyDescent="0.2">
      <c r="A115" s="127"/>
      <c r="B115" s="127"/>
      <c r="C115" s="127"/>
      <c r="D115" s="127"/>
      <c r="E115" s="127"/>
    </row>
    <row r="116" spans="1:7" ht="15" customHeight="1" x14ac:dyDescent="0.2">
      <c r="A116" s="124" t="s">
        <v>91</v>
      </c>
      <c r="B116" s="124"/>
      <c r="C116" s="124"/>
      <c r="D116" s="124"/>
      <c r="E116" s="124"/>
    </row>
    <row r="117" spans="1:7" ht="1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7" ht="1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7" ht="1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354.39152303206998</v>
      </c>
      <c r="F119" s="5"/>
      <c r="G119" s="23"/>
    </row>
    <row r="120" spans="1:7" ht="1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191.56298542274055</v>
      </c>
    </row>
    <row r="121" spans="1:7" ht="1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  <c r="F121" s="24">
        <v>8.6499999999999994E-2</v>
      </c>
      <c r="G121" s="23" t="s">
        <v>96</v>
      </c>
    </row>
    <row r="122" spans="1:7" ht="1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545.95450845481059</v>
      </c>
      <c r="F122" s="5"/>
      <c r="G122" s="23"/>
    </row>
    <row r="123" spans="1:7" ht="15" customHeight="1" x14ac:dyDescent="0.2">
      <c r="A123" s="123" t="s">
        <v>97</v>
      </c>
      <c r="B123" s="123"/>
      <c r="C123" s="123"/>
      <c r="D123" s="123"/>
      <c r="E123" s="123"/>
      <c r="F123" s="5"/>
      <c r="G123" s="23"/>
    </row>
    <row r="124" spans="1:7" ht="15" customHeight="1" x14ac:dyDescent="0.2">
      <c r="A124" s="123" t="s">
        <v>98</v>
      </c>
      <c r="B124" s="123"/>
      <c r="C124" s="123"/>
      <c r="D124" s="123"/>
      <c r="E124" s="123"/>
      <c r="F124" s="5"/>
      <c r="G124" s="23"/>
    </row>
    <row r="125" spans="1:7" ht="15" customHeight="1" x14ac:dyDescent="0.2">
      <c r="A125" s="21"/>
      <c r="B125" s="21"/>
      <c r="C125" s="21"/>
      <c r="D125" s="21"/>
      <c r="E125" s="21"/>
      <c r="F125" s="5"/>
      <c r="G125" s="23"/>
    </row>
    <row r="126" spans="1:7" ht="15" customHeight="1" x14ac:dyDescent="0.2">
      <c r="A126" s="124" t="s">
        <v>99</v>
      </c>
      <c r="B126" s="124"/>
      <c r="C126" s="124"/>
      <c r="D126" s="124"/>
      <c r="E126" s="124"/>
      <c r="F126" s="5"/>
      <c r="G126" s="23"/>
    </row>
    <row r="127" spans="1:7" ht="15" customHeight="1" x14ac:dyDescent="0.2">
      <c r="A127" s="125" t="s">
        <v>100</v>
      </c>
      <c r="B127" s="125"/>
      <c r="C127" s="125"/>
      <c r="D127" s="125"/>
      <c r="E127" s="125"/>
    </row>
    <row r="128" spans="1:7" ht="15" customHeight="1" x14ac:dyDescent="0.2">
      <c r="A128" s="3"/>
      <c r="B128" s="3"/>
      <c r="C128" s="3"/>
      <c r="D128" s="3"/>
      <c r="E128" s="3"/>
    </row>
    <row r="129" spans="1:5" ht="1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5" customHeight="1" x14ac:dyDescent="0.2">
      <c r="A130" s="41" t="s">
        <v>8</v>
      </c>
      <c r="B130" s="121" t="s">
        <v>102</v>
      </c>
      <c r="C130" s="121"/>
      <c r="D130" s="121"/>
      <c r="E130" s="87">
        <f>E47</f>
        <v>1444</v>
      </c>
    </row>
    <row r="131" spans="1:5" ht="15" customHeight="1" x14ac:dyDescent="0.2">
      <c r="A131" s="41" t="s">
        <v>10</v>
      </c>
      <c r="B131" s="121" t="s">
        <v>103</v>
      </c>
      <c r="C131" s="121"/>
      <c r="D131" s="121"/>
      <c r="E131" s="87">
        <f>E57</f>
        <v>616.36</v>
      </c>
    </row>
    <row r="132" spans="1:5" ht="1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1224.9452000000001</v>
      </c>
    </row>
    <row r="134" spans="1:5" ht="15" customHeight="1" x14ac:dyDescent="0.2">
      <c r="A134" s="122" t="s">
        <v>105</v>
      </c>
      <c r="B134" s="122"/>
      <c r="C134" s="122"/>
      <c r="D134" s="122"/>
      <c r="E134" s="97">
        <f>SUM(E130:E133)</f>
        <v>3285.3052000000002</v>
      </c>
    </row>
    <row r="135" spans="1:5" ht="1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545.95450845481059</v>
      </c>
    </row>
    <row r="136" spans="1:5" ht="15" customHeight="1" x14ac:dyDescent="0.2">
      <c r="A136" s="122" t="s">
        <v>126</v>
      </c>
      <c r="B136" s="122"/>
      <c r="C136" s="122"/>
      <c r="D136" s="122"/>
      <c r="E136" s="85">
        <f>SUM(E134:E135)</f>
        <v>3831.2597084548106</v>
      </c>
    </row>
  </sheetData>
  <mergeCells count="135">
    <mergeCell ref="A2:E2"/>
    <mergeCell ref="A3:E3"/>
    <mergeCell ref="A5:B5"/>
    <mergeCell ref="C5:E5"/>
    <mergeCell ref="B11:D11"/>
    <mergeCell ref="B12:D12"/>
    <mergeCell ref="B13:D13"/>
    <mergeCell ref="B14:D14"/>
    <mergeCell ref="A16:E16"/>
    <mergeCell ref="A17:E17"/>
    <mergeCell ref="A6:B6"/>
    <mergeCell ref="C6:E6"/>
    <mergeCell ref="A7:B7"/>
    <mergeCell ref="C7:E7"/>
    <mergeCell ref="A9:E9"/>
    <mergeCell ref="A10:E10"/>
    <mergeCell ref="A22:B22"/>
    <mergeCell ref="D22:E22"/>
    <mergeCell ref="A23:B23"/>
    <mergeCell ref="D23:E23"/>
    <mergeCell ref="A24:B24"/>
    <mergeCell ref="D24:E24"/>
    <mergeCell ref="A18:B19"/>
    <mergeCell ref="C18:C19"/>
    <mergeCell ref="D18:E19"/>
    <mergeCell ref="A20:B20"/>
    <mergeCell ref="D20:E20"/>
    <mergeCell ref="A21:B21"/>
    <mergeCell ref="D21:E21"/>
    <mergeCell ref="B32:D32"/>
    <mergeCell ref="B33:D33"/>
    <mergeCell ref="B34:D34"/>
    <mergeCell ref="A35:E35"/>
    <mergeCell ref="A37:E37"/>
    <mergeCell ref="B38:D38"/>
    <mergeCell ref="A26:E26"/>
    <mergeCell ref="A28:B28"/>
    <mergeCell ref="A29:E29"/>
    <mergeCell ref="A30:E30"/>
    <mergeCell ref="B31:D31"/>
    <mergeCell ref="B45:D45"/>
    <mergeCell ref="B46:D46"/>
    <mergeCell ref="A47:D47"/>
    <mergeCell ref="A48:E48"/>
    <mergeCell ref="A49:E49"/>
    <mergeCell ref="B50:D50"/>
    <mergeCell ref="B39:D39"/>
    <mergeCell ref="B40:D40"/>
    <mergeCell ref="B41:D41"/>
    <mergeCell ref="B42:D42"/>
    <mergeCell ref="B43:D43"/>
    <mergeCell ref="B44:D44"/>
    <mergeCell ref="A57:D57"/>
    <mergeCell ref="A58:E58"/>
    <mergeCell ref="A59:E59"/>
    <mergeCell ref="A60:E60"/>
    <mergeCell ref="B61:D61"/>
    <mergeCell ref="B62:D62"/>
    <mergeCell ref="B51:D51"/>
    <mergeCell ref="B52:D52"/>
    <mergeCell ref="B53:D53"/>
    <mergeCell ref="B54:D54"/>
    <mergeCell ref="B55:D55"/>
    <mergeCell ref="B56:D56"/>
    <mergeCell ref="A69:E69"/>
    <mergeCell ref="A70:E70"/>
    <mergeCell ref="B71:C71"/>
    <mergeCell ref="B72:C72"/>
    <mergeCell ref="B73:C73"/>
    <mergeCell ref="B74:C74"/>
    <mergeCell ref="B63:D63"/>
    <mergeCell ref="B64:D64"/>
    <mergeCell ref="B65:D65"/>
    <mergeCell ref="A66:D66"/>
    <mergeCell ref="A67:E67"/>
    <mergeCell ref="A68:E68"/>
    <mergeCell ref="A81:E81"/>
    <mergeCell ref="A82:E82"/>
    <mergeCell ref="A83:E83"/>
    <mergeCell ref="A84:E84"/>
    <mergeCell ref="B85:C85"/>
    <mergeCell ref="B86:C86"/>
    <mergeCell ref="B75:C75"/>
    <mergeCell ref="B76:C76"/>
    <mergeCell ref="B77:C77"/>
    <mergeCell ref="B78:C78"/>
    <mergeCell ref="B79:C79"/>
    <mergeCell ref="A80:C80"/>
    <mergeCell ref="A93:C93"/>
    <mergeCell ref="A94:E94"/>
    <mergeCell ref="A95:E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A106:E106"/>
    <mergeCell ref="A107:E107"/>
    <mergeCell ref="B108:C108"/>
    <mergeCell ref="B109:C109"/>
    <mergeCell ref="B110:C110"/>
    <mergeCell ref="B111:C111"/>
    <mergeCell ref="B99:C99"/>
    <mergeCell ref="A100:C100"/>
    <mergeCell ref="A102:E102"/>
    <mergeCell ref="B103:C103"/>
    <mergeCell ref="B104:C104"/>
    <mergeCell ref="A105:C105"/>
    <mergeCell ref="B118:C118"/>
    <mergeCell ref="B119:C119"/>
    <mergeCell ref="B120:C120"/>
    <mergeCell ref="B121:C121"/>
    <mergeCell ref="A122:C122"/>
    <mergeCell ref="A123:E123"/>
    <mergeCell ref="B112:C112"/>
    <mergeCell ref="B113:C113"/>
    <mergeCell ref="A114:C114"/>
    <mergeCell ref="A115:E115"/>
    <mergeCell ref="A116:E116"/>
    <mergeCell ref="B117:C117"/>
    <mergeCell ref="B132:D132"/>
    <mergeCell ref="B133:D133"/>
    <mergeCell ref="A134:D134"/>
    <mergeCell ref="B135:D135"/>
    <mergeCell ref="A136:D136"/>
    <mergeCell ref="A124:E124"/>
    <mergeCell ref="A126:E126"/>
    <mergeCell ref="A127:E127"/>
    <mergeCell ref="A129:D129"/>
    <mergeCell ref="B130:D130"/>
    <mergeCell ref="B131:D131"/>
  </mergeCells>
  <printOptions horizontalCentered="1"/>
  <pageMargins left="0.15748031496062992" right="0.23622047244094491" top="1.1811023622047245" bottom="0.55118110236220474" header="0.78740157480314965" footer="0.15748031496062992"/>
  <pageSetup paperSize="9" scale="80" fitToWidth="0" fitToHeight="0" orientation="portrait" r:id="rId1"/>
  <headerFooter alignWithMargins="0"/>
  <rowBreaks count="3" manualBreakCount="3">
    <brk id="25" man="1"/>
    <brk id="68" man="1"/>
    <brk id="10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28E47-2AFF-4B86-ACC7-FDF802AD469C}">
  <dimension ref="A1:AMJ136"/>
  <sheetViews>
    <sheetView topLeftCell="A37" workbookViewId="0">
      <selection activeCell="E63" sqref="E63"/>
    </sheetView>
  </sheetViews>
  <sheetFormatPr defaultRowHeight="14.8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4.85" customHeight="1" x14ac:dyDescent="0.2">
      <c r="A1" s="2"/>
      <c r="B1" s="2"/>
      <c r="C1" s="2"/>
      <c r="D1" s="2"/>
      <c r="E1" s="2"/>
    </row>
    <row r="2" spans="1:5" ht="14.85" customHeight="1" x14ac:dyDescent="0.2">
      <c r="A2" s="145" t="s">
        <v>552</v>
      </c>
      <c r="B2" s="145"/>
      <c r="C2" s="145"/>
      <c r="D2" s="145"/>
      <c r="E2" s="145"/>
    </row>
    <row r="3" spans="1:5" ht="14.85" customHeight="1" x14ac:dyDescent="0.2">
      <c r="A3" s="124"/>
      <c r="B3" s="124"/>
      <c r="C3" s="124"/>
      <c r="D3" s="124"/>
      <c r="E3" s="124"/>
    </row>
    <row r="4" spans="1:5" ht="14.25" x14ac:dyDescent="0.2"/>
    <row r="5" spans="1:5" ht="14.85" customHeight="1" x14ac:dyDescent="0.2">
      <c r="A5" s="143" t="s">
        <v>2</v>
      </c>
      <c r="B5" s="143"/>
      <c r="C5" s="138"/>
      <c r="D5" s="138"/>
      <c r="E5" s="138"/>
    </row>
    <row r="6" spans="1:5" ht="14.8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4.8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4.85" customHeight="1" x14ac:dyDescent="0.2">
      <c r="A8" s="4"/>
      <c r="B8" s="4"/>
      <c r="C8" s="59"/>
      <c r="D8" s="59"/>
      <c r="E8" s="59"/>
    </row>
    <row r="9" spans="1:5" ht="14.85" customHeight="1" x14ac:dyDescent="0.2">
      <c r="A9" s="142"/>
      <c r="B9" s="142"/>
      <c r="C9" s="142"/>
      <c r="D9" s="142"/>
      <c r="E9" s="142"/>
    </row>
    <row r="10" spans="1:5" ht="14.85" customHeight="1" x14ac:dyDescent="0.2">
      <c r="A10" s="124" t="s">
        <v>7</v>
      </c>
      <c r="B10" s="124"/>
      <c r="C10" s="124"/>
      <c r="D10" s="124"/>
      <c r="E10" s="124"/>
    </row>
    <row r="11" spans="1:5" ht="14.8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4.85" customHeight="1" x14ac:dyDescent="0.2">
      <c r="A12" s="65" t="s">
        <v>10</v>
      </c>
      <c r="B12" s="140" t="s">
        <v>11</v>
      </c>
      <c r="C12" s="140"/>
      <c r="D12" s="140"/>
      <c r="E12" s="65" t="s">
        <v>122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4.8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4.85" customHeight="1" x14ac:dyDescent="0.2">
      <c r="A15" s="20"/>
      <c r="B15" s="60"/>
      <c r="C15" s="60"/>
      <c r="D15" s="60"/>
      <c r="E15" s="20"/>
    </row>
    <row r="16" spans="1:5" ht="14.85" customHeight="1" x14ac:dyDescent="0.2">
      <c r="A16" s="142"/>
      <c r="B16" s="142"/>
      <c r="C16" s="142"/>
      <c r="D16" s="142"/>
      <c r="E16" s="142"/>
    </row>
    <row r="17" spans="1:5" ht="14.85" customHeight="1" x14ac:dyDescent="0.2">
      <c r="A17" s="124" t="s">
        <v>17</v>
      </c>
      <c r="B17" s="124"/>
      <c r="C17" s="124"/>
      <c r="D17" s="124"/>
      <c r="E17" s="124"/>
    </row>
    <row r="18" spans="1:5" ht="14.8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4.85" customHeight="1" x14ac:dyDescent="0.2">
      <c r="A19" s="139"/>
      <c r="B19" s="139"/>
      <c r="C19" s="133"/>
      <c r="D19" s="133"/>
      <c r="E19" s="133"/>
    </row>
    <row r="20" spans="1:5" ht="14.85" customHeight="1" x14ac:dyDescent="0.2">
      <c r="A20" s="151" t="s">
        <v>443</v>
      </c>
      <c r="B20" s="151"/>
      <c r="C20" s="147" t="s">
        <v>21</v>
      </c>
      <c r="D20" s="141">
        <v>1</v>
      </c>
      <c r="E20" s="141"/>
    </row>
    <row r="21" spans="1:5" ht="14.85" customHeight="1" x14ac:dyDescent="0.2">
      <c r="A21" s="151"/>
      <c r="B21" s="151"/>
      <c r="C21" s="147"/>
      <c r="D21" s="141"/>
      <c r="E21" s="141"/>
    </row>
    <row r="22" spans="1:5" ht="14.85" customHeight="1" x14ac:dyDescent="0.2">
      <c r="A22" s="151"/>
      <c r="B22" s="151"/>
      <c r="C22" s="147"/>
      <c r="D22" s="141"/>
      <c r="E22" s="141"/>
    </row>
    <row r="23" spans="1:5" ht="14.85" customHeight="1" x14ac:dyDescent="0.2">
      <c r="A23" s="148"/>
      <c r="B23" s="148"/>
      <c r="C23" s="30"/>
      <c r="D23" s="148"/>
      <c r="E23" s="148"/>
    </row>
    <row r="24" spans="1:5" ht="14.85" customHeight="1" x14ac:dyDescent="0.2">
      <c r="A24" s="149"/>
      <c r="B24" s="149"/>
      <c r="C24" s="10"/>
      <c r="D24" s="149"/>
      <c r="E24" s="149"/>
    </row>
    <row r="25" spans="1:5" ht="14.85" customHeight="1" x14ac:dyDescent="0.2">
      <c r="A25" s="13"/>
      <c r="B25" s="13"/>
      <c r="C25" s="12"/>
      <c r="D25" s="15"/>
      <c r="E25" s="15"/>
    </row>
    <row r="26" spans="1:5" ht="14.85" customHeight="1" x14ac:dyDescent="0.2">
      <c r="A26" s="124" t="s">
        <v>136</v>
      </c>
      <c r="B26" s="124"/>
      <c r="C26" s="124"/>
      <c r="D26" s="124"/>
      <c r="E26" s="124"/>
    </row>
    <row r="27" spans="1:5" ht="14.85" customHeight="1" x14ac:dyDescent="0.2">
      <c r="A27" s="17"/>
      <c r="B27" s="17"/>
      <c r="C27" s="17"/>
      <c r="D27" s="17"/>
      <c r="E27" s="17"/>
    </row>
    <row r="28" spans="1:5" ht="26.85" customHeight="1" x14ac:dyDescent="0.2">
      <c r="A28" s="152" t="s">
        <v>22</v>
      </c>
      <c r="B28" s="152"/>
      <c r="C28" s="107"/>
      <c r="D28" s="107"/>
      <c r="E28" s="108"/>
    </row>
    <row r="29" spans="1:5" ht="39" customHeight="1" x14ac:dyDescent="0.2">
      <c r="A29" s="136" t="s">
        <v>419</v>
      </c>
      <c r="B29" s="136"/>
      <c r="C29" s="136"/>
      <c r="D29" s="136"/>
      <c r="E29" s="136"/>
    </row>
    <row r="30" spans="1:5" ht="14.85" customHeight="1" x14ac:dyDescent="0.2">
      <c r="A30" s="137" t="s">
        <v>23</v>
      </c>
      <c r="B30" s="137"/>
      <c r="C30" s="137"/>
      <c r="D30" s="137"/>
      <c r="E30" s="137"/>
    </row>
    <row r="31" spans="1:5" ht="14.85" customHeight="1" x14ac:dyDescent="0.2">
      <c r="A31" s="65">
        <v>1</v>
      </c>
      <c r="B31" s="121" t="s">
        <v>426</v>
      </c>
      <c r="C31" s="121"/>
      <c r="D31" s="121"/>
      <c r="E31" s="67" t="s">
        <v>425</v>
      </c>
    </row>
    <row r="32" spans="1:5" ht="14.85" customHeight="1" x14ac:dyDescent="0.2">
      <c r="A32" s="65">
        <v>2</v>
      </c>
      <c r="B32" s="121" t="s">
        <v>24</v>
      </c>
      <c r="C32" s="121"/>
      <c r="D32" s="121"/>
      <c r="E32" s="73">
        <v>2423.5</v>
      </c>
    </row>
    <row r="33" spans="1:5" ht="25.5" x14ac:dyDescent="0.2">
      <c r="A33" s="65">
        <v>3</v>
      </c>
      <c r="B33" s="121" t="s">
        <v>25</v>
      </c>
      <c r="C33" s="121"/>
      <c r="D33" s="121"/>
      <c r="E33" s="98" t="s">
        <v>421</v>
      </c>
    </row>
    <row r="34" spans="1:5" ht="14.25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6.25" customHeight="1" x14ac:dyDescent="0.2">
      <c r="A35" s="134" t="s">
        <v>27</v>
      </c>
      <c r="B35" s="134"/>
      <c r="C35" s="134"/>
      <c r="D35" s="134"/>
      <c r="E35" s="134"/>
    </row>
    <row r="36" spans="1:5" ht="14.85" customHeight="1" x14ac:dyDescent="0.2">
      <c r="A36" s="20"/>
      <c r="B36" s="20"/>
      <c r="C36" s="20"/>
      <c r="D36" s="20"/>
      <c r="E36" s="20"/>
    </row>
    <row r="37" spans="1:5" ht="14.85" customHeight="1" x14ac:dyDescent="0.2">
      <c r="A37" s="124" t="s">
        <v>28</v>
      </c>
      <c r="B37" s="124"/>
      <c r="C37" s="124"/>
      <c r="D37" s="124"/>
      <c r="E37" s="124"/>
    </row>
    <row r="38" spans="1:5" ht="14.8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4.85" customHeight="1" x14ac:dyDescent="0.2">
      <c r="A39" s="41" t="s">
        <v>8</v>
      </c>
      <c r="B39" s="120" t="s">
        <v>31</v>
      </c>
      <c r="C39" s="120"/>
      <c r="D39" s="120"/>
      <c r="E39" s="76">
        <f>E32</f>
        <v>2423.5</v>
      </c>
    </row>
    <row r="40" spans="1:5" ht="14.85" customHeight="1" x14ac:dyDescent="0.2">
      <c r="A40" s="41" t="s">
        <v>10</v>
      </c>
      <c r="B40" s="120" t="s">
        <v>32</v>
      </c>
      <c r="C40" s="120"/>
      <c r="D40" s="120"/>
      <c r="E40" s="81">
        <v>0</v>
      </c>
    </row>
    <row r="41" spans="1:5" ht="14.8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4.8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4.8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4.8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4.8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4.8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4.85" customHeight="1" x14ac:dyDescent="0.2">
      <c r="A47" s="133" t="s">
        <v>43</v>
      </c>
      <c r="B47" s="133"/>
      <c r="C47" s="133"/>
      <c r="D47" s="133"/>
      <c r="E47" s="78">
        <f>SUM(E39:E46)</f>
        <v>2423.5</v>
      </c>
    </row>
    <row r="48" spans="1:5" ht="14.85" customHeight="1" x14ac:dyDescent="0.2">
      <c r="A48" s="127"/>
      <c r="B48" s="127"/>
      <c r="C48" s="127"/>
      <c r="D48" s="127"/>
      <c r="E48" s="127"/>
    </row>
    <row r="49" spans="1:5" ht="14.85" customHeight="1" x14ac:dyDescent="0.2">
      <c r="A49" s="124" t="s">
        <v>44</v>
      </c>
      <c r="B49" s="124"/>
      <c r="C49" s="124"/>
      <c r="D49" s="124"/>
      <c r="E49" s="124"/>
    </row>
    <row r="50" spans="1:5" ht="26.8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36" customHeight="1" x14ac:dyDescent="0.2">
      <c r="A51" s="79" t="s">
        <v>8</v>
      </c>
      <c r="B51" s="132" t="s">
        <v>430</v>
      </c>
      <c r="C51" s="132"/>
      <c r="D51" s="132"/>
      <c r="E51" s="106">
        <v>0</v>
      </c>
    </row>
    <row r="52" spans="1:5" ht="14.85" customHeight="1" x14ac:dyDescent="0.2">
      <c r="A52" s="79" t="s">
        <v>10</v>
      </c>
      <c r="B52" s="132" t="s">
        <v>489</v>
      </c>
      <c r="C52" s="132"/>
      <c r="D52" s="132"/>
      <c r="E52" s="76">
        <v>550</v>
      </c>
    </row>
    <row r="53" spans="1:5" ht="14.85" customHeight="1" x14ac:dyDescent="0.2">
      <c r="A53" s="79" t="s">
        <v>12</v>
      </c>
      <c r="B53" s="132" t="s">
        <v>492</v>
      </c>
      <c r="C53" s="132"/>
      <c r="D53" s="132"/>
      <c r="E53" s="76">
        <v>10</v>
      </c>
    </row>
    <row r="54" spans="1:5" ht="14.85" customHeight="1" x14ac:dyDescent="0.2">
      <c r="A54" s="79" t="s">
        <v>14</v>
      </c>
      <c r="B54" s="132" t="s">
        <v>45</v>
      </c>
      <c r="C54" s="132"/>
      <c r="D54" s="132"/>
      <c r="E54" s="81">
        <v>0</v>
      </c>
    </row>
    <row r="55" spans="1:5" ht="14.85" customHeight="1" x14ac:dyDescent="0.2">
      <c r="A55" s="79" t="s">
        <v>35</v>
      </c>
      <c r="B55" s="132" t="s">
        <v>46</v>
      </c>
      <c r="C55" s="132"/>
      <c r="D55" s="132"/>
      <c r="E55" s="76">
        <v>11</v>
      </c>
    </row>
    <row r="56" spans="1:5" ht="14.85" customHeight="1" x14ac:dyDescent="0.2">
      <c r="A56" s="79" t="s">
        <v>37</v>
      </c>
      <c r="B56" s="132" t="s">
        <v>42</v>
      </c>
      <c r="C56" s="132"/>
      <c r="D56" s="132"/>
      <c r="E56" s="81">
        <v>0</v>
      </c>
    </row>
    <row r="57" spans="1:5" ht="14.85" customHeight="1" x14ac:dyDescent="0.2">
      <c r="A57" s="131" t="s">
        <v>47</v>
      </c>
      <c r="B57" s="131"/>
      <c r="C57" s="131"/>
      <c r="D57" s="131"/>
      <c r="E57" s="78">
        <f>SUM(E51:E56)</f>
        <v>571</v>
      </c>
    </row>
    <row r="58" spans="1:5" ht="14.85" customHeight="1" x14ac:dyDescent="0.2">
      <c r="A58" s="150" t="s">
        <v>48</v>
      </c>
      <c r="B58" s="150"/>
      <c r="C58" s="150"/>
      <c r="D58" s="150"/>
      <c r="E58" s="150"/>
    </row>
    <row r="59" spans="1:5" ht="14.85" customHeight="1" x14ac:dyDescent="0.2">
      <c r="A59" s="127"/>
      <c r="B59" s="127"/>
      <c r="C59" s="127"/>
      <c r="D59" s="127"/>
      <c r="E59" s="127"/>
    </row>
    <row r="60" spans="1:5" ht="14.85" customHeight="1" x14ac:dyDescent="0.2">
      <c r="A60" s="124" t="s">
        <v>49</v>
      </c>
      <c r="B60" s="124"/>
      <c r="C60" s="124"/>
      <c r="D60" s="124"/>
      <c r="E60" s="124"/>
    </row>
    <row r="61" spans="1:5" ht="14.8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4.85" customHeight="1" x14ac:dyDescent="0.2">
      <c r="A62" s="41" t="s">
        <v>8</v>
      </c>
      <c r="B62" s="120" t="s">
        <v>51</v>
      </c>
      <c r="C62" s="120"/>
      <c r="D62" s="120"/>
      <c r="E62" s="82">
        <f>'Res. Ins. Div.'!C15/12</f>
        <v>0</v>
      </c>
    </row>
    <row r="63" spans="1:5" ht="14.85" customHeight="1" x14ac:dyDescent="0.2">
      <c r="A63" s="41" t="s">
        <v>10</v>
      </c>
      <c r="B63" s="120" t="s">
        <v>52</v>
      </c>
      <c r="C63" s="120"/>
      <c r="D63" s="120"/>
      <c r="E63" s="83">
        <v>0</v>
      </c>
    </row>
    <row r="64" spans="1:5" ht="14.85" customHeight="1" x14ac:dyDescent="0.2">
      <c r="A64" s="41" t="s">
        <v>12</v>
      </c>
      <c r="B64" s="120" t="s">
        <v>53</v>
      </c>
      <c r="C64" s="120"/>
      <c r="D64" s="120"/>
      <c r="E64" s="83">
        <v>0</v>
      </c>
    </row>
    <row r="65" spans="1:5" ht="14.85" customHeight="1" x14ac:dyDescent="0.2">
      <c r="A65" s="41" t="s">
        <v>14</v>
      </c>
      <c r="B65" s="120" t="s">
        <v>480</v>
      </c>
      <c r="C65" s="120"/>
      <c r="D65" s="120"/>
      <c r="E65" s="82">
        <f>'Res. Ins. Div.'!K15/12</f>
        <v>600</v>
      </c>
    </row>
    <row r="66" spans="1:5" ht="14.85" customHeight="1" x14ac:dyDescent="0.2">
      <c r="A66" s="122" t="s">
        <v>54</v>
      </c>
      <c r="B66" s="122"/>
      <c r="C66" s="122"/>
      <c r="D66" s="122"/>
      <c r="E66" s="85">
        <f>SUM(E62:E65)</f>
        <v>600</v>
      </c>
    </row>
    <row r="67" spans="1:5" ht="14.85" customHeight="1" x14ac:dyDescent="0.2">
      <c r="A67" s="130" t="s">
        <v>55</v>
      </c>
      <c r="B67" s="130"/>
      <c r="C67" s="130"/>
      <c r="D67" s="130"/>
      <c r="E67" s="130"/>
    </row>
    <row r="68" spans="1:5" ht="14.85" customHeight="1" x14ac:dyDescent="0.2">
      <c r="A68" s="127"/>
      <c r="B68" s="127"/>
      <c r="C68" s="127"/>
      <c r="D68" s="127"/>
      <c r="E68" s="127"/>
    </row>
    <row r="69" spans="1:5" ht="14.85" customHeight="1" x14ac:dyDescent="0.2">
      <c r="A69" s="124" t="s">
        <v>56</v>
      </c>
      <c r="B69" s="124"/>
      <c r="C69" s="124"/>
      <c r="D69" s="124"/>
      <c r="E69" s="124"/>
    </row>
    <row r="70" spans="1:5" ht="14.85" customHeight="1" x14ac:dyDescent="0.2">
      <c r="A70" s="129" t="s">
        <v>57</v>
      </c>
      <c r="B70" s="129"/>
      <c r="C70" s="129"/>
      <c r="D70" s="129"/>
      <c r="E70" s="129"/>
    </row>
    <row r="71" spans="1:5" ht="14.8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4.8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484.70000000000005</v>
      </c>
    </row>
    <row r="73" spans="1:5" ht="14.25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193.88</v>
      </c>
    </row>
    <row r="74" spans="1:5" ht="22.5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72.704999999999998</v>
      </c>
    </row>
    <row r="75" spans="1:5" ht="14.8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60.587500000000006</v>
      </c>
    </row>
    <row r="76" spans="1:5" ht="14.8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36.352499999999999</v>
      </c>
    </row>
    <row r="77" spans="1:5" ht="14.8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24.234999999999999</v>
      </c>
    </row>
    <row r="78" spans="1:5" ht="14.8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14.541</v>
      </c>
    </row>
    <row r="79" spans="1:5" ht="14.8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4.8470000000000004</v>
      </c>
    </row>
    <row r="80" spans="1:5" ht="14.25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891.84800000000007</v>
      </c>
    </row>
    <row r="81" spans="1:5" ht="23.25" customHeight="1" x14ac:dyDescent="0.2">
      <c r="A81" s="130" t="s">
        <v>69</v>
      </c>
      <c r="B81" s="130"/>
      <c r="C81" s="130"/>
      <c r="D81" s="130"/>
      <c r="E81" s="130"/>
    </row>
    <row r="82" spans="1:5" ht="14.85" customHeight="1" x14ac:dyDescent="0.2">
      <c r="A82" s="123" t="s">
        <v>70</v>
      </c>
      <c r="B82" s="123"/>
      <c r="C82" s="123"/>
      <c r="D82" s="123"/>
      <c r="E82" s="123"/>
    </row>
    <row r="83" spans="1:5" ht="14.85" customHeight="1" x14ac:dyDescent="0.2">
      <c r="A83" s="127"/>
      <c r="B83" s="127"/>
      <c r="C83" s="127"/>
      <c r="D83" s="127"/>
      <c r="E83" s="127"/>
    </row>
    <row r="84" spans="1:5" ht="14.85" customHeight="1" x14ac:dyDescent="0.2">
      <c r="A84" s="129" t="s">
        <v>71</v>
      </c>
      <c r="B84" s="129"/>
      <c r="C84" s="129"/>
      <c r="D84" s="129"/>
      <c r="E84" s="129"/>
    </row>
    <row r="85" spans="1:5" ht="14.8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4.8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201.87754999999999</v>
      </c>
    </row>
    <row r="87" spans="1:5" ht="14.85" customHeight="1" x14ac:dyDescent="0.2">
      <c r="A87" s="41" t="s">
        <v>10</v>
      </c>
      <c r="B87" s="120" t="s">
        <v>494</v>
      </c>
      <c r="C87" s="120"/>
      <c r="D87" s="100">
        <v>0.1203</v>
      </c>
      <c r="E87" s="87">
        <f>E47*D87</f>
        <v>291.54705000000001</v>
      </c>
    </row>
    <row r="88" spans="1:5" ht="14.8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8.9669500000000006</v>
      </c>
    </row>
    <row r="89" spans="1:5" ht="14.8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44.83475</v>
      </c>
    </row>
    <row r="90" spans="1:5" ht="14.8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31.505499999999998</v>
      </c>
    </row>
    <row r="91" spans="1:5" ht="14.8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72.462649999999996</v>
      </c>
    </row>
    <row r="92" spans="1:5" ht="14.8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32.232549999999996</v>
      </c>
    </row>
    <row r="93" spans="1:5" ht="14.8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683.42699999999991</v>
      </c>
    </row>
    <row r="94" spans="1:5" ht="14.85" customHeight="1" x14ac:dyDescent="0.2">
      <c r="A94" s="127"/>
      <c r="B94" s="127"/>
      <c r="C94" s="127"/>
      <c r="D94" s="127"/>
      <c r="E94" s="127"/>
    </row>
    <row r="95" spans="1:5" ht="14.85" customHeight="1" x14ac:dyDescent="0.2">
      <c r="A95" s="129" t="s">
        <v>78</v>
      </c>
      <c r="B95" s="129"/>
      <c r="C95" s="129"/>
      <c r="D95" s="129"/>
      <c r="E95" s="129"/>
    </row>
    <row r="96" spans="1:5" ht="14.8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4.8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39.987749999999998</v>
      </c>
    </row>
    <row r="98" spans="1:5" ht="14.8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92.093000000000004</v>
      </c>
    </row>
    <row r="99" spans="1:5" ht="14.8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96.94</v>
      </c>
    </row>
    <row r="100" spans="1:5" ht="14.8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229.02074999999999</v>
      </c>
    </row>
    <row r="101" spans="1:5" ht="14.85" customHeight="1" x14ac:dyDescent="0.2">
      <c r="A101" s="22"/>
      <c r="B101" s="22"/>
      <c r="C101" s="22"/>
      <c r="D101" s="22"/>
      <c r="E101" s="22"/>
    </row>
    <row r="102" spans="1:5" ht="14.85" customHeight="1" x14ac:dyDescent="0.2">
      <c r="A102" s="129" t="s">
        <v>82</v>
      </c>
      <c r="B102" s="129"/>
      <c r="C102" s="129"/>
      <c r="D102" s="129"/>
      <c r="E102" s="129"/>
    </row>
    <row r="103" spans="1:5" ht="14.8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4.8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251.55930000000001</v>
      </c>
    </row>
    <row r="105" spans="1:5" ht="14.8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251.55930000000001</v>
      </c>
    </row>
    <row r="106" spans="1:5" ht="14.85" customHeight="1" x14ac:dyDescent="0.2">
      <c r="A106" s="127"/>
      <c r="B106" s="127"/>
      <c r="C106" s="127"/>
      <c r="D106" s="127"/>
      <c r="E106" s="127"/>
    </row>
    <row r="107" spans="1:5" ht="14.85" customHeight="1" x14ac:dyDescent="0.2">
      <c r="A107" s="124" t="s">
        <v>84</v>
      </c>
      <c r="B107" s="124"/>
      <c r="C107" s="124"/>
      <c r="D107" s="124"/>
      <c r="E107" s="124"/>
    </row>
    <row r="108" spans="1:5" ht="14.8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4.8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891.84800000000007</v>
      </c>
    </row>
    <row r="110" spans="1:5" ht="14.8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683.42699999999991</v>
      </c>
    </row>
    <row r="111" spans="1:5" ht="14.8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229.02074999999999</v>
      </c>
    </row>
    <row r="112" spans="1:5" ht="14.8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251.55930000000001</v>
      </c>
    </row>
    <row r="113" spans="1:5" ht="14.8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5" ht="14.8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2055.8550500000001</v>
      </c>
    </row>
    <row r="115" spans="1:5" ht="14.85" customHeight="1" x14ac:dyDescent="0.2">
      <c r="A115" s="127"/>
      <c r="B115" s="127"/>
      <c r="C115" s="127"/>
      <c r="D115" s="127"/>
      <c r="E115" s="127"/>
    </row>
    <row r="116" spans="1:5" ht="14.85" customHeight="1" x14ac:dyDescent="0.2">
      <c r="A116" s="124" t="s">
        <v>91</v>
      </c>
      <c r="B116" s="124"/>
      <c r="C116" s="124"/>
      <c r="D116" s="124"/>
      <c r="E116" s="124"/>
    </row>
    <row r="117" spans="1:5" ht="14.8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5" ht="14.8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5" ht="14.8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609.51351851311961</v>
      </c>
    </row>
    <row r="120" spans="1:5" ht="14.8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329.4667667638484</v>
      </c>
    </row>
    <row r="121" spans="1:5" ht="14.8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</row>
    <row r="122" spans="1:5" ht="14.8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938.98028527696806</v>
      </c>
    </row>
    <row r="123" spans="1:5" ht="14.85" customHeight="1" x14ac:dyDescent="0.2">
      <c r="A123" s="123" t="s">
        <v>97</v>
      </c>
      <c r="B123" s="123"/>
      <c r="C123" s="123"/>
      <c r="D123" s="123"/>
      <c r="E123" s="123"/>
    </row>
    <row r="124" spans="1:5" ht="14.85" customHeight="1" x14ac:dyDescent="0.2">
      <c r="A124" s="123" t="s">
        <v>98</v>
      </c>
      <c r="B124" s="123"/>
      <c r="C124" s="123"/>
      <c r="D124" s="123"/>
      <c r="E124" s="123"/>
    </row>
    <row r="125" spans="1:5" ht="14.85" customHeight="1" x14ac:dyDescent="0.2">
      <c r="A125" s="21"/>
      <c r="B125" s="21"/>
      <c r="C125" s="21"/>
      <c r="D125" s="21"/>
      <c r="E125" s="21"/>
    </row>
    <row r="126" spans="1:5" ht="14.85" customHeight="1" x14ac:dyDescent="0.2">
      <c r="A126" s="124" t="s">
        <v>99</v>
      </c>
      <c r="B126" s="124"/>
      <c r="C126" s="124"/>
      <c r="D126" s="124"/>
      <c r="E126" s="124"/>
    </row>
    <row r="127" spans="1:5" ht="14.85" customHeight="1" x14ac:dyDescent="0.2">
      <c r="A127" s="125" t="s">
        <v>100</v>
      </c>
      <c r="B127" s="125"/>
      <c r="C127" s="125"/>
      <c r="D127" s="125"/>
      <c r="E127" s="125"/>
    </row>
    <row r="128" spans="1:5" ht="14.85" customHeight="1" x14ac:dyDescent="0.2">
      <c r="A128" s="3"/>
      <c r="B128" s="3"/>
      <c r="C128" s="3"/>
      <c r="D128" s="3"/>
      <c r="E128" s="3"/>
    </row>
    <row r="129" spans="1:5" ht="14.8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4.85" customHeight="1" x14ac:dyDescent="0.2">
      <c r="A130" s="41" t="s">
        <v>8</v>
      </c>
      <c r="B130" s="121" t="s">
        <v>102</v>
      </c>
      <c r="C130" s="121"/>
      <c r="D130" s="121"/>
      <c r="E130" s="87">
        <f>E47</f>
        <v>2423.5</v>
      </c>
    </row>
    <row r="131" spans="1:5" ht="14.85" customHeight="1" x14ac:dyDescent="0.2">
      <c r="A131" s="41" t="s">
        <v>10</v>
      </c>
      <c r="B131" s="121" t="s">
        <v>103</v>
      </c>
      <c r="C131" s="121"/>
      <c r="D131" s="121"/>
      <c r="E131" s="87">
        <f>E57</f>
        <v>571</v>
      </c>
    </row>
    <row r="132" spans="1:5" ht="14.85" customHeight="1" x14ac:dyDescent="0.2">
      <c r="A132" s="41" t="s">
        <v>12</v>
      </c>
      <c r="B132" s="120" t="s">
        <v>143</v>
      </c>
      <c r="C132" s="120"/>
      <c r="D132" s="120"/>
      <c r="E132" s="87">
        <f>E66</f>
        <v>600</v>
      </c>
    </row>
    <row r="133" spans="1:5" ht="14.8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2055.8550500000001</v>
      </c>
    </row>
    <row r="134" spans="1:5" ht="14.85" customHeight="1" x14ac:dyDescent="0.2">
      <c r="A134" s="122" t="s">
        <v>105</v>
      </c>
      <c r="B134" s="122"/>
      <c r="C134" s="122"/>
      <c r="D134" s="122"/>
      <c r="E134" s="97">
        <f>SUM(E130:E133)</f>
        <v>5650.3550500000001</v>
      </c>
    </row>
    <row r="135" spans="1:5" ht="14.8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938.98028527696806</v>
      </c>
    </row>
    <row r="136" spans="1:5" ht="14.85" customHeight="1" x14ac:dyDescent="0.2">
      <c r="A136" s="122" t="s">
        <v>504</v>
      </c>
      <c r="B136" s="122"/>
      <c r="C136" s="122"/>
      <c r="D136" s="122"/>
      <c r="E136" s="85">
        <f>SUM(E134:E135)</f>
        <v>6589.3353352769682</v>
      </c>
    </row>
  </sheetData>
  <mergeCells count="132">
    <mergeCell ref="A6:B6"/>
    <mergeCell ref="C6:E6"/>
    <mergeCell ref="A7:B7"/>
    <mergeCell ref="C7:E7"/>
    <mergeCell ref="A9:E9"/>
    <mergeCell ref="A10:E10"/>
    <mergeCell ref="A2:E2"/>
    <mergeCell ref="A3:E3"/>
    <mergeCell ref="A5:B5"/>
    <mergeCell ref="C5:E5"/>
    <mergeCell ref="A18:B19"/>
    <mergeCell ref="C18:C19"/>
    <mergeCell ref="D18:E19"/>
    <mergeCell ref="A20:B22"/>
    <mergeCell ref="C20:C22"/>
    <mergeCell ref="D20:E22"/>
    <mergeCell ref="B11:D11"/>
    <mergeCell ref="B12:D12"/>
    <mergeCell ref="B13:D13"/>
    <mergeCell ref="B14:D14"/>
    <mergeCell ref="A16:E16"/>
    <mergeCell ref="A17:E17"/>
    <mergeCell ref="A29:E29"/>
    <mergeCell ref="A30:E30"/>
    <mergeCell ref="B31:D31"/>
    <mergeCell ref="B32:D32"/>
    <mergeCell ref="B33:D33"/>
    <mergeCell ref="B34:D34"/>
    <mergeCell ref="A23:B23"/>
    <mergeCell ref="D23:E23"/>
    <mergeCell ref="A24:B24"/>
    <mergeCell ref="D24:E24"/>
    <mergeCell ref="A26:E26"/>
    <mergeCell ref="A28:B28"/>
    <mergeCell ref="B42:D42"/>
    <mergeCell ref="B43:D43"/>
    <mergeCell ref="B44:D44"/>
    <mergeCell ref="B45:D45"/>
    <mergeCell ref="B46:D46"/>
    <mergeCell ref="A47:D47"/>
    <mergeCell ref="A35:E35"/>
    <mergeCell ref="A37:E37"/>
    <mergeCell ref="B38:D38"/>
    <mergeCell ref="B39:D39"/>
    <mergeCell ref="B40:D40"/>
    <mergeCell ref="B41:D41"/>
    <mergeCell ref="B54:D54"/>
    <mergeCell ref="B55:D55"/>
    <mergeCell ref="B56:D56"/>
    <mergeCell ref="A57:D57"/>
    <mergeCell ref="A58:E58"/>
    <mergeCell ref="A59:E59"/>
    <mergeCell ref="A48:E48"/>
    <mergeCell ref="A49:E49"/>
    <mergeCell ref="B50:D50"/>
    <mergeCell ref="B51:D51"/>
    <mergeCell ref="B52:D52"/>
    <mergeCell ref="B53:D53"/>
    <mergeCell ref="A66:D66"/>
    <mergeCell ref="A67:E67"/>
    <mergeCell ref="A68:E68"/>
    <mergeCell ref="A69:E69"/>
    <mergeCell ref="A70:E70"/>
    <mergeCell ref="B71:C71"/>
    <mergeCell ref="A60:E60"/>
    <mergeCell ref="B61:D61"/>
    <mergeCell ref="B62:D62"/>
    <mergeCell ref="B63:D63"/>
    <mergeCell ref="B64:D64"/>
    <mergeCell ref="B65:D65"/>
    <mergeCell ref="B78:C78"/>
    <mergeCell ref="B79:C79"/>
    <mergeCell ref="A80:C80"/>
    <mergeCell ref="A81:E81"/>
    <mergeCell ref="A82:E82"/>
    <mergeCell ref="A83:E83"/>
    <mergeCell ref="B72:C72"/>
    <mergeCell ref="B73:C73"/>
    <mergeCell ref="B74:C74"/>
    <mergeCell ref="B75:C75"/>
    <mergeCell ref="B76:C76"/>
    <mergeCell ref="B77:C77"/>
    <mergeCell ref="B90:C90"/>
    <mergeCell ref="B91:C91"/>
    <mergeCell ref="B92:C92"/>
    <mergeCell ref="A93:C93"/>
    <mergeCell ref="A94:E94"/>
    <mergeCell ref="A95:E95"/>
    <mergeCell ref="A84:E84"/>
    <mergeCell ref="B85:C85"/>
    <mergeCell ref="B86:C86"/>
    <mergeCell ref="B87:C87"/>
    <mergeCell ref="B88:C88"/>
    <mergeCell ref="B89:C89"/>
    <mergeCell ref="B103:C103"/>
    <mergeCell ref="B104:C104"/>
    <mergeCell ref="A105:C105"/>
    <mergeCell ref="A106:E106"/>
    <mergeCell ref="A107:E107"/>
    <mergeCell ref="B108:C108"/>
    <mergeCell ref="B96:C96"/>
    <mergeCell ref="B97:C97"/>
    <mergeCell ref="B98:C98"/>
    <mergeCell ref="B99:C99"/>
    <mergeCell ref="A100:C100"/>
    <mergeCell ref="A102:E102"/>
    <mergeCell ref="A115:E115"/>
    <mergeCell ref="A116:E116"/>
    <mergeCell ref="B117:C117"/>
    <mergeCell ref="B118:C118"/>
    <mergeCell ref="B119:C119"/>
    <mergeCell ref="B120:C120"/>
    <mergeCell ref="B109:C109"/>
    <mergeCell ref="B110:C110"/>
    <mergeCell ref="B111:C111"/>
    <mergeCell ref="B112:C112"/>
    <mergeCell ref="B113:C113"/>
    <mergeCell ref="A114:C114"/>
    <mergeCell ref="B135:D135"/>
    <mergeCell ref="A136:D136"/>
    <mergeCell ref="A129:D129"/>
    <mergeCell ref="B130:D130"/>
    <mergeCell ref="B131:D131"/>
    <mergeCell ref="B132:D132"/>
    <mergeCell ref="B133:D133"/>
    <mergeCell ref="A134:D134"/>
    <mergeCell ref="B121:C121"/>
    <mergeCell ref="A122:C122"/>
    <mergeCell ref="A123:E123"/>
    <mergeCell ref="A124:E124"/>
    <mergeCell ref="A126:E126"/>
    <mergeCell ref="A127:E127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970F0-BAE8-4520-8F88-898126E71A8A}">
  <dimension ref="A1:AMJ136"/>
  <sheetViews>
    <sheetView topLeftCell="A103" workbookViewId="0">
      <selection activeCell="E63" sqref="E63"/>
    </sheetView>
  </sheetViews>
  <sheetFormatPr defaultRowHeight="14.8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4.85" customHeight="1" x14ac:dyDescent="0.2">
      <c r="A1" s="2"/>
      <c r="B1" s="2"/>
      <c r="C1" s="2"/>
      <c r="D1" s="2"/>
      <c r="E1" s="2"/>
    </row>
    <row r="2" spans="1:5" ht="14.85" customHeight="1" x14ac:dyDescent="0.2">
      <c r="A2" s="145" t="s">
        <v>552</v>
      </c>
      <c r="B2" s="145"/>
      <c r="C2" s="145"/>
      <c r="D2" s="145"/>
      <c r="E2" s="145"/>
    </row>
    <row r="3" spans="1:5" ht="14.85" customHeight="1" x14ac:dyDescent="0.2">
      <c r="A3" s="124"/>
      <c r="B3" s="124"/>
      <c r="C3" s="124"/>
      <c r="D3" s="124"/>
      <c r="E3" s="124"/>
    </row>
    <row r="4" spans="1:5" ht="14.25" x14ac:dyDescent="0.2"/>
    <row r="5" spans="1:5" ht="14.85" customHeight="1" x14ac:dyDescent="0.2">
      <c r="A5" s="143" t="s">
        <v>2</v>
      </c>
      <c r="B5" s="143"/>
      <c r="C5" s="138"/>
      <c r="D5" s="138"/>
      <c r="E5" s="138"/>
    </row>
    <row r="6" spans="1:5" ht="14.8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4.8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4.85" customHeight="1" x14ac:dyDescent="0.2">
      <c r="A8" s="4"/>
      <c r="B8" s="4"/>
      <c r="C8" s="59"/>
      <c r="D8" s="59"/>
      <c r="E8" s="59"/>
    </row>
    <row r="9" spans="1:5" ht="14.85" customHeight="1" x14ac:dyDescent="0.2">
      <c r="A9" s="142"/>
      <c r="B9" s="142"/>
      <c r="C9" s="142"/>
      <c r="D9" s="142"/>
      <c r="E9" s="142"/>
    </row>
    <row r="10" spans="1:5" ht="14.85" customHeight="1" x14ac:dyDescent="0.2">
      <c r="A10" s="124" t="s">
        <v>7</v>
      </c>
      <c r="B10" s="124"/>
      <c r="C10" s="124"/>
      <c r="D10" s="124"/>
      <c r="E10" s="124"/>
    </row>
    <row r="11" spans="1:5" ht="14.8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4.85" customHeight="1" x14ac:dyDescent="0.2">
      <c r="A12" s="65" t="s">
        <v>10</v>
      </c>
      <c r="B12" s="140" t="s">
        <v>11</v>
      </c>
      <c r="C12" s="140"/>
      <c r="D12" s="140"/>
      <c r="E12" s="65" t="s">
        <v>122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4.8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4.85" customHeight="1" x14ac:dyDescent="0.2">
      <c r="A15" s="20"/>
      <c r="B15" s="60"/>
      <c r="C15" s="60"/>
      <c r="D15" s="60"/>
      <c r="E15" s="20"/>
    </row>
    <row r="16" spans="1:5" ht="14.85" customHeight="1" x14ac:dyDescent="0.2">
      <c r="A16" s="142"/>
      <c r="B16" s="142"/>
      <c r="C16" s="142"/>
      <c r="D16" s="142"/>
      <c r="E16" s="142"/>
    </row>
    <row r="17" spans="1:5" ht="14.85" customHeight="1" x14ac:dyDescent="0.2">
      <c r="A17" s="124" t="s">
        <v>17</v>
      </c>
      <c r="B17" s="124"/>
      <c r="C17" s="124"/>
      <c r="D17" s="124"/>
      <c r="E17" s="124"/>
    </row>
    <row r="18" spans="1:5" ht="14.8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4.85" customHeight="1" x14ac:dyDescent="0.2">
      <c r="A19" s="139"/>
      <c r="B19" s="139"/>
      <c r="C19" s="133"/>
      <c r="D19" s="133"/>
      <c r="E19" s="133"/>
    </row>
    <row r="20" spans="1:5" ht="14.85" customHeight="1" x14ac:dyDescent="0.2">
      <c r="A20" s="151" t="s">
        <v>442</v>
      </c>
      <c r="B20" s="151"/>
      <c r="C20" s="147" t="s">
        <v>21</v>
      </c>
      <c r="D20" s="141">
        <v>1</v>
      </c>
      <c r="E20" s="141"/>
    </row>
    <row r="21" spans="1:5" ht="14.85" customHeight="1" x14ac:dyDescent="0.2">
      <c r="A21" s="151"/>
      <c r="B21" s="151"/>
      <c r="C21" s="147"/>
      <c r="D21" s="141"/>
      <c r="E21" s="141"/>
    </row>
    <row r="22" spans="1:5" ht="14.85" customHeight="1" x14ac:dyDescent="0.2">
      <c r="A22" s="151"/>
      <c r="B22" s="151"/>
      <c r="C22" s="147"/>
      <c r="D22" s="141"/>
      <c r="E22" s="141"/>
    </row>
    <row r="23" spans="1:5" ht="14.85" customHeight="1" x14ac:dyDescent="0.2">
      <c r="A23" s="148"/>
      <c r="B23" s="148"/>
      <c r="C23" s="30"/>
      <c r="D23" s="148"/>
      <c r="E23" s="148"/>
    </row>
    <row r="24" spans="1:5" ht="14.85" customHeight="1" x14ac:dyDescent="0.2">
      <c r="A24" s="149"/>
      <c r="B24" s="149"/>
      <c r="C24" s="10"/>
      <c r="D24" s="149"/>
      <c r="E24" s="149"/>
    </row>
    <row r="25" spans="1:5" ht="14.85" customHeight="1" x14ac:dyDescent="0.2">
      <c r="A25" s="13"/>
      <c r="B25" s="13"/>
      <c r="C25" s="12"/>
      <c r="D25" s="15"/>
      <c r="E25" s="15"/>
    </row>
    <row r="26" spans="1:5" ht="14.85" customHeight="1" x14ac:dyDescent="0.2">
      <c r="A26" s="124" t="s">
        <v>136</v>
      </c>
      <c r="B26" s="124"/>
      <c r="C26" s="124"/>
      <c r="D26" s="124"/>
      <c r="E26" s="124"/>
    </row>
    <row r="27" spans="1:5" ht="14.85" customHeight="1" x14ac:dyDescent="0.2">
      <c r="A27" s="17"/>
      <c r="B27" s="17"/>
      <c r="C27" s="17"/>
      <c r="D27" s="17"/>
      <c r="E27" s="17"/>
    </row>
    <row r="28" spans="1:5" ht="26.85" customHeight="1" x14ac:dyDescent="0.2">
      <c r="A28" s="152" t="s">
        <v>22</v>
      </c>
      <c r="B28" s="152"/>
      <c r="C28" s="107"/>
      <c r="D28" s="107"/>
      <c r="E28" s="108"/>
    </row>
    <row r="29" spans="1:5" ht="39" customHeight="1" x14ac:dyDescent="0.2">
      <c r="A29" s="136" t="s">
        <v>419</v>
      </c>
      <c r="B29" s="136"/>
      <c r="C29" s="136"/>
      <c r="D29" s="136"/>
      <c r="E29" s="136"/>
    </row>
    <row r="30" spans="1:5" ht="14.85" customHeight="1" x14ac:dyDescent="0.2">
      <c r="A30" s="137" t="s">
        <v>23</v>
      </c>
      <c r="B30" s="137"/>
      <c r="C30" s="137"/>
      <c r="D30" s="137"/>
      <c r="E30" s="137"/>
    </row>
    <row r="31" spans="1:5" ht="14.85" customHeight="1" x14ac:dyDescent="0.2">
      <c r="A31" s="65">
        <v>1</v>
      </c>
      <c r="B31" s="121" t="s">
        <v>426</v>
      </c>
      <c r="C31" s="121"/>
      <c r="D31" s="121"/>
      <c r="E31" s="67" t="s">
        <v>425</v>
      </c>
    </row>
    <row r="32" spans="1:5" ht="14.85" customHeight="1" x14ac:dyDescent="0.2">
      <c r="A32" s="65">
        <v>2</v>
      </c>
      <c r="B32" s="121" t="s">
        <v>24</v>
      </c>
      <c r="C32" s="121"/>
      <c r="D32" s="121"/>
      <c r="E32" s="73">
        <v>2423.5</v>
      </c>
    </row>
    <row r="33" spans="1:5" ht="25.5" x14ac:dyDescent="0.2">
      <c r="A33" s="65">
        <v>3</v>
      </c>
      <c r="B33" s="121" t="s">
        <v>25</v>
      </c>
      <c r="C33" s="121"/>
      <c r="D33" s="121"/>
      <c r="E33" s="98" t="s">
        <v>431</v>
      </c>
    </row>
    <row r="34" spans="1:5" ht="14.25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6.25" customHeight="1" x14ac:dyDescent="0.2">
      <c r="A35" s="134" t="s">
        <v>27</v>
      </c>
      <c r="B35" s="134"/>
      <c r="C35" s="134"/>
      <c r="D35" s="134"/>
      <c r="E35" s="134"/>
    </row>
    <row r="36" spans="1:5" ht="14.85" customHeight="1" x14ac:dyDescent="0.2">
      <c r="A36" s="20"/>
      <c r="B36" s="20"/>
      <c r="C36" s="20"/>
      <c r="D36" s="20"/>
      <c r="E36" s="20"/>
    </row>
    <row r="37" spans="1:5" ht="14.85" customHeight="1" x14ac:dyDescent="0.2">
      <c r="A37" s="124" t="s">
        <v>28</v>
      </c>
      <c r="B37" s="124"/>
      <c r="C37" s="124"/>
      <c r="D37" s="124"/>
      <c r="E37" s="124"/>
    </row>
    <row r="38" spans="1:5" ht="14.8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4.85" customHeight="1" x14ac:dyDescent="0.2">
      <c r="A39" s="41" t="s">
        <v>8</v>
      </c>
      <c r="B39" s="120" t="s">
        <v>31</v>
      </c>
      <c r="C39" s="120"/>
      <c r="D39" s="120"/>
      <c r="E39" s="76">
        <f>E32</f>
        <v>2423.5</v>
      </c>
    </row>
    <row r="40" spans="1:5" ht="14.85" customHeight="1" x14ac:dyDescent="0.2">
      <c r="A40" s="41" t="s">
        <v>10</v>
      </c>
      <c r="B40" s="120" t="s">
        <v>32</v>
      </c>
      <c r="C40" s="120"/>
      <c r="D40" s="120"/>
      <c r="E40" s="81">
        <v>0</v>
      </c>
    </row>
    <row r="41" spans="1:5" ht="14.8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4.8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4.8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4.8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4.8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4.8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4.85" customHeight="1" x14ac:dyDescent="0.2">
      <c r="A47" s="133" t="s">
        <v>43</v>
      </c>
      <c r="B47" s="133"/>
      <c r="C47" s="133"/>
      <c r="D47" s="133"/>
      <c r="E47" s="78">
        <f>SUM(E39:E46)</f>
        <v>2423.5</v>
      </c>
    </row>
    <row r="48" spans="1:5" ht="14.85" customHeight="1" x14ac:dyDescent="0.2">
      <c r="A48" s="127"/>
      <c r="B48" s="127"/>
      <c r="C48" s="127"/>
      <c r="D48" s="127"/>
      <c r="E48" s="127"/>
    </row>
    <row r="49" spans="1:5" ht="14.85" customHeight="1" x14ac:dyDescent="0.2">
      <c r="A49" s="124" t="s">
        <v>44</v>
      </c>
      <c r="B49" s="124"/>
      <c r="C49" s="124"/>
      <c r="D49" s="124"/>
      <c r="E49" s="124"/>
    </row>
    <row r="50" spans="1:5" ht="26.8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36" customHeight="1" x14ac:dyDescent="0.2">
      <c r="A51" s="79" t="s">
        <v>8</v>
      </c>
      <c r="B51" s="132" t="s">
        <v>430</v>
      </c>
      <c r="C51" s="132"/>
      <c r="D51" s="132"/>
      <c r="E51" s="106">
        <v>0</v>
      </c>
    </row>
    <row r="52" spans="1:5" ht="14.85" customHeight="1" x14ac:dyDescent="0.2">
      <c r="A52" s="79" t="s">
        <v>10</v>
      </c>
      <c r="B52" s="132" t="s">
        <v>489</v>
      </c>
      <c r="C52" s="132"/>
      <c r="D52" s="132"/>
      <c r="E52" s="76">
        <v>550</v>
      </c>
    </row>
    <row r="53" spans="1:5" ht="14.85" customHeight="1" x14ac:dyDescent="0.2">
      <c r="A53" s="79" t="s">
        <v>12</v>
      </c>
      <c r="B53" s="132" t="s">
        <v>492</v>
      </c>
      <c r="C53" s="132"/>
      <c r="D53" s="132"/>
      <c r="E53" s="76">
        <v>10</v>
      </c>
    </row>
    <row r="54" spans="1:5" ht="14.85" customHeight="1" x14ac:dyDescent="0.2">
      <c r="A54" s="79" t="s">
        <v>14</v>
      </c>
      <c r="B54" s="132" t="s">
        <v>45</v>
      </c>
      <c r="C54" s="132"/>
      <c r="D54" s="132"/>
      <c r="E54" s="81">
        <v>0</v>
      </c>
    </row>
    <row r="55" spans="1:5" ht="14.85" customHeight="1" x14ac:dyDescent="0.2">
      <c r="A55" s="79" t="s">
        <v>35</v>
      </c>
      <c r="B55" s="132" t="s">
        <v>46</v>
      </c>
      <c r="C55" s="132"/>
      <c r="D55" s="132"/>
      <c r="E55" s="76">
        <v>11</v>
      </c>
    </row>
    <row r="56" spans="1:5" ht="14.85" customHeight="1" x14ac:dyDescent="0.2">
      <c r="A56" s="79" t="s">
        <v>37</v>
      </c>
      <c r="B56" s="132" t="s">
        <v>42</v>
      </c>
      <c r="C56" s="132"/>
      <c r="D56" s="132"/>
      <c r="E56" s="81">
        <v>0</v>
      </c>
    </row>
    <row r="57" spans="1:5" ht="14.85" customHeight="1" x14ac:dyDescent="0.2">
      <c r="A57" s="131" t="s">
        <v>47</v>
      </c>
      <c r="B57" s="131"/>
      <c r="C57" s="131"/>
      <c r="D57" s="131"/>
      <c r="E57" s="78">
        <f>SUM(E51:E56)</f>
        <v>571</v>
      </c>
    </row>
    <row r="58" spans="1:5" ht="14.85" customHeight="1" x14ac:dyDescent="0.2">
      <c r="A58" s="150" t="s">
        <v>48</v>
      </c>
      <c r="B58" s="150"/>
      <c r="C58" s="150"/>
      <c r="D58" s="150"/>
      <c r="E58" s="150"/>
    </row>
    <row r="59" spans="1:5" ht="14.85" customHeight="1" x14ac:dyDescent="0.2">
      <c r="A59" s="127"/>
      <c r="B59" s="127"/>
      <c r="C59" s="127"/>
      <c r="D59" s="127"/>
      <c r="E59" s="127"/>
    </row>
    <row r="60" spans="1:5" ht="14.85" customHeight="1" x14ac:dyDescent="0.2">
      <c r="A60" s="124" t="s">
        <v>49</v>
      </c>
      <c r="B60" s="124"/>
      <c r="C60" s="124"/>
      <c r="D60" s="124"/>
      <c r="E60" s="124"/>
    </row>
    <row r="61" spans="1:5" ht="14.8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4.85" customHeight="1" x14ac:dyDescent="0.2">
      <c r="A62" s="41" t="s">
        <v>8</v>
      </c>
      <c r="B62" s="120" t="s">
        <v>51</v>
      </c>
      <c r="C62" s="120"/>
      <c r="D62" s="120"/>
      <c r="E62" s="82">
        <f>'Res. Ins. Div.'!C16/12</f>
        <v>0</v>
      </c>
    </row>
    <row r="63" spans="1:5" ht="14.85" customHeight="1" x14ac:dyDescent="0.2">
      <c r="A63" s="41" t="s">
        <v>10</v>
      </c>
      <c r="B63" s="120" t="s">
        <v>52</v>
      </c>
      <c r="C63" s="120"/>
      <c r="D63" s="120"/>
      <c r="E63" s="83">
        <v>0</v>
      </c>
    </row>
    <row r="64" spans="1:5" ht="14.85" customHeight="1" x14ac:dyDescent="0.2">
      <c r="A64" s="41" t="s">
        <v>12</v>
      </c>
      <c r="B64" s="120" t="s">
        <v>53</v>
      </c>
      <c r="C64" s="120"/>
      <c r="D64" s="120"/>
      <c r="E64" s="83">
        <v>0</v>
      </c>
    </row>
    <row r="65" spans="1:5" ht="14.85" customHeight="1" x14ac:dyDescent="0.2">
      <c r="A65" s="41" t="s">
        <v>14</v>
      </c>
      <c r="B65" s="120" t="s">
        <v>42</v>
      </c>
      <c r="C65" s="120"/>
      <c r="D65" s="120"/>
      <c r="E65" s="83">
        <v>0</v>
      </c>
    </row>
    <row r="66" spans="1:5" ht="14.8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4.85" customHeight="1" x14ac:dyDescent="0.2">
      <c r="A67" s="130" t="s">
        <v>55</v>
      </c>
      <c r="B67" s="130"/>
      <c r="C67" s="130"/>
      <c r="D67" s="130"/>
      <c r="E67" s="130"/>
    </row>
    <row r="68" spans="1:5" ht="14.85" customHeight="1" x14ac:dyDescent="0.2">
      <c r="A68" s="127"/>
      <c r="B68" s="127"/>
      <c r="C68" s="127"/>
      <c r="D68" s="127"/>
      <c r="E68" s="127"/>
    </row>
    <row r="69" spans="1:5" ht="14.85" customHeight="1" x14ac:dyDescent="0.2">
      <c r="A69" s="124" t="s">
        <v>56</v>
      </c>
      <c r="B69" s="124"/>
      <c r="C69" s="124"/>
      <c r="D69" s="124"/>
      <c r="E69" s="124"/>
    </row>
    <row r="70" spans="1:5" ht="14.85" customHeight="1" x14ac:dyDescent="0.2">
      <c r="A70" s="129" t="s">
        <v>57</v>
      </c>
      <c r="B70" s="129"/>
      <c r="C70" s="129"/>
      <c r="D70" s="129"/>
      <c r="E70" s="129"/>
    </row>
    <row r="71" spans="1:5" ht="14.8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4.8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484.70000000000005</v>
      </c>
    </row>
    <row r="73" spans="1:5" ht="14.25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193.88</v>
      </c>
    </row>
    <row r="74" spans="1:5" ht="22.5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72.704999999999998</v>
      </c>
    </row>
    <row r="75" spans="1:5" ht="14.8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60.587500000000006</v>
      </c>
    </row>
    <row r="76" spans="1:5" ht="14.8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36.352499999999999</v>
      </c>
    </row>
    <row r="77" spans="1:5" ht="14.8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24.234999999999999</v>
      </c>
    </row>
    <row r="78" spans="1:5" ht="14.8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14.541</v>
      </c>
    </row>
    <row r="79" spans="1:5" ht="14.8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4.8470000000000004</v>
      </c>
    </row>
    <row r="80" spans="1:5" ht="14.25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891.84800000000007</v>
      </c>
    </row>
    <row r="81" spans="1:5" ht="23.25" customHeight="1" x14ac:dyDescent="0.2">
      <c r="A81" s="130" t="s">
        <v>69</v>
      </c>
      <c r="B81" s="130"/>
      <c r="C81" s="130"/>
      <c r="D81" s="130"/>
      <c r="E81" s="130"/>
    </row>
    <row r="82" spans="1:5" ht="14.85" customHeight="1" x14ac:dyDescent="0.2">
      <c r="A82" s="123" t="s">
        <v>70</v>
      </c>
      <c r="B82" s="123"/>
      <c r="C82" s="123"/>
      <c r="D82" s="123"/>
      <c r="E82" s="123"/>
    </row>
    <row r="83" spans="1:5" ht="14.85" customHeight="1" x14ac:dyDescent="0.2">
      <c r="A83" s="127"/>
      <c r="B83" s="127"/>
      <c r="C83" s="127"/>
      <c r="D83" s="127"/>
      <c r="E83" s="127"/>
    </row>
    <row r="84" spans="1:5" ht="14.85" customHeight="1" x14ac:dyDescent="0.2">
      <c r="A84" s="129" t="s">
        <v>71</v>
      </c>
      <c r="B84" s="129"/>
      <c r="C84" s="129"/>
      <c r="D84" s="129"/>
      <c r="E84" s="129"/>
    </row>
    <row r="85" spans="1:5" ht="14.8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4.8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201.87754999999999</v>
      </c>
    </row>
    <row r="87" spans="1:5" ht="14.85" customHeight="1" x14ac:dyDescent="0.2">
      <c r="A87" s="41" t="s">
        <v>10</v>
      </c>
      <c r="B87" s="120" t="s">
        <v>494</v>
      </c>
      <c r="C87" s="120"/>
      <c r="D87" s="100">
        <v>0.1203</v>
      </c>
      <c r="E87" s="87">
        <f>E47*D87</f>
        <v>291.54705000000001</v>
      </c>
    </row>
    <row r="88" spans="1:5" ht="14.8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8.9669500000000006</v>
      </c>
    </row>
    <row r="89" spans="1:5" ht="14.8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44.83475</v>
      </c>
    </row>
    <row r="90" spans="1:5" ht="14.8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31.505499999999998</v>
      </c>
    </row>
    <row r="91" spans="1:5" ht="14.8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72.462649999999996</v>
      </c>
    </row>
    <row r="92" spans="1:5" ht="14.8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32.232549999999996</v>
      </c>
    </row>
    <row r="93" spans="1:5" ht="14.8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683.42699999999991</v>
      </c>
    </row>
    <row r="94" spans="1:5" ht="14.85" customHeight="1" x14ac:dyDescent="0.2">
      <c r="A94" s="127"/>
      <c r="B94" s="127"/>
      <c r="C94" s="127"/>
      <c r="D94" s="127"/>
      <c r="E94" s="127"/>
    </row>
    <row r="95" spans="1:5" ht="14.85" customHeight="1" x14ac:dyDescent="0.2">
      <c r="A95" s="129" t="s">
        <v>78</v>
      </c>
      <c r="B95" s="129"/>
      <c r="C95" s="129"/>
      <c r="D95" s="129"/>
      <c r="E95" s="129"/>
    </row>
    <row r="96" spans="1:5" ht="14.8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4.8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39.987749999999998</v>
      </c>
    </row>
    <row r="98" spans="1:5" ht="14.8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92.093000000000004</v>
      </c>
    </row>
    <row r="99" spans="1:5" ht="14.8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96.94</v>
      </c>
    </row>
    <row r="100" spans="1:5" ht="14.8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229.02074999999999</v>
      </c>
    </row>
    <row r="101" spans="1:5" ht="14.85" customHeight="1" x14ac:dyDescent="0.2">
      <c r="A101" s="22"/>
      <c r="B101" s="22"/>
      <c r="C101" s="22"/>
      <c r="D101" s="22"/>
      <c r="E101" s="22"/>
    </row>
    <row r="102" spans="1:5" ht="14.85" customHeight="1" x14ac:dyDescent="0.2">
      <c r="A102" s="129" t="s">
        <v>82</v>
      </c>
      <c r="B102" s="129"/>
      <c r="C102" s="129"/>
      <c r="D102" s="129"/>
      <c r="E102" s="129"/>
    </row>
    <row r="103" spans="1:5" ht="14.8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4.8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251.55930000000001</v>
      </c>
    </row>
    <row r="105" spans="1:5" ht="14.8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251.55930000000001</v>
      </c>
    </row>
    <row r="106" spans="1:5" ht="14.85" customHeight="1" x14ac:dyDescent="0.2">
      <c r="A106" s="127"/>
      <c r="B106" s="127"/>
      <c r="C106" s="127"/>
      <c r="D106" s="127"/>
      <c r="E106" s="127"/>
    </row>
    <row r="107" spans="1:5" ht="14.85" customHeight="1" x14ac:dyDescent="0.2">
      <c r="A107" s="124" t="s">
        <v>84</v>
      </c>
      <c r="B107" s="124"/>
      <c r="C107" s="124"/>
      <c r="D107" s="124"/>
      <c r="E107" s="124"/>
    </row>
    <row r="108" spans="1:5" ht="14.8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4.8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891.84800000000007</v>
      </c>
    </row>
    <row r="110" spans="1:5" ht="14.8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683.42699999999991</v>
      </c>
    </row>
    <row r="111" spans="1:5" ht="14.8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229.02074999999999</v>
      </c>
    </row>
    <row r="112" spans="1:5" ht="14.8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251.55930000000001</v>
      </c>
    </row>
    <row r="113" spans="1:5" ht="14.8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5" ht="14.8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2055.8550500000001</v>
      </c>
    </row>
    <row r="115" spans="1:5" ht="14.85" customHeight="1" x14ac:dyDescent="0.2">
      <c r="A115" s="127"/>
      <c r="B115" s="127"/>
      <c r="C115" s="127"/>
      <c r="D115" s="127"/>
      <c r="E115" s="127"/>
    </row>
    <row r="116" spans="1:5" ht="14.85" customHeight="1" x14ac:dyDescent="0.2">
      <c r="A116" s="124" t="s">
        <v>91</v>
      </c>
      <c r="B116" s="124"/>
      <c r="C116" s="124"/>
      <c r="D116" s="124"/>
      <c r="E116" s="124"/>
    </row>
    <row r="117" spans="1:5" ht="14.8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5" ht="14.8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5" ht="14.8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544.79048644314867</v>
      </c>
    </row>
    <row r="120" spans="1:5" ht="14.8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294.48134402332363</v>
      </c>
    </row>
    <row r="121" spans="1:5" ht="14.8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</row>
    <row r="122" spans="1:5" ht="14.8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839.27183046647224</v>
      </c>
    </row>
    <row r="123" spans="1:5" ht="14.85" customHeight="1" x14ac:dyDescent="0.2">
      <c r="A123" s="123" t="s">
        <v>97</v>
      </c>
      <c r="B123" s="123"/>
      <c r="C123" s="123"/>
      <c r="D123" s="123"/>
      <c r="E123" s="123"/>
    </row>
    <row r="124" spans="1:5" ht="14.85" customHeight="1" x14ac:dyDescent="0.2">
      <c r="A124" s="123" t="s">
        <v>98</v>
      </c>
      <c r="B124" s="123"/>
      <c r="C124" s="123"/>
      <c r="D124" s="123"/>
      <c r="E124" s="123"/>
    </row>
    <row r="125" spans="1:5" ht="14.85" customHeight="1" x14ac:dyDescent="0.2">
      <c r="A125" s="21"/>
      <c r="B125" s="21"/>
      <c r="C125" s="21"/>
      <c r="D125" s="21"/>
      <c r="E125" s="21"/>
    </row>
    <row r="126" spans="1:5" ht="14.85" customHeight="1" x14ac:dyDescent="0.2">
      <c r="A126" s="124" t="s">
        <v>99</v>
      </c>
      <c r="B126" s="124"/>
      <c r="C126" s="124"/>
      <c r="D126" s="124"/>
      <c r="E126" s="124"/>
    </row>
    <row r="127" spans="1:5" ht="14.85" customHeight="1" x14ac:dyDescent="0.2">
      <c r="A127" s="125" t="s">
        <v>100</v>
      </c>
      <c r="B127" s="125"/>
      <c r="C127" s="125"/>
      <c r="D127" s="125"/>
      <c r="E127" s="125"/>
    </row>
    <row r="128" spans="1:5" ht="14.85" customHeight="1" x14ac:dyDescent="0.2">
      <c r="A128" s="3"/>
      <c r="B128" s="3"/>
      <c r="C128" s="3"/>
      <c r="D128" s="3"/>
      <c r="E128" s="3"/>
    </row>
    <row r="129" spans="1:5" ht="14.8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4.85" customHeight="1" x14ac:dyDescent="0.2">
      <c r="A130" s="41" t="s">
        <v>8</v>
      </c>
      <c r="B130" s="121" t="s">
        <v>102</v>
      </c>
      <c r="C130" s="121"/>
      <c r="D130" s="121"/>
      <c r="E130" s="87">
        <f>E47</f>
        <v>2423.5</v>
      </c>
    </row>
    <row r="131" spans="1:5" ht="14.85" customHeight="1" x14ac:dyDescent="0.2">
      <c r="A131" s="41" t="s">
        <v>10</v>
      </c>
      <c r="B131" s="121" t="s">
        <v>103</v>
      </c>
      <c r="C131" s="121"/>
      <c r="D131" s="121"/>
      <c r="E131" s="87">
        <f>E57</f>
        <v>571</v>
      </c>
    </row>
    <row r="132" spans="1:5" ht="14.8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4.8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2055.8550500000001</v>
      </c>
    </row>
    <row r="134" spans="1:5" ht="14.85" customHeight="1" x14ac:dyDescent="0.2">
      <c r="A134" s="122" t="s">
        <v>105</v>
      </c>
      <c r="B134" s="122"/>
      <c r="C134" s="122"/>
      <c r="D134" s="122"/>
      <c r="E134" s="97">
        <f>SUM(E130:E133)</f>
        <v>5050.3550500000001</v>
      </c>
    </row>
    <row r="135" spans="1:5" ht="14.8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839.27183046647224</v>
      </c>
    </row>
    <row r="136" spans="1:5" ht="14.85" customHeight="1" x14ac:dyDescent="0.2">
      <c r="A136" s="122" t="s">
        <v>505</v>
      </c>
      <c r="B136" s="122"/>
      <c r="C136" s="122"/>
      <c r="D136" s="122"/>
      <c r="E136" s="85">
        <f>SUM(E134:E135)</f>
        <v>5889.6268804664724</v>
      </c>
    </row>
  </sheetData>
  <mergeCells count="132">
    <mergeCell ref="A6:B6"/>
    <mergeCell ref="C6:E6"/>
    <mergeCell ref="A7:B7"/>
    <mergeCell ref="C7:E7"/>
    <mergeCell ref="A9:E9"/>
    <mergeCell ref="A10:E10"/>
    <mergeCell ref="A2:E2"/>
    <mergeCell ref="A3:E3"/>
    <mergeCell ref="A5:B5"/>
    <mergeCell ref="C5:E5"/>
    <mergeCell ref="A18:B19"/>
    <mergeCell ref="C18:C19"/>
    <mergeCell ref="D18:E19"/>
    <mergeCell ref="A20:B22"/>
    <mergeCell ref="C20:C22"/>
    <mergeCell ref="D20:E22"/>
    <mergeCell ref="B11:D11"/>
    <mergeCell ref="B12:D12"/>
    <mergeCell ref="B13:D13"/>
    <mergeCell ref="B14:D14"/>
    <mergeCell ref="A16:E16"/>
    <mergeCell ref="A17:E17"/>
    <mergeCell ref="A29:E29"/>
    <mergeCell ref="A30:E30"/>
    <mergeCell ref="B31:D31"/>
    <mergeCell ref="B32:D32"/>
    <mergeCell ref="B33:D33"/>
    <mergeCell ref="B34:D34"/>
    <mergeCell ref="A23:B23"/>
    <mergeCell ref="D23:E23"/>
    <mergeCell ref="A24:B24"/>
    <mergeCell ref="D24:E24"/>
    <mergeCell ref="A26:E26"/>
    <mergeCell ref="A28:B28"/>
    <mergeCell ref="B42:D42"/>
    <mergeCell ref="B43:D43"/>
    <mergeCell ref="B44:D44"/>
    <mergeCell ref="B45:D45"/>
    <mergeCell ref="B46:D46"/>
    <mergeCell ref="A47:D47"/>
    <mergeCell ref="A35:E35"/>
    <mergeCell ref="A37:E37"/>
    <mergeCell ref="B38:D38"/>
    <mergeCell ref="B39:D39"/>
    <mergeCell ref="B40:D40"/>
    <mergeCell ref="B41:D41"/>
    <mergeCell ref="B54:D54"/>
    <mergeCell ref="B55:D55"/>
    <mergeCell ref="B56:D56"/>
    <mergeCell ref="A57:D57"/>
    <mergeCell ref="A58:E58"/>
    <mergeCell ref="A59:E59"/>
    <mergeCell ref="A48:E48"/>
    <mergeCell ref="A49:E49"/>
    <mergeCell ref="B50:D50"/>
    <mergeCell ref="B51:D51"/>
    <mergeCell ref="B52:D52"/>
    <mergeCell ref="B53:D53"/>
    <mergeCell ref="A66:D66"/>
    <mergeCell ref="A67:E67"/>
    <mergeCell ref="A68:E68"/>
    <mergeCell ref="A69:E69"/>
    <mergeCell ref="A70:E70"/>
    <mergeCell ref="B71:C71"/>
    <mergeCell ref="A60:E60"/>
    <mergeCell ref="B61:D61"/>
    <mergeCell ref="B62:D62"/>
    <mergeCell ref="B63:D63"/>
    <mergeCell ref="B64:D64"/>
    <mergeCell ref="B65:D65"/>
    <mergeCell ref="B78:C78"/>
    <mergeCell ref="B79:C79"/>
    <mergeCell ref="A80:C80"/>
    <mergeCell ref="A81:E81"/>
    <mergeCell ref="A82:E82"/>
    <mergeCell ref="A83:E83"/>
    <mergeCell ref="B72:C72"/>
    <mergeCell ref="B73:C73"/>
    <mergeCell ref="B74:C74"/>
    <mergeCell ref="B75:C75"/>
    <mergeCell ref="B76:C76"/>
    <mergeCell ref="B77:C77"/>
    <mergeCell ref="B90:C90"/>
    <mergeCell ref="B91:C91"/>
    <mergeCell ref="B92:C92"/>
    <mergeCell ref="A93:C93"/>
    <mergeCell ref="A94:E94"/>
    <mergeCell ref="A95:E95"/>
    <mergeCell ref="A84:E84"/>
    <mergeCell ref="B85:C85"/>
    <mergeCell ref="B86:C86"/>
    <mergeCell ref="B87:C87"/>
    <mergeCell ref="B88:C88"/>
    <mergeCell ref="B89:C89"/>
    <mergeCell ref="B103:C103"/>
    <mergeCell ref="B104:C104"/>
    <mergeCell ref="A105:C105"/>
    <mergeCell ref="A106:E106"/>
    <mergeCell ref="A107:E107"/>
    <mergeCell ref="B108:C108"/>
    <mergeCell ref="B96:C96"/>
    <mergeCell ref="B97:C97"/>
    <mergeCell ref="B98:C98"/>
    <mergeCell ref="B99:C99"/>
    <mergeCell ref="A100:C100"/>
    <mergeCell ref="A102:E102"/>
    <mergeCell ref="A115:E115"/>
    <mergeCell ref="A116:E116"/>
    <mergeCell ref="B117:C117"/>
    <mergeCell ref="B118:C118"/>
    <mergeCell ref="B119:C119"/>
    <mergeCell ref="B120:C120"/>
    <mergeCell ref="B109:C109"/>
    <mergeCell ref="B110:C110"/>
    <mergeCell ref="B111:C111"/>
    <mergeCell ref="B112:C112"/>
    <mergeCell ref="B113:C113"/>
    <mergeCell ref="A114:C114"/>
    <mergeCell ref="B135:D135"/>
    <mergeCell ref="A136:D136"/>
    <mergeCell ref="A129:D129"/>
    <mergeCell ref="B130:D130"/>
    <mergeCell ref="B131:D131"/>
    <mergeCell ref="B132:D132"/>
    <mergeCell ref="B133:D133"/>
    <mergeCell ref="A134:D134"/>
    <mergeCell ref="B121:C121"/>
    <mergeCell ref="A122:C122"/>
    <mergeCell ref="A123:E123"/>
    <mergeCell ref="A124:E124"/>
    <mergeCell ref="A126:E126"/>
    <mergeCell ref="A127:E127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A6E15-F1B7-4B53-B52A-778DDD88300B}">
  <dimension ref="A1:AMJ136"/>
  <sheetViews>
    <sheetView topLeftCell="A91" workbookViewId="0">
      <selection activeCell="E63" sqref="E63"/>
    </sheetView>
  </sheetViews>
  <sheetFormatPr defaultRowHeight="1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7" width="10.75" style="1" hidden="1" customWidth="1"/>
    <col min="8" max="8" width="8.875" style="1" customWidth="1"/>
    <col min="9" max="1024" width="8.125" style="1" customWidth="1"/>
  </cols>
  <sheetData>
    <row r="1" spans="1:5" ht="15" customHeight="1" x14ac:dyDescent="0.2">
      <c r="A1" s="2"/>
      <c r="B1" s="2"/>
      <c r="C1" s="2"/>
      <c r="D1" s="2"/>
      <c r="E1" s="2"/>
    </row>
    <row r="2" spans="1:5" ht="15" customHeight="1" x14ac:dyDescent="0.2">
      <c r="A2" s="145" t="s">
        <v>552</v>
      </c>
      <c r="B2" s="145"/>
      <c r="C2" s="145"/>
      <c r="D2" s="145"/>
      <c r="E2" s="145"/>
    </row>
    <row r="3" spans="1:5" ht="15" customHeight="1" x14ac:dyDescent="0.2">
      <c r="A3" s="124"/>
      <c r="B3" s="124"/>
      <c r="C3" s="124"/>
      <c r="D3" s="124"/>
      <c r="E3" s="124"/>
    </row>
    <row r="4" spans="1:5" ht="14.25" x14ac:dyDescent="0.2"/>
    <row r="5" spans="1:5" ht="15" customHeight="1" x14ac:dyDescent="0.2">
      <c r="A5" s="143" t="s">
        <v>2</v>
      </c>
      <c r="B5" s="143"/>
      <c r="C5" s="138"/>
      <c r="D5" s="138"/>
      <c r="E5" s="138"/>
    </row>
    <row r="6" spans="1:5" ht="1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5" customHeight="1" x14ac:dyDescent="0.2">
      <c r="A8" s="4"/>
      <c r="B8" s="4"/>
      <c r="C8" s="59"/>
      <c r="D8" s="59"/>
      <c r="E8" s="59"/>
    </row>
    <row r="9" spans="1:5" ht="15" customHeight="1" x14ac:dyDescent="0.2">
      <c r="A9" s="142"/>
      <c r="B9" s="142"/>
      <c r="C9" s="142"/>
      <c r="D9" s="142"/>
      <c r="E9" s="142"/>
    </row>
    <row r="10" spans="1:5" ht="15" customHeight="1" x14ac:dyDescent="0.2">
      <c r="A10" s="124" t="s">
        <v>7</v>
      </c>
      <c r="B10" s="124"/>
      <c r="C10" s="124"/>
      <c r="D10" s="124"/>
      <c r="E10" s="124"/>
    </row>
    <row r="11" spans="1:5" ht="1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4.25" x14ac:dyDescent="0.2">
      <c r="A12" s="65" t="s">
        <v>10</v>
      </c>
      <c r="B12" s="140" t="s">
        <v>11</v>
      </c>
      <c r="C12" s="140"/>
      <c r="D12" s="140"/>
      <c r="E12" s="65" t="s">
        <v>122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5" customHeight="1" x14ac:dyDescent="0.2">
      <c r="A15" s="20"/>
      <c r="B15" s="60"/>
      <c r="C15" s="60"/>
      <c r="D15" s="60"/>
      <c r="E15" s="20"/>
    </row>
    <row r="16" spans="1:5" ht="15" customHeight="1" x14ac:dyDescent="0.2">
      <c r="A16" s="142"/>
      <c r="B16" s="142"/>
      <c r="C16" s="142"/>
      <c r="D16" s="142"/>
      <c r="E16" s="142"/>
    </row>
    <row r="17" spans="1:5" ht="15" customHeight="1" x14ac:dyDescent="0.2">
      <c r="A17" s="124" t="s">
        <v>17</v>
      </c>
      <c r="B17" s="124"/>
      <c r="C17" s="124"/>
      <c r="D17" s="124"/>
      <c r="E17" s="124"/>
    </row>
    <row r="18" spans="1:5" ht="1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5" customHeight="1" x14ac:dyDescent="0.2">
      <c r="A19" s="139"/>
      <c r="B19" s="139"/>
      <c r="C19" s="133"/>
      <c r="D19" s="133"/>
      <c r="E19" s="133"/>
    </row>
    <row r="20" spans="1:5" ht="15" customHeight="1" x14ac:dyDescent="0.2">
      <c r="A20" s="140" t="s">
        <v>109</v>
      </c>
      <c r="B20" s="140"/>
      <c r="C20" s="70" t="s">
        <v>21</v>
      </c>
      <c r="D20" s="141">
        <v>6</v>
      </c>
      <c r="E20" s="141"/>
    </row>
    <row r="21" spans="1:5" ht="15" customHeight="1" x14ac:dyDescent="0.2">
      <c r="A21" s="140" t="s">
        <v>542</v>
      </c>
      <c r="B21" s="140"/>
      <c r="C21" s="70"/>
      <c r="D21" s="138"/>
      <c r="E21" s="138"/>
    </row>
    <row r="22" spans="1:5" ht="15" customHeight="1" x14ac:dyDescent="0.2">
      <c r="A22" s="140" t="s">
        <v>543</v>
      </c>
      <c r="B22" s="140"/>
      <c r="C22" s="31"/>
      <c r="D22" s="148"/>
      <c r="E22" s="148"/>
    </row>
    <row r="23" spans="1:5" ht="15" customHeight="1" x14ac:dyDescent="0.2">
      <c r="A23" s="149"/>
      <c r="B23" s="149"/>
      <c r="C23" s="10"/>
      <c r="D23" s="149"/>
      <c r="E23" s="149"/>
    </row>
    <row r="24" spans="1:5" ht="15" customHeight="1" x14ac:dyDescent="0.2">
      <c r="A24" s="149"/>
      <c r="B24" s="149"/>
      <c r="C24" s="10"/>
      <c r="D24" s="149"/>
      <c r="E24" s="149"/>
    </row>
    <row r="25" spans="1:5" s="16" customFormat="1" ht="15" customHeight="1" x14ac:dyDescent="0.2">
      <c r="A25" s="13"/>
      <c r="B25" s="13"/>
      <c r="C25" s="12"/>
      <c r="D25" s="15"/>
      <c r="E25" s="15"/>
    </row>
    <row r="26" spans="1:5" s="16" customFormat="1" ht="15" customHeight="1" x14ac:dyDescent="0.2">
      <c r="A26" s="124" t="s">
        <v>136</v>
      </c>
      <c r="B26" s="124"/>
      <c r="C26" s="124"/>
      <c r="D26" s="124"/>
      <c r="E26" s="124"/>
    </row>
    <row r="27" spans="1:5" ht="15" customHeight="1" x14ac:dyDescent="0.2">
      <c r="A27" s="17"/>
      <c r="B27" s="17"/>
      <c r="C27" s="17"/>
      <c r="D27" s="17"/>
      <c r="E27" s="17"/>
    </row>
    <row r="28" spans="1:5" s="18" customFormat="1" ht="39" customHeight="1" x14ac:dyDescent="0.2">
      <c r="A28" s="152" t="s">
        <v>22</v>
      </c>
      <c r="B28" s="152"/>
      <c r="C28" s="107"/>
      <c r="D28" s="107"/>
      <c r="E28" s="108"/>
    </row>
    <row r="29" spans="1:5" ht="40.5" customHeight="1" x14ac:dyDescent="0.2">
      <c r="A29" s="136" t="s">
        <v>419</v>
      </c>
      <c r="B29" s="136"/>
      <c r="C29" s="136"/>
      <c r="D29" s="136"/>
      <c r="E29" s="136"/>
    </row>
    <row r="30" spans="1:5" ht="15" customHeight="1" x14ac:dyDescent="0.2">
      <c r="A30" s="137" t="s">
        <v>23</v>
      </c>
      <c r="B30" s="137"/>
      <c r="C30" s="137"/>
      <c r="D30" s="137"/>
      <c r="E30" s="137"/>
    </row>
    <row r="31" spans="1:5" ht="15" customHeight="1" x14ac:dyDescent="0.2">
      <c r="A31" s="65">
        <v>1</v>
      </c>
      <c r="B31" s="121" t="s">
        <v>426</v>
      </c>
      <c r="C31" s="121"/>
      <c r="D31" s="121"/>
      <c r="E31" s="65" t="s">
        <v>425</v>
      </c>
    </row>
    <row r="32" spans="1:5" ht="15" customHeight="1" x14ac:dyDescent="0.2">
      <c r="A32" s="65">
        <v>2</v>
      </c>
      <c r="B32" s="121" t="s">
        <v>24</v>
      </c>
      <c r="C32" s="121"/>
      <c r="D32" s="121"/>
      <c r="E32" s="73">
        <v>1444</v>
      </c>
    </row>
    <row r="33" spans="1:5" ht="25.5" x14ac:dyDescent="0.2">
      <c r="A33" s="65">
        <v>3</v>
      </c>
      <c r="B33" s="121" t="s">
        <v>25</v>
      </c>
      <c r="C33" s="121"/>
      <c r="D33" s="121"/>
      <c r="E33" s="74" t="s">
        <v>473</v>
      </c>
    </row>
    <row r="34" spans="1:5" ht="15" customHeight="1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30" customHeight="1" x14ac:dyDescent="0.2">
      <c r="A35" s="134" t="s">
        <v>27</v>
      </c>
      <c r="B35" s="134"/>
      <c r="C35" s="134"/>
      <c r="D35" s="134"/>
      <c r="E35" s="134"/>
    </row>
    <row r="36" spans="1:5" ht="15" customHeight="1" x14ac:dyDescent="0.2">
      <c r="A36" s="20"/>
      <c r="B36" s="20"/>
      <c r="C36" s="20"/>
      <c r="D36" s="20"/>
      <c r="E36" s="20"/>
    </row>
    <row r="37" spans="1:5" ht="15" customHeight="1" x14ac:dyDescent="0.2">
      <c r="A37" s="124" t="s">
        <v>28</v>
      </c>
      <c r="B37" s="124"/>
      <c r="C37" s="124"/>
      <c r="D37" s="124"/>
      <c r="E37" s="124"/>
    </row>
    <row r="38" spans="1:5" ht="1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5" customHeight="1" x14ac:dyDescent="0.2">
      <c r="A39" s="41" t="s">
        <v>8</v>
      </c>
      <c r="B39" s="120" t="s">
        <v>31</v>
      </c>
      <c r="C39" s="120"/>
      <c r="D39" s="120"/>
      <c r="E39" s="76">
        <f>E32</f>
        <v>1444</v>
      </c>
    </row>
    <row r="40" spans="1:5" ht="15" customHeight="1" x14ac:dyDescent="0.2">
      <c r="A40" s="41" t="s">
        <v>10</v>
      </c>
      <c r="B40" s="120" t="s">
        <v>32</v>
      </c>
      <c r="C40" s="120"/>
      <c r="D40" s="120"/>
      <c r="E40" s="77">
        <v>0</v>
      </c>
    </row>
    <row r="41" spans="1:5" ht="15" customHeight="1" x14ac:dyDescent="0.2">
      <c r="A41" s="41" t="s">
        <v>12</v>
      </c>
      <c r="B41" s="120" t="s">
        <v>33</v>
      </c>
      <c r="C41" s="120"/>
      <c r="D41" s="120"/>
      <c r="E41" s="82">
        <f>E39*0.2</f>
        <v>288.8</v>
      </c>
    </row>
    <row r="42" spans="1:5" ht="15" customHeight="1" x14ac:dyDescent="0.2">
      <c r="A42" s="41" t="s">
        <v>14</v>
      </c>
      <c r="B42" s="120" t="s">
        <v>34</v>
      </c>
      <c r="C42" s="120"/>
      <c r="D42" s="120"/>
      <c r="E42" s="77">
        <v>0</v>
      </c>
    </row>
    <row r="43" spans="1:5" ht="15" customHeight="1" x14ac:dyDescent="0.2">
      <c r="A43" s="41" t="s">
        <v>35</v>
      </c>
      <c r="B43" s="120" t="s">
        <v>36</v>
      </c>
      <c r="C43" s="120"/>
      <c r="D43" s="120"/>
      <c r="E43" s="77">
        <v>0</v>
      </c>
    </row>
    <row r="44" spans="1:5" ht="15" customHeight="1" x14ac:dyDescent="0.2">
      <c r="A44" s="41" t="s">
        <v>37</v>
      </c>
      <c r="B44" s="120" t="s">
        <v>38</v>
      </c>
      <c r="C44" s="120"/>
      <c r="D44" s="120"/>
      <c r="E44" s="77">
        <v>0</v>
      </c>
    </row>
    <row r="45" spans="1:5" ht="15" customHeight="1" x14ac:dyDescent="0.2">
      <c r="A45" s="41" t="s">
        <v>39</v>
      </c>
      <c r="B45" s="120" t="s">
        <v>40</v>
      </c>
      <c r="C45" s="120"/>
      <c r="D45" s="120"/>
      <c r="E45" s="77">
        <v>0</v>
      </c>
    </row>
    <row r="46" spans="1:5" ht="15" customHeight="1" x14ac:dyDescent="0.2">
      <c r="A46" s="41" t="s">
        <v>41</v>
      </c>
      <c r="B46" s="120" t="s">
        <v>42</v>
      </c>
      <c r="C46" s="120"/>
      <c r="D46" s="120"/>
      <c r="E46" s="77">
        <v>0</v>
      </c>
    </row>
    <row r="47" spans="1:5" ht="15" customHeight="1" x14ac:dyDescent="0.2">
      <c r="A47" s="133" t="s">
        <v>43</v>
      </c>
      <c r="B47" s="133"/>
      <c r="C47" s="133"/>
      <c r="D47" s="133"/>
      <c r="E47" s="78">
        <f>SUM(E39:E46)</f>
        <v>1732.8</v>
      </c>
    </row>
    <row r="48" spans="1:5" ht="15" customHeight="1" x14ac:dyDescent="0.2">
      <c r="A48" s="127"/>
      <c r="B48" s="127"/>
      <c r="C48" s="127"/>
      <c r="D48" s="127"/>
      <c r="E48" s="127"/>
    </row>
    <row r="49" spans="1:5" ht="15" customHeight="1" x14ac:dyDescent="0.2">
      <c r="A49" s="124" t="s">
        <v>44</v>
      </c>
      <c r="B49" s="124"/>
      <c r="C49" s="124"/>
      <c r="D49" s="124"/>
      <c r="E49" s="124"/>
    </row>
    <row r="50" spans="1:5" ht="30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36.75" customHeight="1" x14ac:dyDescent="0.2">
      <c r="A51" s="79" t="s">
        <v>8</v>
      </c>
      <c r="B51" s="132" t="s">
        <v>430</v>
      </c>
      <c r="C51" s="132"/>
      <c r="D51" s="132"/>
      <c r="E51" s="106">
        <v>0</v>
      </c>
    </row>
    <row r="52" spans="1:5" ht="15" customHeight="1" x14ac:dyDescent="0.2">
      <c r="A52" s="79" t="s">
        <v>10</v>
      </c>
      <c r="B52" s="132" t="s">
        <v>489</v>
      </c>
      <c r="C52" s="132"/>
      <c r="D52" s="132"/>
      <c r="E52" s="76">
        <v>550</v>
      </c>
    </row>
    <row r="53" spans="1:5" ht="15" customHeight="1" x14ac:dyDescent="0.2">
      <c r="A53" s="79" t="s">
        <v>12</v>
      </c>
      <c r="B53" s="132" t="s">
        <v>492</v>
      </c>
      <c r="C53" s="132"/>
      <c r="D53" s="132"/>
      <c r="E53" s="76">
        <v>10</v>
      </c>
    </row>
    <row r="54" spans="1:5" ht="15" customHeight="1" x14ac:dyDescent="0.2">
      <c r="A54" s="79" t="s">
        <v>14</v>
      </c>
      <c r="B54" s="132" t="s">
        <v>45</v>
      </c>
      <c r="C54" s="132"/>
      <c r="D54" s="132"/>
      <c r="E54" s="81">
        <v>0</v>
      </c>
    </row>
    <row r="55" spans="1:5" ht="15" customHeight="1" x14ac:dyDescent="0.2">
      <c r="A55" s="79" t="s">
        <v>35</v>
      </c>
      <c r="B55" s="132" t="s">
        <v>46</v>
      </c>
      <c r="C55" s="132"/>
      <c r="D55" s="132"/>
      <c r="E55" s="76">
        <v>11</v>
      </c>
    </row>
    <row r="56" spans="1:5" ht="15" customHeight="1" x14ac:dyDescent="0.2">
      <c r="A56" s="79" t="s">
        <v>37</v>
      </c>
      <c r="B56" s="132" t="s">
        <v>42</v>
      </c>
      <c r="C56" s="132"/>
      <c r="D56" s="132"/>
      <c r="E56" s="81">
        <v>0</v>
      </c>
    </row>
    <row r="57" spans="1:5" ht="15" customHeight="1" x14ac:dyDescent="0.2">
      <c r="A57" s="131" t="s">
        <v>47</v>
      </c>
      <c r="B57" s="131"/>
      <c r="C57" s="131"/>
      <c r="D57" s="131"/>
      <c r="E57" s="104">
        <f>SUM(E51:E56)</f>
        <v>571</v>
      </c>
    </row>
    <row r="58" spans="1:5" ht="15" customHeight="1" x14ac:dyDescent="0.2">
      <c r="A58" s="130" t="s">
        <v>48</v>
      </c>
      <c r="B58" s="130"/>
      <c r="C58" s="130"/>
      <c r="D58" s="130"/>
      <c r="E58" s="130"/>
    </row>
    <row r="59" spans="1:5" ht="15" customHeight="1" x14ac:dyDescent="0.2">
      <c r="A59" s="127"/>
      <c r="B59" s="127"/>
      <c r="C59" s="127"/>
      <c r="D59" s="127"/>
      <c r="E59" s="127"/>
    </row>
    <row r="60" spans="1:5" ht="15" customHeight="1" x14ac:dyDescent="0.2">
      <c r="A60" s="124" t="s">
        <v>49</v>
      </c>
      <c r="B60" s="124"/>
      <c r="C60" s="124"/>
      <c r="D60" s="124"/>
      <c r="E60" s="124"/>
    </row>
    <row r="61" spans="1:5" ht="1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5" customHeight="1" x14ac:dyDescent="0.2">
      <c r="A62" s="41" t="s">
        <v>8</v>
      </c>
      <c r="B62" s="120" t="s">
        <v>51</v>
      </c>
      <c r="C62" s="120"/>
      <c r="D62" s="120"/>
      <c r="E62" s="82">
        <f>'Res. Ins. Div.'!C17/12</f>
        <v>0</v>
      </c>
    </row>
    <row r="63" spans="1:5" ht="15" customHeight="1" x14ac:dyDescent="0.2">
      <c r="A63" s="41" t="s">
        <v>10</v>
      </c>
      <c r="B63" s="120" t="s">
        <v>52</v>
      </c>
      <c r="C63" s="120"/>
      <c r="D63" s="120"/>
      <c r="E63" s="82">
        <f>SUM('Res. Ins. Div.'!E17+'Res. Ins. Div.'!G17)/72</f>
        <v>0</v>
      </c>
    </row>
    <row r="64" spans="1:5" ht="15" customHeight="1" x14ac:dyDescent="0.2">
      <c r="A64" s="41" t="s">
        <v>12</v>
      </c>
      <c r="B64" s="120" t="s">
        <v>53</v>
      </c>
      <c r="C64" s="120"/>
      <c r="D64" s="120"/>
      <c r="E64" s="83">
        <v>0</v>
      </c>
    </row>
    <row r="65" spans="1:5" ht="15" customHeight="1" x14ac:dyDescent="0.2">
      <c r="A65" s="41" t="s">
        <v>14</v>
      </c>
      <c r="B65" s="120" t="s">
        <v>42</v>
      </c>
      <c r="C65" s="120"/>
      <c r="D65" s="120"/>
      <c r="E65" s="83">
        <v>0</v>
      </c>
    </row>
    <row r="66" spans="1:5" ht="1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5" customHeight="1" x14ac:dyDescent="0.2">
      <c r="A67" s="130" t="s">
        <v>55</v>
      </c>
      <c r="B67" s="130"/>
      <c r="C67" s="130"/>
      <c r="D67" s="130"/>
      <c r="E67" s="130"/>
    </row>
    <row r="68" spans="1:5" ht="15" customHeight="1" x14ac:dyDescent="0.2">
      <c r="A68" s="127"/>
      <c r="B68" s="127"/>
      <c r="C68" s="127"/>
      <c r="D68" s="127"/>
      <c r="E68" s="127"/>
    </row>
    <row r="69" spans="1:5" ht="15" customHeight="1" x14ac:dyDescent="0.2">
      <c r="A69" s="124" t="s">
        <v>56</v>
      </c>
      <c r="B69" s="124"/>
      <c r="C69" s="124"/>
      <c r="D69" s="124"/>
      <c r="E69" s="124"/>
    </row>
    <row r="70" spans="1:5" ht="15" customHeight="1" x14ac:dyDescent="0.2">
      <c r="A70" s="129" t="s">
        <v>57</v>
      </c>
      <c r="B70" s="129"/>
      <c r="C70" s="129"/>
      <c r="D70" s="129"/>
      <c r="E70" s="129"/>
    </row>
    <row r="71" spans="1:5" ht="1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346.56</v>
      </c>
    </row>
    <row r="73" spans="1:5" ht="15" customHeight="1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138.624</v>
      </c>
    </row>
    <row r="74" spans="1:5" ht="24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51.983999999999995</v>
      </c>
    </row>
    <row r="75" spans="1:5" ht="1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43.32</v>
      </c>
    </row>
    <row r="76" spans="1:5" ht="1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25.991999999999997</v>
      </c>
    </row>
    <row r="77" spans="1:5" ht="1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17.327999999999999</v>
      </c>
    </row>
    <row r="78" spans="1:5" ht="1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10.396800000000001</v>
      </c>
    </row>
    <row r="79" spans="1:5" ht="1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3.4655999999999998</v>
      </c>
    </row>
    <row r="80" spans="1:5" ht="14.25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637.67039999999997</v>
      </c>
    </row>
    <row r="81" spans="1:5" ht="30" customHeight="1" x14ac:dyDescent="0.2">
      <c r="A81" s="130" t="s">
        <v>69</v>
      </c>
      <c r="B81" s="130"/>
      <c r="C81" s="130"/>
      <c r="D81" s="130"/>
      <c r="E81" s="130"/>
    </row>
    <row r="82" spans="1:5" ht="15" customHeight="1" x14ac:dyDescent="0.2">
      <c r="A82" s="123" t="s">
        <v>70</v>
      </c>
      <c r="B82" s="123"/>
      <c r="C82" s="123"/>
      <c r="D82" s="123"/>
      <c r="E82" s="123"/>
    </row>
    <row r="83" spans="1:5" ht="15" customHeight="1" x14ac:dyDescent="0.2">
      <c r="A83" s="127"/>
      <c r="B83" s="127"/>
      <c r="C83" s="127"/>
      <c r="D83" s="127"/>
      <c r="E83" s="127"/>
    </row>
    <row r="84" spans="1:5" ht="15" customHeight="1" x14ac:dyDescent="0.2">
      <c r="A84" s="129" t="s">
        <v>71</v>
      </c>
      <c r="B84" s="129"/>
      <c r="C84" s="129"/>
      <c r="D84" s="129"/>
      <c r="E84" s="129"/>
    </row>
    <row r="85" spans="1:5" ht="1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5" customHeight="1" x14ac:dyDescent="0.2">
      <c r="A86" s="41" t="s">
        <v>8</v>
      </c>
      <c r="B86" s="120" t="s">
        <v>72</v>
      </c>
      <c r="C86" s="120"/>
      <c r="D86" s="86">
        <v>8.3299999999999999E-2</v>
      </c>
      <c r="E86" s="87">
        <f>E47*D86</f>
        <v>144.34224</v>
      </c>
    </row>
    <row r="87" spans="1:5" ht="15" customHeight="1" x14ac:dyDescent="0.2">
      <c r="A87" s="41" t="s">
        <v>10</v>
      </c>
      <c r="B87" s="120" t="s">
        <v>494</v>
      </c>
      <c r="C87" s="120"/>
      <c r="D87" s="86">
        <v>0.1203</v>
      </c>
      <c r="E87" s="87">
        <f>E47*D87</f>
        <v>208.45583999999999</v>
      </c>
    </row>
    <row r="88" spans="1:5" ht="15" customHeight="1" x14ac:dyDescent="0.2">
      <c r="A88" s="41" t="s">
        <v>12</v>
      </c>
      <c r="B88" s="120" t="s">
        <v>73</v>
      </c>
      <c r="C88" s="120"/>
      <c r="D88" s="86">
        <v>3.7000000000000002E-3</v>
      </c>
      <c r="E88" s="87">
        <f>D88*E47</f>
        <v>6.4113600000000002</v>
      </c>
    </row>
    <row r="89" spans="1:5" ht="15" customHeight="1" x14ac:dyDescent="0.2">
      <c r="A89" s="41" t="s">
        <v>14</v>
      </c>
      <c r="B89" s="120" t="s">
        <v>74</v>
      </c>
      <c r="C89" s="120"/>
      <c r="D89" s="86">
        <v>1.8499999999999999E-2</v>
      </c>
      <c r="E89" s="87">
        <f>E47*D89</f>
        <v>32.056799999999996</v>
      </c>
    </row>
    <row r="90" spans="1:5" ht="15" customHeight="1" x14ac:dyDescent="0.2">
      <c r="A90" s="41" t="s">
        <v>35</v>
      </c>
      <c r="B90" s="120" t="s">
        <v>75</v>
      </c>
      <c r="C90" s="120"/>
      <c r="D90" s="86">
        <v>1.2999999999999999E-2</v>
      </c>
      <c r="E90" s="87">
        <f>E47*D90</f>
        <v>22.526399999999999</v>
      </c>
    </row>
    <row r="91" spans="1:5" ht="15" customHeight="1" x14ac:dyDescent="0.2">
      <c r="A91" s="41" t="s">
        <v>37</v>
      </c>
      <c r="B91" s="120" t="s">
        <v>76</v>
      </c>
      <c r="C91" s="120"/>
      <c r="D91" s="86">
        <v>2.9899999999999999E-2</v>
      </c>
      <c r="E91" s="87">
        <f>E47*D91</f>
        <v>51.810719999999996</v>
      </c>
    </row>
    <row r="92" spans="1:5" ht="15" customHeight="1" x14ac:dyDescent="0.2">
      <c r="A92" s="41" t="s">
        <v>39</v>
      </c>
      <c r="B92" s="120" t="s">
        <v>77</v>
      </c>
      <c r="C92" s="120"/>
      <c r="D92" s="86">
        <v>1.3299999999999999E-2</v>
      </c>
      <c r="E92" s="87">
        <f>E47*D92</f>
        <v>23.046239999999997</v>
      </c>
    </row>
    <row r="93" spans="1:5" ht="1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488.64960000000008</v>
      </c>
    </row>
    <row r="94" spans="1:5" ht="15" customHeight="1" x14ac:dyDescent="0.2">
      <c r="A94" s="127"/>
      <c r="B94" s="127"/>
      <c r="C94" s="127"/>
      <c r="D94" s="127"/>
      <c r="E94" s="127"/>
    </row>
    <row r="95" spans="1:5" ht="15" customHeight="1" x14ac:dyDescent="0.2">
      <c r="A95" s="129" t="s">
        <v>78</v>
      </c>
      <c r="B95" s="129"/>
      <c r="C95" s="129"/>
      <c r="D95" s="129"/>
      <c r="E95" s="129"/>
    </row>
    <row r="96" spans="1:5" ht="1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5" customHeight="1" x14ac:dyDescent="0.2">
      <c r="A97" s="41" t="s">
        <v>8</v>
      </c>
      <c r="B97" s="120" t="s">
        <v>79</v>
      </c>
      <c r="C97" s="120"/>
      <c r="D97" s="90">
        <v>1.6500000000000001E-2</v>
      </c>
      <c r="E97" s="91">
        <f>E47*D97</f>
        <v>28.591200000000001</v>
      </c>
    </row>
    <row r="98" spans="1:5" ht="15" customHeight="1" x14ac:dyDescent="0.2">
      <c r="A98" s="41" t="s">
        <v>10</v>
      </c>
      <c r="B98" s="120" t="s">
        <v>80</v>
      </c>
      <c r="C98" s="120"/>
      <c r="D98" s="92">
        <v>3.7999999999999999E-2</v>
      </c>
      <c r="E98" s="91">
        <f>E47*D98</f>
        <v>65.846400000000003</v>
      </c>
    </row>
    <row r="99" spans="1:5" ht="15" customHeight="1" x14ac:dyDescent="0.2">
      <c r="A99" s="41" t="s">
        <v>12</v>
      </c>
      <c r="B99" s="120" t="s">
        <v>81</v>
      </c>
      <c r="C99" s="120"/>
      <c r="D99" s="92">
        <v>0.04</v>
      </c>
      <c r="E99" s="91">
        <f>E47*D99</f>
        <v>69.311999999999998</v>
      </c>
    </row>
    <row r="100" spans="1:5" ht="1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163.74959999999999</v>
      </c>
    </row>
    <row r="101" spans="1:5" ht="15" customHeight="1" x14ac:dyDescent="0.2">
      <c r="A101" s="22"/>
      <c r="B101" s="22"/>
      <c r="C101" s="22"/>
      <c r="D101" s="22"/>
      <c r="E101" s="22"/>
    </row>
    <row r="102" spans="1:5" ht="15" customHeight="1" x14ac:dyDescent="0.2">
      <c r="A102" s="129" t="s">
        <v>82</v>
      </c>
      <c r="B102" s="129"/>
      <c r="C102" s="129"/>
      <c r="D102" s="129"/>
      <c r="E102" s="129"/>
    </row>
    <row r="103" spans="1:5" ht="1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179.86464000000001</v>
      </c>
    </row>
    <row r="105" spans="1:5" ht="1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179.86464000000001</v>
      </c>
    </row>
    <row r="106" spans="1:5" ht="15" customHeight="1" x14ac:dyDescent="0.2">
      <c r="A106" s="127"/>
      <c r="B106" s="127"/>
      <c r="C106" s="127"/>
      <c r="D106" s="127"/>
      <c r="E106" s="127"/>
    </row>
    <row r="107" spans="1:5" ht="15" customHeight="1" x14ac:dyDescent="0.2">
      <c r="A107" s="124" t="s">
        <v>84</v>
      </c>
      <c r="B107" s="124"/>
      <c r="C107" s="124"/>
      <c r="D107" s="124"/>
      <c r="E107" s="124"/>
    </row>
    <row r="108" spans="1:5" ht="1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637.67039999999997</v>
      </c>
    </row>
    <row r="110" spans="1:5" ht="1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488.64960000000008</v>
      </c>
    </row>
    <row r="111" spans="1:5" ht="1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163.74959999999999</v>
      </c>
    </row>
    <row r="112" spans="1:5" ht="1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179.86464000000001</v>
      </c>
    </row>
    <row r="113" spans="1:7" ht="1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7" ht="1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1469.9342400000003</v>
      </c>
    </row>
    <row r="115" spans="1:7" ht="15" customHeight="1" x14ac:dyDescent="0.2">
      <c r="A115" s="127"/>
      <c r="B115" s="127"/>
      <c r="C115" s="127"/>
      <c r="D115" s="127"/>
      <c r="E115" s="127"/>
    </row>
    <row r="116" spans="1:7" ht="15" customHeight="1" x14ac:dyDescent="0.2">
      <c r="A116" s="124" t="s">
        <v>91</v>
      </c>
      <c r="B116" s="124"/>
      <c r="C116" s="124"/>
      <c r="D116" s="124"/>
      <c r="E116" s="124"/>
    </row>
    <row r="117" spans="1:7" ht="1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7" ht="1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7" ht="1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407.07920373177853</v>
      </c>
      <c r="F119" s="5"/>
      <c r="G119" s="23"/>
    </row>
    <row r="120" spans="1:7" ht="1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220.0428128279884</v>
      </c>
    </row>
    <row r="121" spans="1:7" ht="1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  <c r="F121" s="24">
        <v>8.6499999999999994E-2</v>
      </c>
      <c r="G121" s="23" t="s">
        <v>96</v>
      </c>
    </row>
    <row r="122" spans="1:7" ht="1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627.12201655976696</v>
      </c>
      <c r="F122" s="5"/>
      <c r="G122" s="23"/>
    </row>
    <row r="123" spans="1:7" ht="15" customHeight="1" x14ac:dyDescent="0.2">
      <c r="A123" s="123" t="s">
        <v>97</v>
      </c>
      <c r="B123" s="123"/>
      <c r="C123" s="123"/>
      <c r="D123" s="123"/>
      <c r="E123" s="123"/>
      <c r="F123" s="5"/>
      <c r="G123" s="23"/>
    </row>
    <row r="124" spans="1:7" ht="15" customHeight="1" x14ac:dyDescent="0.2">
      <c r="A124" s="123" t="s">
        <v>98</v>
      </c>
      <c r="B124" s="123"/>
      <c r="C124" s="123"/>
      <c r="D124" s="123"/>
      <c r="E124" s="123"/>
      <c r="F124" s="5"/>
      <c r="G124" s="23"/>
    </row>
    <row r="125" spans="1:7" ht="15" customHeight="1" x14ac:dyDescent="0.2">
      <c r="A125" s="21"/>
      <c r="B125" s="21"/>
      <c r="C125" s="21"/>
      <c r="D125" s="21"/>
      <c r="E125" s="21"/>
      <c r="F125" s="5"/>
      <c r="G125" s="23"/>
    </row>
    <row r="126" spans="1:7" ht="15" customHeight="1" x14ac:dyDescent="0.2">
      <c r="A126" s="124" t="s">
        <v>99</v>
      </c>
      <c r="B126" s="124"/>
      <c r="C126" s="124"/>
      <c r="D126" s="124"/>
      <c r="E126" s="124"/>
      <c r="F126" s="5"/>
      <c r="G126" s="23"/>
    </row>
    <row r="127" spans="1:7" ht="15" customHeight="1" x14ac:dyDescent="0.2">
      <c r="A127" s="125" t="s">
        <v>100</v>
      </c>
      <c r="B127" s="125"/>
      <c r="C127" s="125"/>
      <c r="D127" s="125"/>
      <c r="E127" s="125"/>
    </row>
    <row r="128" spans="1:7" ht="15" customHeight="1" x14ac:dyDescent="0.2">
      <c r="A128" s="3"/>
      <c r="B128" s="3"/>
      <c r="C128" s="3"/>
      <c r="D128" s="3"/>
      <c r="E128" s="3"/>
    </row>
    <row r="129" spans="1:5" ht="1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5" customHeight="1" x14ac:dyDescent="0.2">
      <c r="A130" s="41" t="s">
        <v>8</v>
      </c>
      <c r="B130" s="121" t="s">
        <v>102</v>
      </c>
      <c r="C130" s="121"/>
      <c r="D130" s="121"/>
      <c r="E130" s="87">
        <f>E47</f>
        <v>1732.8</v>
      </c>
    </row>
    <row r="131" spans="1:5" ht="15" customHeight="1" x14ac:dyDescent="0.2">
      <c r="A131" s="41" t="s">
        <v>10</v>
      </c>
      <c r="B131" s="121" t="s">
        <v>103</v>
      </c>
      <c r="C131" s="121"/>
      <c r="D131" s="121"/>
      <c r="E131" s="87">
        <f>E57</f>
        <v>571</v>
      </c>
    </row>
    <row r="132" spans="1:5" ht="1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1469.9342400000003</v>
      </c>
    </row>
    <row r="134" spans="1:5" ht="15" customHeight="1" x14ac:dyDescent="0.2">
      <c r="A134" s="122" t="s">
        <v>105</v>
      </c>
      <c r="B134" s="122"/>
      <c r="C134" s="122"/>
      <c r="D134" s="122"/>
      <c r="E134" s="97">
        <f>SUM(E130:E133)</f>
        <v>3773.7342400000007</v>
      </c>
    </row>
    <row r="135" spans="1:5" ht="1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627.12201655976696</v>
      </c>
    </row>
    <row r="136" spans="1:5" ht="15" customHeight="1" x14ac:dyDescent="0.2">
      <c r="A136" s="122" t="s">
        <v>506</v>
      </c>
      <c r="B136" s="122"/>
      <c r="C136" s="122"/>
      <c r="D136" s="122"/>
      <c r="E136" s="85">
        <f>SUM(E134:E135)</f>
        <v>4400.8562565597676</v>
      </c>
    </row>
  </sheetData>
  <mergeCells count="135">
    <mergeCell ref="A2:E2"/>
    <mergeCell ref="A3:E3"/>
    <mergeCell ref="A5:B5"/>
    <mergeCell ref="C5:E5"/>
    <mergeCell ref="B11:D11"/>
    <mergeCell ref="B12:D12"/>
    <mergeCell ref="B13:D13"/>
    <mergeCell ref="B14:D14"/>
    <mergeCell ref="A16:E16"/>
    <mergeCell ref="A17:E17"/>
    <mergeCell ref="A6:B6"/>
    <mergeCell ref="C6:E6"/>
    <mergeCell ref="A7:B7"/>
    <mergeCell ref="C7:E7"/>
    <mergeCell ref="A9:E9"/>
    <mergeCell ref="A10:E10"/>
    <mergeCell ref="A22:B22"/>
    <mergeCell ref="D22:E22"/>
    <mergeCell ref="A23:B23"/>
    <mergeCell ref="D23:E23"/>
    <mergeCell ref="A24:B24"/>
    <mergeCell ref="D24:E24"/>
    <mergeCell ref="A18:B19"/>
    <mergeCell ref="C18:C19"/>
    <mergeCell ref="D18:E19"/>
    <mergeCell ref="A20:B20"/>
    <mergeCell ref="D20:E20"/>
    <mergeCell ref="A21:B21"/>
    <mergeCell ref="D21:E21"/>
    <mergeCell ref="B33:D33"/>
    <mergeCell ref="B34:D34"/>
    <mergeCell ref="A35:E35"/>
    <mergeCell ref="A37:E37"/>
    <mergeCell ref="B38:D38"/>
    <mergeCell ref="B39:D39"/>
    <mergeCell ref="A26:E26"/>
    <mergeCell ref="A28:B28"/>
    <mergeCell ref="A29:E29"/>
    <mergeCell ref="A30:E30"/>
    <mergeCell ref="B31:D31"/>
    <mergeCell ref="B32:D32"/>
    <mergeCell ref="B46:D46"/>
    <mergeCell ref="A47:D47"/>
    <mergeCell ref="A48:E48"/>
    <mergeCell ref="A49:E49"/>
    <mergeCell ref="B50:D50"/>
    <mergeCell ref="B51:D51"/>
    <mergeCell ref="B40:D40"/>
    <mergeCell ref="B41:D41"/>
    <mergeCell ref="B42:D42"/>
    <mergeCell ref="B43:D43"/>
    <mergeCell ref="B44:D44"/>
    <mergeCell ref="B45:D45"/>
    <mergeCell ref="A58:E58"/>
    <mergeCell ref="A59:E59"/>
    <mergeCell ref="A60:E60"/>
    <mergeCell ref="B61:D61"/>
    <mergeCell ref="B62:D62"/>
    <mergeCell ref="B63:D63"/>
    <mergeCell ref="B52:D52"/>
    <mergeCell ref="B53:D53"/>
    <mergeCell ref="B54:D54"/>
    <mergeCell ref="B55:D55"/>
    <mergeCell ref="B56:D56"/>
    <mergeCell ref="A57:D57"/>
    <mergeCell ref="A70:E70"/>
    <mergeCell ref="B71:C71"/>
    <mergeCell ref="B72:C72"/>
    <mergeCell ref="B73:C73"/>
    <mergeCell ref="B74:C74"/>
    <mergeCell ref="B75:C75"/>
    <mergeCell ref="B64:D64"/>
    <mergeCell ref="B65:D65"/>
    <mergeCell ref="A66:D66"/>
    <mergeCell ref="A67:E67"/>
    <mergeCell ref="A68:E68"/>
    <mergeCell ref="A69:E69"/>
    <mergeCell ref="A82:E82"/>
    <mergeCell ref="A83:E83"/>
    <mergeCell ref="A84:E84"/>
    <mergeCell ref="B85:C85"/>
    <mergeCell ref="B86:C86"/>
    <mergeCell ref="B87:C87"/>
    <mergeCell ref="B76:C76"/>
    <mergeCell ref="B77:C77"/>
    <mergeCell ref="B78:C78"/>
    <mergeCell ref="B79:C79"/>
    <mergeCell ref="A80:C80"/>
    <mergeCell ref="A81:E81"/>
    <mergeCell ref="A94:E94"/>
    <mergeCell ref="A95:E95"/>
    <mergeCell ref="B96:C96"/>
    <mergeCell ref="B97:C97"/>
    <mergeCell ref="B98:C98"/>
    <mergeCell ref="B99:C99"/>
    <mergeCell ref="B88:C88"/>
    <mergeCell ref="B89:C89"/>
    <mergeCell ref="B90:C90"/>
    <mergeCell ref="B91:C91"/>
    <mergeCell ref="B92:C92"/>
    <mergeCell ref="A93:C93"/>
    <mergeCell ref="A107:E107"/>
    <mergeCell ref="B108:C108"/>
    <mergeCell ref="B109:C109"/>
    <mergeCell ref="B110:C110"/>
    <mergeCell ref="B111:C111"/>
    <mergeCell ref="B112:C112"/>
    <mergeCell ref="A100:C100"/>
    <mergeCell ref="A102:E102"/>
    <mergeCell ref="B103:C103"/>
    <mergeCell ref="B104:C104"/>
    <mergeCell ref="A105:C105"/>
    <mergeCell ref="A106:E106"/>
    <mergeCell ref="B119:C119"/>
    <mergeCell ref="B120:C120"/>
    <mergeCell ref="B121:C121"/>
    <mergeCell ref="A122:C122"/>
    <mergeCell ref="A123:E123"/>
    <mergeCell ref="A124:E124"/>
    <mergeCell ref="B113:C113"/>
    <mergeCell ref="A114:C114"/>
    <mergeCell ref="A115:E115"/>
    <mergeCell ref="A116:E116"/>
    <mergeCell ref="B117:C117"/>
    <mergeCell ref="B118:C118"/>
    <mergeCell ref="B133:D133"/>
    <mergeCell ref="A134:D134"/>
    <mergeCell ref="B135:D135"/>
    <mergeCell ref="A136:D136"/>
    <mergeCell ref="A126:E126"/>
    <mergeCell ref="A127:E127"/>
    <mergeCell ref="A129:D129"/>
    <mergeCell ref="B130:D130"/>
    <mergeCell ref="B131:D131"/>
    <mergeCell ref="B132:D132"/>
  </mergeCells>
  <printOptions horizontalCentered="1"/>
  <pageMargins left="0.15748031496062992" right="0.23622047244094491" top="1.1811023622047245" bottom="0.55118110236220474" header="0.78740157480314965" footer="0.15748031496062992"/>
  <pageSetup paperSize="9" scale="80" fitToWidth="0" fitToHeight="0" orientation="portrait" r:id="rId1"/>
  <headerFooter alignWithMargins="0"/>
  <rowBreaks count="3" manualBreakCount="3">
    <brk id="25" man="1"/>
    <brk id="68" man="1"/>
    <brk id="10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DC975-8B64-4F59-B552-BCF0E9897907}">
  <dimension ref="A1:AME114"/>
  <sheetViews>
    <sheetView topLeftCell="A73" zoomScale="90" zoomScaleNormal="90" workbookViewId="0">
      <selection activeCell="A3" sqref="A3:F3"/>
    </sheetView>
  </sheetViews>
  <sheetFormatPr defaultRowHeight="13.35" customHeight="1" x14ac:dyDescent="0.2"/>
  <cols>
    <col min="1" max="1" width="4" style="1" bestFit="1" customWidth="1"/>
    <col min="2" max="2" width="73" style="1" customWidth="1"/>
    <col min="3" max="3" width="10.625" style="1" customWidth="1"/>
    <col min="4" max="4" width="12.25" style="1" customWidth="1"/>
    <col min="5" max="1019" width="10.625" style="1" customWidth="1"/>
  </cols>
  <sheetData>
    <row r="1" spans="1:10" ht="14.25" x14ac:dyDescent="0.2"/>
    <row r="2" spans="1:10" ht="12.75" customHeight="1" x14ac:dyDescent="0.2">
      <c r="A2" s="145" t="s">
        <v>552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.75" customHeight="1" x14ac:dyDescent="0.2">
      <c r="A3" s="127"/>
      <c r="B3" s="127"/>
      <c r="C3" s="127"/>
      <c r="D3" s="127"/>
      <c r="E3" s="127"/>
      <c r="F3" s="127"/>
    </row>
    <row r="4" spans="1:10" s="1" customFormat="1" ht="13.35" customHeight="1" x14ac:dyDescent="0.2">
      <c r="A4" s="162" t="s">
        <v>444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0" s="1" customFormat="1" ht="13.35" customHeight="1" x14ac:dyDescent="0.2">
      <c r="A5" s="163" t="s">
        <v>112</v>
      </c>
      <c r="B5" s="163" t="s">
        <v>113</v>
      </c>
      <c r="C5" s="163" t="s">
        <v>147</v>
      </c>
      <c r="D5" s="163" t="s">
        <v>149</v>
      </c>
      <c r="E5" s="153" t="s">
        <v>548</v>
      </c>
      <c r="F5" s="154"/>
      <c r="G5" s="154"/>
      <c r="H5" s="154"/>
      <c r="I5" s="154"/>
      <c r="J5" s="155"/>
    </row>
    <row r="6" spans="1:10" s="1" customFormat="1" ht="13.35" customHeight="1" x14ac:dyDescent="0.2">
      <c r="A6" s="164"/>
      <c r="B6" s="164"/>
      <c r="C6" s="164"/>
      <c r="D6" s="164"/>
      <c r="E6" s="153" t="s">
        <v>547</v>
      </c>
      <c r="F6" s="154"/>
      <c r="G6" s="155"/>
      <c r="H6" s="153" t="s">
        <v>549</v>
      </c>
      <c r="I6" s="154"/>
      <c r="J6" s="155"/>
    </row>
    <row r="7" spans="1:10" s="1" customFormat="1" ht="13.35" customHeight="1" x14ac:dyDescent="0.2">
      <c r="A7" s="165"/>
      <c r="B7" s="165"/>
      <c r="C7" s="165"/>
      <c r="D7" s="165"/>
      <c r="E7" s="42" t="s">
        <v>153</v>
      </c>
      <c r="F7" s="42" t="s">
        <v>156</v>
      </c>
      <c r="G7" s="42" t="s">
        <v>155</v>
      </c>
      <c r="H7" s="42" t="s">
        <v>550</v>
      </c>
      <c r="I7" s="42" t="s">
        <v>156</v>
      </c>
      <c r="J7" s="42" t="s">
        <v>155</v>
      </c>
    </row>
    <row r="8" spans="1:10" s="1" customFormat="1" ht="25.5" x14ac:dyDescent="0.2">
      <c r="A8" s="156">
        <v>1</v>
      </c>
      <c r="B8" s="47" t="s">
        <v>310</v>
      </c>
      <c r="C8" s="41" t="s">
        <v>147</v>
      </c>
      <c r="D8" s="41">
        <v>6</v>
      </c>
      <c r="E8" s="48">
        <v>174.63</v>
      </c>
      <c r="F8" s="48">
        <f>E8*D8</f>
        <v>1047.78</v>
      </c>
      <c r="G8" s="48">
        <f>F8/12</f>
        <v>87.314999999999998</v>
      </c>
      <c r="H8" s="48"/>
      <c r="I8" s="48">
        <f>H8*D8</f>
        <v>0</v>
      </c>
      <c r="J8" s="48">
        <f>I8/12</f>
        <v>0</v>
      </c>
    </row>
    <row r="9" spans="1:10" s="1" customFormat="1" ht="51" x14ac:dyDescent="0.2">
      <c r="A9" s="157"/>
      <c r="B9" s="47" t="s">
        <v>296</v>
      </c>
      <c r="C9" s="41" t="s">
        <v>218</v>
      </c>
      <c r="D9" s="49">
        <v>1</v>
      </c>
      <c r="E9" s="48">
        <v>54.35</v>
      </c>
      <c r="F9" s="48">
        <f t="shared" ref="F9:F12" si="0">E9*D9</f>
        <v>54.35</v>
      </c>
      <c r="G9" s="48">
        <f t="shared" ref="G9:G12" si="1">F9/12</f>
        <v>4.5291666666666668</v>
      </c>
      <c r="H9" s="48"/>
      <c r="I9" s="48">
        <f t="shared" ref="I9:I12" si="2">H9*D9</f>
        <v>0</v>
      </c>
      <c r="J9" s="48">
        <f t="shared" ref="J9:J12" si="3">I9/12</f>
        <v>0</v>
      </c>
    </row>
    <row r="10" spans="1:10" s="1" customFormat="1" ht="51" x14ac:dyDescent="0.2">
      <c r="A10" s="157"/>
      <c r="B10" s="47" t="s">
        <v>297</v>
      </c>
      <c r="C10" s="41" t="s">
        <v>218</v>
      </c>
      <c r="D10" s="49">
        <v>1</v>
      </c>
      <c r="E10" s="48">
        <v>68.48</v>
      </c>
      <c r="F10" s="48">
        <f t="shared" si="0"/>
        <v>68.48</v>
      </c>
      <c r="G10" s="48">
        <f t="shared" si="1"/>
        <v>5.706666666666667</v>
      </c>
      <c r="H10" s="48"/>
      <c r="I10" s="48">
        <f t="shared" si="2"/>
        <v>0</v>
      </c>
      <c r="J10" s="48">
        <f t="shared" si="3"/>
        <v>0</v>
      </c>
    </row>
    <row r="11" spans="1:10" s="1" customFormat="1" ht="25.5" x14ac:dyDescent="0.2">
      <c r="A11" s="157"/>
      <c r="B11" s="47" t="s">
        <v>298</v>
      </c>
      <c r="C11" s="41" t="s">
        <v>218</v>
      </c>
      <c r="D11" s="41">
        <v>6</v>
      </c>
      <c r="E11" s="48">
        <v>16.100000000000001</v>
      </c>
      <c r="F11" s="48">
        <f t="shared" si="0"/>
        <v>96.600000000000009</v>
      </c>
      <c r="G11" s="48">
        <f t="shared" si="1"/>
        <v>8.0500000000000007</v>
      </c>
      <c r="H11" s="48"/>
      <c r="I11" s="48">
        <f t="shared" si="2"/>
        <v>0</v>
      </c>
      <c r="J11" s="48">
        <f t="shared" si="3"/>
        <v>0</v>
      </c>
    </row>
    <row r="12" spans="1:10" s="1" customFormat="1" ht="51" x14ac:dyDescent="0.2">
      <c r="A12" s="158"/>
      <c r="B12" s="47" t="s">
        <v>299</v>
      </c>
      <c r="C12" s="41" t="s">
        <v>147</v>
      </c>
      <c r="D12" s="41">
        <v>2</v>
      </c>
      <c r="E12" s="48">
        <v>7.33</v>
      </c>
      <c r="F12" s="48">
        <f t="shared" si="0"/>
        <v>14.66</v>
      </c>
      <c r="G12" s="48">
        <f t="shared" si="1"/>
        <v>1.2216666666666667</v>
      </c>
      <c r="H12" s="48"/>
      <c r="I12" s="48">
        <f t="shared" si="2"/>
        <v>0</v>
      </c>
      <c r="J12" s="48">
        <f t="shared" si="3"/>
        <v>0</v>
      </c>
    </row>
    <row r="13" spans="1:10" s="1" customFormat="1" ht="13.35" customHeight="1" x14ac:dyDescent="0.2">
      <c r="A13" s="159" t="s">
        <v>201</v>
      </c>
      <c r="B13" s="160"/>
      <c r="C13" s="160"/>
      <c r="D13" s="161"/>
      <c r="E13" s="117" t="s">
        <v>90</v>
      </c>
      <c r="F13" s="115">
        <f>SUM(F8:F12)</f>
        <v>1281.8699999999999</v>
      </c>
      <c r="G13" s="55">
        <f t="shared" ref="G13" si="4">F13/12</f>
        <v>106.82249999999999</v>
      </c>
      <c r="H13" s="117" t="s">
        <v>90</v>
      </c>
      <c r="I13" s="115">
        <f>SUM(I8:I12)</f>
        <v>0</v>
      </c>
      <c r="J13" s="45">
        <f>I13/12</f>
        <v>0</v>
      </c>
    </row>
    <row r="14" spans="1:10" s="1" customFormat="1" ht="13.35" customHeight="1" x14ac:dyDescent="0.2">
      <c r="E14" s="46"/>
      <c r="F14" s="46"/>
      <c r="G14" s="46"/>
      <c r="H14" s="46"/>
      <c r="I14" s="46"/>
      <c r="J14" s="46"/>
    </row>
    <row r="15" spans="1:10" s="1" customFormat="1" ht="13.35" customHeight="1" x14ac:dyDescent="0.2">
      <c r="A15" s="162" t="s">
        <v>551</v>
      </c>
      <c r="B15" s="162"/>
      <c r="C15" s="162"/>
      <c r="D15" s="162"/>
      <c r="E15" s="162"/>
      <c r="F15" s="162"/>
      <c r="G15" s="162"/>
      <c r="H15" s="162"/>
      <c r="I15" s="162"/>
      <c r="J15" s="162"/>
    </row>
    <row r="16" spans="1:10" s="1" customFormat="1" ht="13.35" customHeight="1" x14ac:dyDescent="0.2">
      <c r="A16" s="163" t="s">
        <v>112</v>
      </c>
      <c r="B16" s="163" t="s">
        <v>113</v>
      </c>
      <c r="C16" s="163" t="s">
        <v>147</v>
      </c>
      <c r="D16" s="163" t="s">
        <v>149</v>
      </c>
      <c r="E16" s="153" t="s">
        <v>548</v>
      </c>
      <c r="F16" s="154"/>
      <c r="G16" s="154"/>
      <c r="H16" s="154"/>
      <c r="I16" s="154"/>
      <c r="J16" s="155"/>
    </row>
    <row r="17" spans="1:10" s="1" customFormat="1" ht="13.35" customHeight="1" x14ac:dyDescent="0.2">
      <c r="A17" s="164"/>
      <c r="B17" s="164"/>
      <c r="C17" s="164"/>
      <c r="D17" s="164"/>
      <c r="E17" s="153" t="s">
        <v>547</v>
      </c>
      <c r="F17" s="154"/>
      <c r="G17" s="155"/>
      <c r="H17" s="153" t="s">
        <v>549</v>
      </c>
      <c r="I17" s="154"/>
      <c r="J17" s="155"/>
    </row>
    <row r="18" spans="1:10" s="1" customFormat="1" ht="13.35" customHeight="1" x14ac:dyDescent="0.2">
      <c r="A18" s="165"/>
      <c r="B18" s="165"/>
      <c r="C18" s="165"/>
      <c r="D18" s="165"/>
      <c r="E18" s="42" t="s">
        <v>153</v>
      </c>
      <c r="F18" s="42" t="s">
        <v>156</v>
      </c>
      <c r="G18" s="42" t="s">
        <v>155</v>
      </c>
      <c r="H18" s="42" t="s">
        <v>550</v>
      </c>
      <c r="I18" s="42" t="s">
        <v>156</v>
      </c>
      <c r="J18" s="42" t="s">
        <v>155</v>
      </c>
    </row>
    <row r="19" spans="1:10" s="1" customFormat="1" ht="12.75" x14ac:dyDescent="0.2">
      <c r="A19" s="156">
        <v>2</v>
      </c>
      <c r="B19" s="47" t="s">
        <v>309</v>
      </c>
      <c r="C19" s="41" t="s">
        <v>147</v>
      </c>
      <c r="D19" s="41">
        <v>6</v>
      </c>
      <c r="E19" s="48">
        <v>142.93</v>
      </c>
      <c r="F19" s="48">
        <f>E19*D19</f>
        <v>857.58</v>
      </c>
      <c r="G19" s="48">
        <f>F19/12</f>
        <v>71.465000000000003</v>
      </c>
      <c r="H19" s="48"/>
      <c r="I19" s="48">
        <f>H19*12*D19</f>
        <v>0</v>
      </c>
      <c r="J19" s="48">
        <f>I19/12</f>
        <v>0</v>
      </c>
    </row>
    <row r="20" spans="1:10" s="1" customFormat="1" ht="13.35" customHeight="1" x14ac:dyDescent="0.2">
      <c r="A20" s="157"/>
      <c r="B20" s="47" t="s">
        <v>300</v>
      </c>
      <c r="C20" s="41" t="s">
        <v>147</v>
      </c>
      <c r="D20" s="49">
        <v>2</v>
      </c>
      <c r="E20" s="48">
        <v>34.43</v>
      </c>
      <c r="F20" s="48">
        <f t="shared" ref="F20:F23" si="5">E20*D20</f>
        <v>68.86</v>
      </c>
      <c r="G20" s="48">
        <f t="shared" ref="G20:G24" si="6">F20/12</f>
        <v>5.7383333333333333</v>
      </c>
      <c r="H20" s="48"/>
      <c r="I20" s="48">
        <f t="shared" ref="I20:I23" si="7">H20*12*D20</f>
        <v>0</v>
      </c>
      <c r="J20" s="48">
        <f t="shared" ref="J20:J23" si="8">I20/12</f>
        <v>0</v>
      </c>
    </row>
    <row r="21" spans="1:10" s="1" customFormat="1" ht="13.35" customHeight="1" x14ac:dyDescent="0.2">
      <c r="A21" s="157"/>
      <c r="B21" s="47" t="s">
        <v>301</v>
      </c>
      <c r="C21" s="41" t="s">
        <v>218</v>
      </c>
      <c r="D21" s="49">
        <v>4</v>
      </c>
      <c r="E21" s="48">
        <v>8.4700000000000006</v>
      </c>
      <c r="F21" s="48">
        <f t="shared" si="5"/>
        <v>33.880000000000003</v>
      </c>
      <c r="G21" s="48">
        <f t="shared" si="6"/>
        <v>2.8233333333333337</v>
      </c>
      <c r="H21" s="48"/>
      <c r="I21" s="48">
        <f t="shared" si="7"/>
        <v>0</v>
      </c>
      <c r="J21" s="48">
        <f t="shared" si="8"/>
        <v>0</v>
      </c>
    </row>
    <row r="22" spans="1:10" s="1" customFormat="1" ht="13.35" customHeight="1" x14ac:dyDescent="0.2">
      <c r="A22" s="157"/>
      <c r="B22" s="47" t="s">
        <v>302</v>
      </c>
      <c r="C22" s="41" t="s">
        <v>147</v>
      </c>
      <c r="D22" s="41">
        <v>4</v>
      </c>
      <c r="E22" s="48">
        <v>3.58</v>
      </c>
      <c r="F22" s="48">
        <f t="shared" si="5"/>
        <v>14.32</v>
      </c>
      <c r="G22" s="48">
        <f t="shared" si="6"/>
        <v>1.1933333333333334</v>
      </c>
      <c r="H22" s="48"/>
      <c r="I22" s="48">
        <f t="shared" si="7"/>
        <v>0</v>
      </c>
      <c r="J22" s="48">
        <f t="shared" si="8"/>
        <v>0</v>
      </c>
    </row>
    <row r="23" spans="1:10" s="1" customFormat="1" ht="25.5" x14ac:dyDescent="0.2">
      <c r="A23" s="158"/>
      <c r="B23" s="47" t="s">
        <v>520</v>
      </c>
      <c r="C23" s="41" t="s">
        <v>218</v>
      </c>
      <c r="D23" s="41">
        <v>2</v>
      </c>
      <c r="E23" s="48">
        <v>126.09</v>
      </c>
      <c r="F23" s="48">
        <f t="shared" si="5"/>
        <v>252.18</v>
      </c>
      <c r="G23" s="48">
        <f t="shared" si="6"/>
        <v>21.015000000000001</v>
      </c>
      <c r="H23" s="48"/>
      <c r="I23" s="48">
        <f t="shared" si="7"/>
        <v>0</v>
      </c>
      <c r="J23" s="48">
        <f t="shared" si="8"/>
        <v>0</v>
      </c>
    </row>
    <row r="24" spans="1:10" s="1" customFormat="1" ht="13.35" customHeight="1" x14ac:dyDescent="0.2">
      <c r="A24" s="159" t="s">
        <v>201</v>
      </c>
      <c r="B24" s="160"/>
      <c r="C24" s="160"/>
      <c r="D24" s="161"/>
      <c r="E24" s="117" t="s">
        <v>90</v>
      </c>
      <c r="F24" s="115">
        <f>SUM(F19:F23)</f>
        <v>1226.8200000000002</v>
      </c>
      <c r="G24" s="55">
        <f t="shared" si="6"/>
        <v>102.23500000000001</v>
      </c>
      <c r="H24" s="115">
        <f>SUM(H19:H23)</f>
        <v>0</v>
      </c>
      <c r="I24" s="115">
        <f>SUM(I19:I23)</f>
        <v>0</v>
      </c>
      <c r="J24" s="45">
        <f>I24/12</f>
        <v>0</v>
      </c>
    </row>
    <row r="26" spans="1:10" ht="13.35" customHeight="1" x14ac:dyDescent="0.2">
      <c r="A26" s="162" t="s">
        <v>446</v>
      </c>
      <c r="B26" s="162"/>
      <c r="C26" s="162"/>
      <c r="D26" s="162"/>
      <c r="E26" s="162"/>
      <c r="F26" s="162"/>
      <c r="G26" s="162"/>
      <c r="H26" s="162"/>
      <c r="I26" s="162"/>
      <c r="J26" s="162"/>
    </row>
    <row r="27" spans="1:10" ht="13.35" customHeight="1" x14ac:dyDescent="0.2">
      <c r="A27" s="163" t="s">
        <v>112</v>
      </c>
      <c r="B27" s="163" t="s">
        <v>113</v>
      </c>
      <c r="C27" s="163" t="s">
        <v>147</v>
      </c>
      <c r="D27" s="163" t="s">
        <v>149</v>
      </c>
      <c r="E27" s="153" t="s">
        <v>548</v>
      </c>
      <c r="F27" s="154"/>
      <c r="G27" s="154"/>
      <c r="H27" s="154"/>
      <c r="I27" s="154"/>
      <c r="J27" s="155"/>
    </row>
    <row r="28" spans="1:10" ht="13.35" customHeight="1" x14ac:dyDescent="0.2">
      <c r="A28" s="164"/>
      <c r="B28" s="164"/>
      <c r="C28" s="164"/>
      <c r="D28" s="164"/>
      <c r="E28" s="153" t="s">
        <v>547</v>
      </c>
      <c r="F28" s="154"/>
      <c r="G28" s="155"/>
      <c r="H28" s="153" t="s">
        <v>549</v>
      </c>
      <c r="I28" s="154"/>
      <c r="J28" s="155"/>
    </row>
    <row r="29" spans="1:10" ht="13.35" customHeight="1" x14ac:dyDescent="0.2">
      <c r="A29" s="165"/>
      <c r="B29" s="165"/>
      <c r="C29" s="165"/>
      <c r="D29" s="165"/>
      <c r="E29" s="42" t="s">
        <v>153</v>
      </c>
      <c r="F29" s="42" t="s">
        <v>156</v>
      </c>
      <c r="G29" s="42" t="s">
        <v>155</v>
      </c>
      <c r="H29" s="42" t="s">
        <v>550</v>
      </c>
      <c r="I29" s="42" t="s">
        <v>156</v>
      </c>
      <c r="J29" s="42" t="s">
        <v>155</v>
      </c>
    </row>
    <row r="30" spans="1:10" ht="13.35" customHeight="1" x14ac:dyDescent="0.2">
      <c r="A30" s="156">
        <v>3</v>
      </c>
      <c r="B30" s="47" t="s">
        <v>308</v>
      </c>
      <c r="C30" s="41" t="s">
        <v>147</v>
      </c>
      <c r="D30" s="41">
        <v>6</v>
      </c>
      <c r="E30" s="48">
        <v>51.96</v>
      </c>
      <c r="F30" s="48">
        <f>E30*D30</f>
        <v>311.76</v>
      </c>
      <c r="G30" s="48">
        <f>F30/12</f>
        <v>25.98</v>
      </c>
      <c r="H30" s="48"/>
      <c r="I30" s="48">
        <f>H30*D30</f>
        <v>0</v>
      </c>
      <c r="J30" s="48">
        <f>I30/12</f>
        <v>0</v>
      </c>
    </row>
    <row r="31" spans="1:10" ht="13.35" customHeight="1" x14ac:dyDescent="0.2">
      <c r="A31" s="157"/>
      <c r="B31" s="47" t="s">
        <v>307</v>
      </c>
      <c r="C31" s="41" t="s">
        <v>147</v>
      </c>
      <c r="D31" s="49">
        <v>6</v>
      </c>
      <c r="E31" s="48">
        <f>(77.9+76.9+51.8)/3</f>
        <v>68.866666666666674</v>
      </c>
      <c r="F31" s="48">
        <f>E31*D31</f>
        <v>413.20000000000005</v>
      </c>
      <c r="G31" s="48">
        <f t="shared" ref="G31:G43" si="9">F31/12</f>
        <v>34.433333333333337</v>
      </c>
      <c r="H31" s="48"/>
      <c r="I31" s="48">
        <f t="shared" ref="I31:I42" si="10">H31*D31</f>
        <v>0</v>
      </c>
      <c r="J31" s="48">
        <f t="shared" ref="J31:J42" si="11">I31/12</f>
        <v>0</v>
      </c>
    </row>
    <row r="32" spans="1:10" ht="13.35" customHeight="1" x14ac:dyDescent="0.2">
      <c r="A32" s="157"/>
      <c r="B32" s="47" t="s">
        <v>303</v>
      </c>
      <c r="C32" s="41" t="s">
        <v>218</v>
      </c>
      <c r="D32" s="49">
        <v>2</v>
      </c>
      <c r="E32" s="48">
        <v>68.48</v>
      </c>
      <c r="F32" s="48">
        <f t="shared" ref="F32:F42" si="12">E32*D32</f>
        <v>136.96</v>
      </c>
      <c r="G32" s="48">
        <f t="shared" si="9"/>
        <v>11.413333333333334</v>
      </c>
      <c r="H32" s="48"/>
      <c r="I32" s="48">
        <f t="shared" si="10"/>
        <v>0</v>
      </c>
      <c r="J32" s="48">
        <f t="shared" si="11"/>
        <v>0</v>
      </c>
    </row>
    <row r="33" spans="1:10" ht="13.35" customHeight="1" x14ac:dyDescent="0.2">
      <c r="A33" s="157"/>
      <c r="B33" s="47" t="s">
        <v>304</v>
      </c>
      <c r="C33" s="41" t="s">
        <v>147</v>
      </c>
      <c r="D33" s="41">
        <v>2</v>
      </c>
      <c r="E33" s="48">
        <v>21.49</v>
      </c>
      <c r="F33" s="48">
        <f t="shared" si="12"/>
        <v>42.98</v>
      </c>
      <c r="G33" s="48">
        <f t="shared" si="9"/>
        <v>3.5816666666666666</v>
      </c>
      <c r="H33" s="48"/>
      <c r="I33" s="48">
        <f t="shared" si="10"/>
        <v>0</v>
      </c>
      <c r="J33" s="48">
        <f t="shared" si="11"/>
        <v>0</v>
      </c>
    </row>
    <row r="34" spans="1:10" ht="13.35" customHeight="1" x14ac:dyDescent="0.2">
      <c r="A34" s="157"/>
      <c r="B34" s="47" t="s">
        <v>305</v>
      </c>
      <c r="C34" s="41" t="s">
        <v>218</v>
      </c>
      <c r="D34" s="41">
        <v>2</v>
      </c>
      <c r="E34" s="48">
        <v>32.93</v>
      </c>
      <c r="F34" s="48">
        <f t="shared" si="12"/>
        <v>65.86</v>
      </c>
      <c r="G34" s="48">
        <f t="shared" si="9"/>
        <v>5.4883333333333333</v>
      </c>
      <c r="H34" s="48"/>
      <c r="I34" s="48">
        <f t="shared" ref="I34:I41" si="13">H34*D34</f>
        <v>0</v>
      </c>
      <c r="J34" s="48">
        <f t="shared" ref="J34:J41" si="14">I34/12</f>
        <v>0</v>
      </c>
    </row>
    <row r="35" spans="1:10" ht="13.35" customHeight="1" x14ac:dyDescent="0.2">
      <c r="A35" s="157"/>
      <c r="B35" s="47" t="s">
        <v>322</v>
      </c>
      <c r="C35" s="41" t="s">
        <v>147</v>
      </c>
      <c r="D35" s="41">
        <v>1</v>
      </c>
      <c r="E35" s="48">
        <v>32.380000000000003</v>
      </c>
      <c r="F35" s="48">
        <f t="shared" si="12"/>
        <v>32.380000000000003</v>
      </c>
      <c r="G35" s="48">
        <f t="shared" si="9"/>
        <v>2.6983333333333337</v>
      </c>
      <c r="H35" s="48"/>
      <c r="I35" s="48">
        <f t="shared" si="13"/>
        <v>0</v>
      </c>
      <c r="J35" s="48">
        <f t="shared" si="14"/>
        <v>0</v>
      </c>
    </row>
    <row r="36" spans="1:10" ht="13.35" customHeight="1" x14ac:dyDescent="0.2">
      <c r="A36" s="157"/>
      <c r="B36" s="47" t="s">
        <v>306</v>
      </c>
      <c r="C36" s="41" t="s">
        <v>147</v>
      </c>
      <c r="D36" s="41">
        <v>2</v>
      </c>
      <c r="E36" s="48">
        <v>29.19</v>
      </c>
      <c r="F36" s="48">
        <f t="shared" si="12"/>
        <v>58.38</v>
      </c>
      <c r="G36" s="48">
        <f t="shared" si="9"/>
        <v>4.8650000000000002</v>
      </c>
      <c r="H36" s="48"/>
      <c r="I36" s="48">
        <f t="shared" si="13"/>
        <v>0</v>
      </c>
      <c r="J36" s="48">
        <f t="shared" si="14"/>
        <v>0</v>
      </c>
    </row>
    <row r="37" spans="1:10" ht="13.35" customHeight="1" x14ac:dyDescent="0.2">
      <c r="A37" s="157"/>
      <c r="B37" s="47" t="s">
        <v>316</v>
      </c>
      <c r="C37" s="41" t="s">
        <v>147</v>
      </c>
      <c r="D37" s="41">
        <v>1</v>
      </c>
      <c r="E37" s="48">
        <v>54.73</v>
      </c>
      <c r="F37" s="48">
        <f t="shared" si="12"/>
        <v>54.73</v>
      </c>
      <c r="G37" s="48">
        <f t="shared" si="9"/>
        <v>4.5608333333333331</v>
      </c>
      <c r="H37" s="48"/>
      <c r="I37" s="48">
        <f t="shared" si="13"/>
        <v>0</v>
      </c>
      <c r="J37" s="48">
        <f t="shared" si="14"/>
        <v>0</v>
      </c>
    </row>
    <row r="38" spans="1:10" ht="13.35" customHeight="1" x14ac:dyDescent="0.2">
      <c r="A38" s="157"/>
      <c r="B38" s="47" t="s">
        <v>317</v>
      </c>
      <c r="C38" s="41" t="s">
        <v>147</v>
      </c>
      <c r="D38" s="41">
        <v>1</v>
      </c>
      <c r="E38" s="48">
        <v>46.64</v>
      </c>
      <c r="F38" s="48">
        <f t="shared" si="12"/>
        <v>46.64</v>
      </c>
      <c r="G38" s="48">
        <f t="shared" si="9"/>
        <v>3.8866666666666667</v>
      </c>
      <c r="H38" s="48"/>
      <c r="I38" s="48">
        <f t="shared" si="13"/>
        <v>0</v>
      </c>
      <c r="J38" s="48">
        <f t="shared" si="14"/>
        <v>0</v>
      </c>
    </row>
    <row r="39" spans="1:10" ht="13.35" customHeight="1" x14ac:dyDescent="0.2">
      <c r="A39" s="157"/>
      <c r="B39" s="47" t="s">
        <v>318</v>
      </c>
      <c r="C39" s="41" t="s">
        <v>218</v>
      </c>
      <c r="D39" s="41">
        <v>1</v>
      </c>
      <c r="E39" s="48">
        <v>47.48</v>
      </c>
      <c r="F39" s="48">
        <f t="shared" si="12"/>
        <v>47.48</v>
      </c>
      <c r="G39" s="48">
        <f t="shared" si="9"/>
        <v>3.9566666666666666</v>
      </c>
      <c r="H39" s="48"/>
      <c r="I39" s="48">
        <f t="shared" si="13"/>
        <v>0</v>
      </c>
      <c r="J39" s="48">
        <f t="shared" si="14"/>
        <v>0</v>
      </c>
    </row>
    <row r="40" spans="1:10" ht="13.35" customHeight="1" x14ac:dyDescent="0.2">
      <c r="A40" s="157"/>
      <c r="B40" s="47" t="s">
        <v>323</v>
      </c>
      <c r="C40" s="41" t="s">
        <v>147</v>
      </c>
      <c r="D40" s="41">
        <v>2</v>
      </c>
      <c r="E40" s="48">
        <v>22.07</v>
      </c>
      <c r="F40" s="48">
        <f t="shared" si="12"/>
        <v>44.14</v>
      </c>
      <c r="G40" s="48">
        <f t="shared" si="9"/>
        <v>3.6783333333333332</v>
      </c>
      <c r="H40" s="48"/>
      <c r="I40" s="48">
        <f t="shared" si="13"/>
        <v>0</v>
      </c>
      <c r="J40" s="48">
        <f t="shared" si="14"/>
        <v>0</v>
      </c>
    </row>
    <row r="41" spans="1:10" ht="13.35" customHeight="1" x14ac:dyDescent="0.2">
      <c r="A41" s="157"/>
      <c r="B41" s="47" t="s">
        <v>325</v>
      </c>
      <c r="C41" s="41" t="s">
        <v>218</v>
      </c>
      <c r="D41" s="41">
        <v>1</v>
      </c>
      <c r="E41" s="48">
        <v>58.08</v>
      </c>
      <c r="F41" s="48">
        <f t="shared" si="12"/>
        <v>58.08</v>
      </c>
      <c r="G41" s="48">
        <f t="shared" si="9"/>
        <v>4.84</v>
      </c>
      <c r="H41" s="48"/>
      <c r="I41" s="48">
        <f t="shared" si="13"/>
        <v>0</v>
      </c>
      <c r="J41" s="48">
        <f t="shared" si="14"/>
        <v>0</v>
      </c>
    </row>
    <row r="42" spans="1:10" ht="13.35" customHeight="1" x14ac:dyDescent="0.2">
      <c r="A42" s="158"/>
      <c r="B42" s="47" t="s">
        <v>321</v>
      </c>
      <c r="C42" s="41" t="s">
        <v>147</v>
      </c>
      <c r="D42" s="49">
        <v>1</v>
      </c>
      <c r="E42" s="48">
        <v>56.64</v>
      </c>
      <c r="F42" s="48">
        <f t="shared" si="12"/>
        <v>56.64</v>
      </c>
      <c r="G42" s="48">
        <f t="shared" si="9"/>
        <v>4.72</v>
      </c>
      <c r="H42" s="48"/>
      <c r="I42" s="48">
        <f t="shared" si="10"/>
        <v>0</v>
      </c>
      <c r="J42" s="48">
        <f t="shared" si="11"/>
        <v>0</v>
      </c>
    </row>
    <row r="43" spans="1:10" ht="13.35" customHeight="1" x14ac:dyDescent="0.2">
      <c r="A43" s="159" t="s">
        <v>201</v>
      </c>
      <c r="B43" s="160"/>
      <c r="C43" s="160"/>
      <c r="D43" s="161"/>
      <c r="E43" s="117" t="s">
        <v>90</v>
      </c>
      <c r="F43" s="115">
        <f>SUM(F30:F42)</f>
        <v>1369.2300000000005</v>
      </c>
      <c r="G43" s="55">
        <f t="shared" si="9"/>
        <v>114.10250000000003</v>
      </c>
      <c r="H43" s="117" t="s">
        <v>90</v>
      </c>
      <c r="I43" s="115">
        <f>SUM(I30:I42)</f>
        <v>0</v>
      </c>
      <c r="J43" s="45">
        <f>I43/12</f>
        <v>0</v>
      </c>
    </row>
    <row r="45" spans="1:10" ht="13.35" customHeight="1" x14ac:dyDescent="0.2">
      <c r="A45" s="166" t="s">
        <v>445</v>
      </c>
      <c r="B45" s="166"/>
      <c r="C45" s="166"/>
      <c r="D45" s="166"/>
      <c r="E45" s="166"/>
      <c r="F45" s="166"/>
      <c r="G45" s="166"/>
      <c r="H45" s="166"/>
      <c r="I45" s="166"/>
      <c r="J45" s="166"/>
    </row>
    <row r="46" spans="1:10" ht="13.35" customHeight="1" x14ac:dyDescent="0.2">
      <c r="A46" s="163" t="s">
        <v>112</v>
      </c>
      <c r="B46" s="163" t="s">
        <v>113</v>
      </c>
      <c r="C46" s="163" t="s">
        <v>147</v>
      </c>
      <c r="D46" s="163" t="s">
        <v>149</v>
      </c>
      <c r="E46" s="153" t="s">
        <v>548</v>
      </c>
      <c r="F46" s="154"/>
      <c r="G46" s="154"/>
      <c r="H46" s="154"/>
      <c r="I46" s="154"/>
      <c r="J46" s="155"/>
    </row>
    <row r="47" spans="1:10" ht="13.35" customHeight="1" x14ac:dyDescent="0.2">
      <c r="A47" s="164"/>
      <c r="B47" s="164"/>
      <c r="C47" s="164"/>
      <c r="D47" s="164"/>
      <c r="E47" s="153" t="s">
        <v>547</v>
      </c>
      <c r="F47" s="154"/>
      <c r="G47" s="155"/>
      <c r="H47" s="153" t="s">
        <v>549</v>
      </c>
      <c r="I47" s="154"/>
      <c r="J47" s="155"/>
    </row>
    <row r="48" spans="1:10" ht="13.35" customHeight="1" x14ac:dyDescent="0.2">
      <c r="A48" s="165"/>
      <c r="B48" s="165"/>
      <c r="C48" s="165"/>
      <c r="D48" s="165"/>
      <c r="E48" s="42" t="s">
        <v>153</v>
      </c>
      <c r="F48" s="42" t="s">
        <v>156</v>
      </c>
      <c r="G48" s="42" t="s">
        <v>155</v>
      </c>
      <c r="H48" s="42" t="s">
        <v>550</v>
      </c>
      <c r="I48" s="42" t="s">
        <v>156</v>
      </c>
      <c r="J48" s="42" t="s">
        <v>155</v>
      </c>
    </row>
    <row r="49" spans="1:10" ht="51" x14ac:dyDescent="0.2">
      <c r="A49" s="156">
        <v>4</v>
      </c>
      <c r="B49" s="47" t="s">
        <v>519</v>
      </c>
      <c r="C49" s="41" t="s">
        <v>147</v>
      </c>
      <c r="D49" s="41">
        <v>6</v>
      </c>
      <c r="E49" s="48">
        <f>(123.4+185.9+180.31)/3</f>
        <v>163.20333333333335</v>
      </c>
      <c r="F49" s="48">
        <f>E49*D49</f>
        <v>979.22</v>
      </c>
      <c r="G49" s="48">
        <f>F49/12</f>
        <v>81.601666666666674</v>
      </c>
      <c r="H49" s="48"/>
      <c r="I49" s="48">
        <f>H49*12*D49</f>
        <v>0</v>
      </c>
      <c r="J49" s="48">
        <f>I49/12</f>
        <v>0</v>
      </c>
    </row>
    <row r="50" spans="1:10" ht="14.25" x14ac:dyDescent="0.2">
      <c r="A50" s="157"/>
      <c r="B50" s="47" t="s">
        <v>311</v>
      </c>
      <c r="C50" s="41" t="s">
        <v>218</v>
      </c>
      <c r="D50" s="49">
        <v>4</v>
      </c>
      <c r="E50" s="48">
        <f>(7.9+7.67+9.85)/3</f>
        <v>8.4733333333333345</v>
      </c>
      <c r="F50" s="48">
        <f t="shared" ref="F50:F53" si="15">E50*D50</f>
        <v>33.893333333333338</v>
      </c>
      <c r="G50" s="48">
        <f t="shared" ref="G50:G54" si="16">F50/12</f>
        <v>2.824444444444445</v>
      </c>
      <c r="H50" s="48"/>
      <c r="I50" s="48">
        <f t="shared" ref="I50:I53" si="17">H50*12*D50</f>
        <v>0</v>
      </c>
      <c r="J50" s="48">
        <f t="shared" ref="J50:J53" si="18">I50/12</f>
        <v>0</v>
      </c>
    </row>
    <row r="51" spans="1:10" ht="25.5" x14ac:dyDescent="0.2">
      <c r="A51" s="157"/>
      <c r="B51" s="47" t="s">
        <v>520</v>
      </c>
      <c r="C51" s="41" t="s">
        <v>218</v>
      </c>
      <c r="D51" s="41">
        <v>2</v>
      </c>
      <c r="E51" s="48">
        <f>(118.96+127.41+131.91)/3</f>
        <v>126.09333333333332</v>
      </c>
      <c r="F51" s="48">
        <f t="shared" si="15"/>
        <v>252.18666666666664</v>
      </c>
      <c r="G51" s="48">
        <f t="shared" si="16"/>
        <v>21.015555555555554</v>
      </c>
      <c r="H51" s="48"/>
      <c r="I51" s="48">
        <f t="shared" si="17"/>
        <v>0</v>
      </c>
      <c r="J51" s="48">
        <f t="shared" si="18"/>
        <v>0</v>
      </c>
    </row>
    <row r="52" spans="1:10" ht="13.35" customHeight="1" x14ac:dyDescent="0.2">
      <c r="A52" s="157"/>
      <c r="B52" s="47" t="s">
        <v>302</v>
      </c>
      <c r="C52" s="41" t="s">
        <v>147</v>
      </c>
      <c r="D52" s="41">
        <v>4</v>
      </c>
      <c r="E52" s="48">
        <f>(3.57+3.68+3.48)/3</f>
        <v>3.5766666666666667</v>
      </c>
      <c r="F52" s="48">
        <f t="shared" si="15"/>
        <v>14.306666666666667</v>
      </c>
      <c r="G52" s="48">
        <f t="shared" si="16"/>
        <v>1.1922222222222223</v>
      </c>
      <c r="H52" s="48"/>
      <c r="I52" s="48">
        <f t="shared" si="17"/>
        <v>0</v>
      </c>
      <c r="J52" s="48">
        <f t="shared" si="18"/>
        <v>0</v>
      </c>
    </row>
    <row r="53" spans="1:10" ht="13.35" customHeight="1" x14ac:dyDescent="0.2">
      <c r="A53" s="158"/>
      <c r="B53" s="47" t="s">
        <v>312</v>
      </c>
      <c r="C53" s="41" t="s">
        <v>147</v>
      </c>
      <c r="D53" s="41">
        <v>2</v>
      </c>
      <c r="E53" s="48">
        <v>18.989999999999998</v>
      </c>
      <c r="F53" s="48">
        <f t="shared" si="15"/>
        <v>37.979999999999997</v>
      </c>
      <c r="G53" s="48">
        <f t="shared" si="16"/>
        <v>3.1649999999999996</v>
      </c>
      <c r="H53" s="48"/>
      <c r="I53" s="48">
        <f t="shared" si="17"/>
        <v>0</v>
      </c>
      <c r="J53" s="48">
        <f t="shared" si="18"/>
        <v>0</v>
      </c>
    </row>
    <row r="54" spans="1:10" ht="13.35" customHeight="1" x14ac:dyDescent="0.2">
      <c r="A54" s="159" t="s">
        <v>201</v>
      </c>
      <c r="B54" s="160"/>
      <c r="C54" s="160"/>
      <c r="D54" s="161"/>
      <c r="E54" s="117" t="s">
        <v>90</v>
      </c>
      <c r="F54" s="115">
        <f>SUM(F49:F53)</f>
        <v>1317.5866666666666</v>
      </c>
      <c r="G54" s="55">
        <f t="shared" si="16"/>
        <v>109.79888888888888</v>
      </c>
      <c r="H54" s="117" t="s">
        <v>90</v>
      </c>
      <c r="I54" s="115">
        <f>SUM(I49:I53)</f>
        <v>0</v>
      </c>
      <c r="J54" s="45">
        <f>I54/12</f>
        <v>0</v>
      </c>
    </row>
    <row r="56" spans="1:10" ht="13.35" customHeight="1" x14ac:dyDescent="0.2">
      <c r="A56" s="162" t="s">
        <v>544</v>
      </c>
      <c r="B56" s="162"/>
      <c r="C56" s="162"/>
      <c r="D56" s="162"/>
      <c r="E56" s="162"/>
      <c r="F56" s="162"/>
      <c r="G56" s="162"/>
      <c r="H56" s="162"/>
      <c r="I56" s="162"/>
      <c r="J56" s="162"/>
    </row>
    <row r="57" spans="1:10" ht="13.35" customHeight="1" x14ac:dyDescent="0.2">
      <c r="A57" s="163" t="s">
        <v>112</v>
      </c>
      <c r="B57" s="163" t="s">
        <v>113</v>
      </c>
      <c r="C57" s="163" t="s">
        <v>147</v>
      </c>
      <c r="D57" s="163" t="s">
        <v>149</v>
      </c>
      <c r="E57" s="153" t="s">
        <v>548</v>
      </c>
      <c r="F57" s="154"/>
      <c r="G57" s="154"/>
      <c r="H57" s="154"/>
      <c r="I57" s="154"/>
      <c r="J57" s="155"/>
    </row>
    <row r="58" spans="1:10" ht="13.35" customHeight="1" x14ac:dyDescent="0.2">
      <c r="A58" s="164"/>
      <c r="B58" s="164"/>
      <c r="C58" s="164"/>
      <c r="D58" s="164"/>
      <c r="E58" s="153" t="s">
        <v>547</v>
      </c>
      <c r="F58" s="154"/>
      <c r="G58" s="155"/>
      <c r="H58" s="153" t="s">
        <v>549</v>
      </c>
      <c r="I58" s="154"/>
      <c r="J58" s="155"/>
    </row>
    <row r="59" spans="1:10" ht="13.35" customHeight="1" x14ac:dyDescent="0.2">
      <c r="A59" s="165"/>
      <c r="B59" s="165"/>
      <c r="C59" s="165"/>
      <c r="D59" s="165"/>
      <c r="E59" s="42" t="s">
        <v>153</v>
      </c>
      <c r="F59" s="42" t="s">
        <v>156</v>
      </c>
      <c r="G59" s="42" t="s">
        <v>155</v>
      </c>
      <c r="H59" s="42" t="s">
        <v>550</v>
      </c>
      <c r="I59" s="42" t="s">
        <v>156</v>
      </c>
      <c r="J59" s="42" t="s">
        <v>155</v>
      </c>
    </row>
    <row r="60" spans="1:10" ht="25.5" x14ac:dyDescent="0.2">
      <c r="A60" s="156">
        <v>5</v>
      </c>
      <c r="B60" s="47" t="s">
        <v>313</v>
      </c>
      <c r="C60" s="41" t="s">
        <v>147</v>
      </c>
      <c r="D60" s="41">
        <v>2</v>
      </c>
      <c r="E60" s="48">
        <v>236.91</v>
      </c>
      <c r="F60" s="48">
        <f>E60*D60</f>
        <v>473.82</v>
      </c>
      <c r="G60" s="48">
        <f>F60/12</f>
        <v>39.484999999999999</v>
      </c>
      <c r="H60" s="48"/>
      <c r="I60" s="48">
        <f>H60*12*D60</f>
        <v>0</v>
      </c>
      <c r="J60" s="48">
        <f>I60/12</f>
        <v>0</v>
      </c>
    </row>
    <row r="61" spans="1:10" ht="13.35" customHeight="1" x14ac:dyDescent="0.2">
      <c r="A61" s="157"/>
      <c r="B61" s="47" t="s">
        <v>314</v>
      </c>
      <c r="C61" s="41" t="s">
        <v>147</v>
      </c>
      <c r="D61" s="49">
        <v>2</v>
      </c>
      <c r="E61" s="48">
        <v>41.96</v>
      </c>
      <c r="F61" s="48">
        <f t="shared" ref="F61:F70" si="19">E61*D61</f>
        <v>83.92</v>
      </c>
      <c r="G61" s="48">
        <f t="shared" ref="G61:G71" si="20">F61/12</f>
        <v>6.9933333333333332</v>
      </c>
      <c r="H61" s="48"/>
      <c r="I61" s="48">
        <f t="shared" ref="I61:I70" si="21">H61*12*D61</f>
        <v>0</v>
      </c>
      <c r="J61" s="48">
        <f t="shared" ref="J61:J70" si="22">I61/12</f>
        <v>0</v>
      </c>
    </row>
    <row r="62" spans="1:10" ht="13.35" customHeight="1" x14ac:dyDescent="0.2">
      <c r="A62" s="157"/>
      <c r="B62" s="47" t="s">
        <v>324</v>
      </c>
      <c r="C62" s="41" t="s">
        <v>147</v>
      </c>
      <c r="D62" s="49">
        <v>2</v>
      </c>
      <c r="E62" s="48">
        <v>47.53</v>
      </c>
      <c r="F62" s="48">
        <f t="shared" si="19"/>
        <v>95.06</v>
      </c>
      <c r="G62" s="48">
        <f t="shared" si="20"/>
        <v>7.9216666666666669</v>
      </c>
      <c r="H62" s="48"/>
      <c r="I62" s="48">
        <f t="shared" si="21"/>
        <v>0</v>
      </c>
      <c r="J62" s="48">
        <f t="shared" si="22"/>
        <v>0</v>
      </c>
    </row>
    <row r="63" spans="1:10" ht="13.35" customHeight="1" x14ac:dyDescent="0.2">
      <c r="A63" s="157"/>
      <c r="B63" s="47" t="s">
        <v>315</v>
      </c>
      <c r="C63" s="41" t="s">
        <v>147</v>
      </c>
      <c r="D63" s="49">
        <v>4</v>
      </c>
      <c r="E63" s="48">
        <v>68.87</v>
      </c>
      <c r="F63" s="48">
        <f t="shared" si="19"/>
        <v>275.48</v>
      </c>
      <c r="G63" s="48">
        <f t="shared" si="20"/>
        <v>22.956666666666667</v>
      </c>
      <c r="H63" s="48"/>
      <c r="I63" s="48">
        <f t="shared" si="21"/>
        <v>0</v>
      </c>
      <c r="J63" s="48">
        <f t="shared" si="22"/>
        <v>0</v>
      </c>
    </row>
    <row r="64" spans="1:10" ht="13.35" customHeight="1" x14ac:dyDescent="0.2">
      <c r="A64" s="157"/>
      <c r="B64" s="47" t="s">
        <v>321</v>
      </c>
      <c r="C64" s="41" t="s">
        <v>147</v>
      </c>
      <c r="D64" s="49">
        <v>1</v>
      </c>
      <c r="E64" s="48">
        <v>56.64</v>
      </c>
      <c r="F64" s="48">
        <f t="shared" ref="F64:F69" si="23">E64*D64</f>
        <v>56.64</v>
      </c>
      <c r="G64" s="48">
        <f t="shared" ref="G64:G69" si="24">F64/12</f>
        <v>4.72</v>
      </c>
      <c r="H64" s="48"/>
      <c r="I64" s="48">
        <f t="shared" ref="I64:I69" si="25">H64*12*D64</f>
        <v>0</v>
      </c>
      <c r="J64" s="48">
        <f t="shared" ref="J64:J69" si="26">I64/12</f>
        <v>0</v>
      </c>
    </row>
    <row r="65" spans="1:10" ht="13.35" customHeight="1" x14ac:dyDescent="0.2">
      <c r="A65" s="157"/>
      <c r="B65" s="47" t="s">
        <v>303</v>
      </c>
      <c r="C65" s="41" t="s">
        <v>218</v>
      </c>
      <c r="D65" s="49">
        <v>2</v>
      </c>
      <c r="E65" s="48">
        <v>68.48</v>
      </c>
      <c r="F65" s="48">
        <f t="shared" si="23"/>
        <v>136.96</v>
      </c>
      <c r="G65" s="48">
        <f t="shared" si="24"/>
        <v>11.413333333333334</v>
      </c>
      <c r="H65" s="48"/>
      <c r="I65" s="48">
        <f t="shared" si="25"/>
        <v>0</v>
      </c>
      <c r="J65" s="48">
        <f t="shared" si="26"/>
        <v>0</v>
      </c>
    </row>
    <row r="66" spans="1:10" ht="13.35" customHeight="1" x14ac:dyDescent="0.2">
      <c r="A66" s="157"/>
      <c r="B66" s="47" t="s">
        <v>323</v>
      </c>
      <c r="C66" s="41" t="s">
        <v>147</v>
      </c>
      <c r="D66" s="41">
        <v>2</v>
      </c>
      <c r="E66" s="48">
        <v>22.07</v>
      </c>
      <c r="F66" s="48">
        <f t="shared" si="23"/>
        <v>44.14</v>
      </c>
      <c r="G66" s="48">
        <f t="shared" si="24"/>
        <v>3.6783333333333332</v>
      </c>
      <c r="H66" s="48"/>
      <c r="I66" s="48">
        <f t="shared" si="25"/>
        <v>0</v>
      </c>
      <c r="J66" s="48">
        <f t="shared" si="26"/>
        <v>0</v>
      </c>
    </row>
    <row r="67" spans="1:10" ht="13.35" customHeight="1" x14ac:dyDescent="0.2">
      <c r="A67" s="157"/>
      <c r="B67" s="47" t="s">
        <v>305</v>
      </c>
      <c r="C67" s="41" t="s">
        <v>218</v>
      </c>
      <c r="D67" s="41">
        <v>2</v>
      </c>
      <c r="E67" s="48">
        <v>32.93</v>
      </c>
      <c r="F67" s="48">
        <f t="shared" si="23"/>
        <v>65.86</v>
      </c>
      <c r="G67" s="48">
        <f t="shared" si="24"/>
        <v>5.4883333333333333</v>
      </c>
      <c r="H67" s="48"/>
      <c r="I67" s="48">
        <f t="shared" si="25"/>
        <v>0</v>
      </c>
      <c r="J67" s="48">
        <f t="shared" si="26"/>
        <v>0</v>
      </c>
    </row>
    <row r="68" spans="1:10" ht="13.35" customHeight="1" x14ac:dyDescent="0.2">
      <c r="A68" s="157"/>
      <c r="B68" s="47" t="s">
        <v>325</v>
      </c>
      <c r="C68" s="41" t="s">
        <v>218</v>
      </c>
      <c r="D68" s="41">
        <v>1</v>
      </c>
      <c r="E68" s="48">
        <v>58.08</v>
      </c>
      <c r="F68" s="48">
        <f t="shared" si="23"/>
        <v>58.08</v>
      </c>
      <c r="G68" s="48">
        <f t="shared" si="24"/>
        <v>4.84</v>
      </c>
      <c r="H68" s="48"/>
      <c r="I68" s="48">
        <f t="shared" si="25"/>
        <v>0</v>
      </c>
      <c r="J68" s="48">
        <f t="shared" si="26"/>
        <v>0</v>
      </c>
    </row>
    <row r="69" spans="1:10" ht="13.35" customHeight="1" x14ac:dyDescent="0.2">
      <c r="A69" s="157"/>
      <c r="B69" s="47" t="s">
        <v>319</v>
      </c>
      <c r="C69" s="41" t="s">
        <v>147</v>
      </c>
      <c r="D69" s="41">
        <v>1</v>
      </c>
      <c r="E69" s="48">
        <v>194.53</v>
      </c>
      <c r="F69" s="48">
        <f t="shared" si="23"/>
        <v>194.53</v>
      </c>
      <c r="G69" s="48">
        <f t="shared" si="24"/>
        <v>16.210833333333333</v>
      </c>
      <c r="H69" s="48"/>
      <c r="I69" s="48">
        <f t="shared" si="25"/>
        <v>0</v>
      </c>
      <c r="J69" s="48">
        <f t="shared" si="26"/>
        <v>0</v>
      </c>
    </row>
    <row r="70" spans="1:10" ht="13.35" customHeight="1" x14ac:dyDescent="0.2">
      <c r="A70" s="158"/>
      <c r="B70" s="47" t="s">
        <v>320</v>
      </c>
      <c r="C70" s="41" t="s">
        <v>218</v>
      </c>
      <c r="D70" s="41">
        <v>1</v>
      </c>
      <c r="E70" s="48">
        <v>259.01</v>
      </c>
      <c r="F70" s="48">
        <f t="shared" si="19"/>
        <v>259.01</v>
      </c>
      <c r="G70" s="48">
        <f t="shared" si="20"/>
        <v>21.584166666666665</v>
      </c>
      <c r="H70" s="48"/>
      <c r="I70" s="48">
        <f t="shared" si="21"/>
        <v>0</v>
      </c>
      <c r="J70" s="48">
        <f t="shared" si="22"/>
        <v>0</v>
      </c>
    </row>
    <row r="71" spans="1:10" ht="13.35" customHeight="1" x14ac:dyDescent="0.2">
      <c r="A71" s="159" t="s">
        <v>201</v>
      </c>
      <c r="B71" s="160"/>
      <c r="C71" s="160"/>
      <c r="D71" s="161"/>
      <c r="E71" s="117" t="s">
        <v>90</v>
      </c>
      <c r="F71" s="115">
        <f>SUM(F60:F70)</f>
        <v>1743.4999999999998</v>
      </c>
      <c r="G71" s="55">
        <f t="shared" si="20"/>
        <v>145.29166666666666</v>
      </c>
      <c r="H71" s="117" t="s">
        <v>90</v>
      </c>
      <c r="I71" s="115">
        <f>SUM(I60:I70)</f>
        <v>0</v>
      </c>
      <c r="J71" s="45">
        <f>I71/12</f>
        <v>0</v>
      </c>
    </row>
    <row r="73" spans="1:10" ht="13.35" customHeight="1" x14ac:dyDescent="0.2">
      <c r="A73" s="162" t="s">
        <v>501</v>
      </c>
      <c r="B73" s="162"/>
      <c r="C73" s="162"/>
      <c r="D73" s="162"/>
      <c r="E73" s="162"/>
      <c r="F73" s="162"/>
      <c r="G73" s="162"/>
      <c r="H73" s="162"/>
      <c r="I73" s="162"/>
      <c r="J73" s="162"/>
    </row>
    <row r="74" spans="1:10" ht="13.35" customHeight="1" x14ac:dyDescent="0.2">
      <c r="A74" s="163" t="s">
        <v>112</v>
      </c>
      <c r="B74" s="163" t="s">
        <v>113</v>
      </c>
      <c r="C74" s="163" t="s">
        <v>147</v>
      </c>
      <c r="D74" s="163" t="s">
        <v>149</v>
      </c>
      <c r="E74" s="153" t="s">
        <v>548</v>
      </c>
      <c r="F74" s="154"/>
      <c r="G74" s="154"/>
      <c r="H74" s="154"/>
      <c r="I74" s="154"/>
      <c r="J74" s="155"/>
    </row>
    <row r="75" spans="1:10" ht="13.35" customHeight="1" x14ac:dyDescent="0.2">
      <c r="A75" s="164"/>
      <c r="B75" s="164"/>
      <c r="C75" s="164"/>
      <c r="D75" s="164"/>
      <c r="E75" s="153" t="s">
        <v>547</v>
      </c>
      <c r="F75" s="154"/>
      <c r="G75" s="155"/>
      <c r="H75" s="153" t="s">
        <v>549</v>
      </c>
      <c r="I75" s="154"/>
      <c r="J75" s="155"/>
    </row>
    <row r="76" spans="1:10" ht="13.35" customHeight="1" x14ac:dyDescent="0.2">
      <c r="A76" s="165"/>
      <c r="B76" s="165"/>
      <c r="C76" s="165"/>
      <c r="D76" s="165"/>
      <c r="E76" s="42" t="s">
        <v>153</v>
      </c>
      <c r="F76" s="42" t="s">
        <v>156</v>
      </c>
      <c r="G76" s="42" t="s">
        <v>155</v>
      </c>
      <c r="H76" s="42" t="s">
        <v>550</v>
      </c>
      <c r="I76" s="42" t="s">
        <v>156</v>
      </c>
      <c r="J76" s="42" t="s">
        <v>155</v>
      </c>
    </row>
    <row r="77" spans="1:10" ht="13.35" customHeight="1" x14ac:dyDescent="0.2">
      <c r="A77" s="156">
        <v>6</v>
      </c>
      <c r="B77" s="47" t="s">
        <v>324</v>
      </c>
      <c r="C77" s="41" t="s">
        <v>147</v>
      </c>
      <c r="D77" s="49">
        <v>6</v>
      </c>
      <c r="E77" s="48">
        <v>47.53</v>
      </c>
      <c r="F77" s="48">
        <f>E77*D77</f>
        <v>285.18</v>
      </c>
      <c r="G77" s="48">
        <f>F77/12</f>
        <v>23.765000000000001</v>
      </c>
      <c r="H77" s="48"/>
      <c r="I77" s="48">
        <f>H77*12*D77</f>
        <v>0</v>
      </c>
      <c r="J77" s="48">
        <f>I77/12</f>
        <v>0</v>
      </c>
    </row>
    <row r="78" spans="1:10" ht="13.35" customHeight="1" x14ac:dyDescent="0.2">
      <c r="A78" s="157"/>
      <c r="B78" s="47" t="s">
        <v>315</v>
      </c>
      <c r="C78" s="41" t="s">
        <v>147</v>
      </c>
      <c r="D78" s="49">
        <v>6</v>
      </c>
      <c r="E78" s="48">
        <f>(77.9+76.9+51.8)/3</f>
        <v>68.866666666666674</v>
      </c>
      <c r="F78" s="48">
        <f t="shared" ref="F78:F83" si="27">E78*D78</f>
        <v>413.20000000000005</v>
      </c>
      <c r="G78" s="48">
        <f t="shared" ref="G78:G84" si="28">F78/12</f>
        <v>34.433333333333337</v>
      </c>
      <c r="H78" s="48"/>
      <c r="I78" s="48">
        <f t="shared" ref="I78:I83" si="29">H78*12*D78</f>
        <v>0</v>
      </c>
      <c r="J78" s="48">
        <f t="shared" ref="J78:J83" si="30">I78/12</f>
        <v>0</v>
      </c>
    </row>
    <row r="79" spans="1:10" ht="13.35" customHeight="1" x14ac:dyDescent="0.2">
      <c r="A79" s="157"/>
      <c r="B79" s="47" t="s">
        <v>321</v>
      </c>
      <c r="C79" s="41" t="s">
        <v>147</v>
      </c>
      <c r="D79" s="49">
        <v>1</v>
      </c>
      <c r="E79" s="48">
        <v>56.64</v>
      </c>
      <c r="F79" s="48">
        <f t="shared" si="27"/>
        <v>56.64</v>
      </c>
      <c r="G79" s="48">
        <f t="shared" si="28"/>
        <v>4.72</v>
      </c>
      <c r="H79" s="48"/>
      <c r="I79" s="48">
        <f t="shared" si="29"/>
        <v>0</v>
      </c>
      <c r="J79" s="48">
        <f t="shared" si="30"/>
        <v>0</v>
      </c>
    </row>
    <row r="80" spans="1:10" ht="13.35" customHeight="1" x14ac:dyDescent="0.2">
      <c r="A80" s="157"/>
      <c r="B80" s="47" t="s">
        <v>303</v>
      </c>
      <c r="C80" s="41" t="s">
        <v>218</v>
      </c>
      <c r="D80" s="49">
        <v>2</v>
      </c>
      <c r="E80" s="48">
        <f>(78.99+60.66+65.8)/3</f>
        <v>68.483333333333334</v>
      </c>
      <c r="F80" s="48">
        <f t="shared" si="27"/>
        <v>136.96666666666667</v>
      </c>
      <c r="G80" s="48">
        <f t="shared" si="28"/>
        <v>11.41388888888889</v>
      </c>
      <c r="H80" s="48"/>
      <c r="I80" s="48">
        <f t="shared" si="29"/>
        <v>0</v>
      </c>
      <c r="J80" s="48">
        <f t="shared" si="30"/>
        <v>0</v>
      </c>
    </row>
    <row r="81" spans="1:10" ht="13.35" customHeight="1" x14ac:dyDescent="0.2">
      <c r="A81" s="157"/>
      <c r="B81" s="47" t="s">
        <v>305</v>
      </c>
      <c r="C81" s="41" t="s">
        <v>218</v>
      </c>
      <c r="D81" s="41">
        <v>2</v>
      </c>
      <c r="E81" s="48">
        <v>32.93</v>
      </c>
      <c r="F81" s="48">
        <f t="shared" ref="F81:F82" si="31">E81*D81</f>
        <v>65.86</v>
      </c>
      <c r="G81" s="48">
        <f t="shared" ref="G81:G82" si="32">F81/12</f>
        <v>5.4883333333333333</v>
      </c>
      <c r="H81" s="48"/>
      <c r="I81" s="48">
        <f t="shared" ref="I81:I82" si="33">H81*12*D81</f>
        <v>0</v>
      </c>
      <c r="J81" s="48">
        <f t="shared" ref="J81:J82" si="34">I81/12</f>
        <v>0</v>
      </c>
    </row>
    <row r="82" spans="1:10" ht="13.35" customHeight="1" x14ac:dyDescent="0.2">
      <c r="A82" s="157"/>
      <c r="B82" s="47" t="s">
        <v>323</v>
      </c>
      <c r="C82" s="41" t="s">
        <v>147</v>
      </c>
      <c r="D82" s="41">
        <v>2</v>
      </c>
      <c r="E82" s="48">
        <v>22.07</v>
      </c>
      <c r="F82" s="48">
        <f t="shared" si="31"/>
        <v>44.14</v>
      </c>
      <c r="G82" s="48">
        <f t="shared" si="32"/>
        <v>3.6783333333333332</v>
      </c>
      <c r="H82" s="48"/>
      <c r="I82" s="48">
        <f t="shared" si="33"/>
        <v>0</v>
      </c>
      <c r="J82" s="48">
        <f t="shared" si="34"/>
        <v>0</v>
      </c>
    </row>
    <row r="83" spans="1:10" ht="13.35" customHeight="1" x14ac:dyDescent="0.2">
      <c r="A83" s="158"/>
      <c r="B83" s="47" t="s">
        <v>325</v>
      </c>
      <c r="C83" s="41" t="s">
        <v>218</v>
      </c>
      <c r="D83" s="41">
        <v>1</v>
      </c>
      <c r="E83" s="48">
        <v>58.08</v>
      </c>
      <c r="F83" s="48">
        <f t="shared" si="27"/>
        <v>58.08</v>
      </c>
      <c r="G83" s="48">
        <f t="shared" si="28"/>
        <v>4.84</v>
      </c>
      <c r="H83" s="48"/>
      <c r="I83" s="48">
        <f t="shared" si="29"/>
        <v>0</v>
      </c>
      <c r="J83" s="48">
        <f t="shared" si="30"/>
        <v>0</v>
      </c>
    </row>
    <row r="84" spans="1:10" ht="13.35" customHeight="1" x14ac:dyDescent="0.2">
      <c r="A84" s="159" t="s">
        <v>201</v>
      </c>
      <c r="B84" s="160"/>
      <c r="C84" s="160"/>
      <c r="D84" s="161"/>
      <c r="E84" s="117" t="s">
        <v>90</v>
      </c>
      <c r="F84" s="115">
        <f>SUM(F77:F83)</f>
        <v>1060.0666666666668</v>
      </c>
      <c r="G84" s="55">
        <f t="shared" si="28"/>
        <v>88.338888888888903</v>
      </c>
      <c r="H84" s="117" t="s">
        <v>90</v>
      </c>
      <c r="I84" s="115">
        <f>SUM(I77:I83)</f>
        <v>0</v>
      </c>
      <c r="J84" s="45">
        <f>I84/12</f>
        <v>0</v>
      </c>
    </row>
    <row r="86" spans="1:10" ht="13.35" customHeight="1" x14ac:dyDescent="0.2">
      <c r="A86" s="162" t="s">
        <v>521</v>
      </c>
      <c r="B86" s="162"/>
      <c r="C86" s="162"/>
      <c r="D86" s="162"/>
      <c r="E86" s="162"/>
      <c r="F86" s="162"/>
      <c r="G86" s="162"/>
      <c r="H86" s="162"/>
      <c r="I86" s="162"/>
      <c r="J86" s="162"/>
    </row>
    <row r="87" spans="1:10" ht="13.35" customHeight="1" x14ac:dyDescent="0.2">
      <c r="A87" s="163" t="s">
        <v>112</v>
      </c>
      <c r="B87" s="163" t="s">
        <v>113</v>
      </c>
      <c r="C87" s="163" t="s">
        <v>147</v>
      </c>
      <c r="D87" s="163" t="s">
        <v>149</v>
      </c>
      <c r="E87" s="153" t="s">
        <v>548</v>
      </c>
      <c r="F87" s="154"/>
      <c r="G87" s="154"/>
      <c r="H87" s="154"/>
      <c r="I87" s="154"/>
      <c r="J87" s="155"/>
    </row>
    <row r="88" spans="1:10" ht="13.35" customHeight="1" x14ac:dyDescent="0.2">
      <c r="A88" s="164"/>
      <c r="B88" s="164"/>
      <c r="C88" s="164"/>
      <c r="D88" s="164"/>
      <c r="E88" s="153" t="s">
        <v>547</v>
      </c>
      <c r="F88" s="154"/>
      <c r="G88" s="155"/>
      <c r="H88" s="153" t="s">
        <v>549</v>
      </c>
      <c r="I88" s="154"/>
      <c r="J88" s="155"/>
    </row>
    <row r="89" spans="1:10" ht="13.35" customHeight="1" x14ac:dyDescent="0.2">
      <c r="A89" s="165"/>
      <c r="B89" s="165"/>
      <c r="C89" s="165"/>
      <c r="D89" s="165"/>
      <c r="E89" s="42" t="s">
        <v>153</v>
      </c>
      <c r="F89" s="42" t="s">
        <v>156</v>
      </c>
      <c r="G89" s="42" t="s">
        <v>155</v>
      </c>
      <c r="H89" s="42" t="s">
        <v>550</v>
      </c>
      <c r="I89" s="42" t="s">
        <v>156</v>
      </c>
      <c r="J89" s="42" t="s">
        <v>155</v>
      </c>
    </row>
    <row r="90" spans="1:10" ht="13.35" customHeight="1" x14ac:dyDescent="0.2">
      <c r="A90" s="156">
        <v>7</v>
      </c>
      <c r="B90" s="47" t="s">
        <v>314</v>
      </c>
      <c r="C90" s="41" t="s">
        <v>147</v>
      </c>
      <c r="D90" s="49">
        <v>3</v>
      </c>
      <c r="E90" s="48">
        <v>41.96</v>
      </c>
      <c r="F90" s="48">
        <f>E90*D90</f>
        <v>125.88</v>
      </c>
      <c r="G90" s="48">
        <f>F90/12</f>
        <v>10.49</v>
      </c>
      <c r="H90" s="48"/>
      <c r="I90" s="48">
        <f>H90*12*D90</f>
        <v>0</v>
      </c>
      <c r="J90" s="48">
        <f>I90/12</f>
        <v>0</v>
      </c>
    </row>
    <row r="91" spans="1:10" ht="13.35" customHeight="1" x14ac:dyDescent="0.2">
      <c r="A91" s="157"/>
      <c r="B91" s="47" t="s">
        <v>324</v>
      </c>
      <c r="C91" s="41" t="s">
        <v>147</v>
      </c>
      <c r="D91" s="49">
        <v>3</v>
      </c>
      <c r="E91" s="48">
        <v>47.53</v>
      </c>
      <c r="F91" s="48">
        <f t="shared" ref="F91:F94" si="35">E91*D91</f>
        <v>142.59</v>
      </c>
      <c r="G91" s="48">
        <f t="shared" ref="G91:G95" si="36">F91/12</f>
        <v>11.8825</v>
      </c>
      <c r="H91" s="48"/>
      <c r="I91" s="48">
        <f t="shared" ref="I91:I94" si="37">H91*12*D91</f>
        <v>0</v>
      </c>
      <c r="J91" s="48">
        <f t="shared" ref="J91:J94" si="38">I91/12</f>
        <v>0</v>
      </c>
    </row>
    <row r="92" spans="1:10" ht="13.35" customHeight="1" x14ac:dyDescent="0.2">
      <c r="A92" s="157"/>
      <c r="B92" s="47" t="s">
        <v>447</v>
      </c>
      <c r="C92" s="41" t="s">
        <v>147</v>
      </c>
      <c r="D92" s="49">
        <v>6</v>
      </c>
      <c r="E92" s="48">
        <v>84.43</v>
      </c>
      <c r="F92" s="48">
        <f t="shared" si="35"/>
        <v>506.58000000000004</v>
      </c>
      <c r="G92" s="48">
        <f t="shared" si="36"/>
        <v>42.215000000000003</v>
      </c>
      <c r="H92" s="48"/>
      <c r="I92" s="48">
        <f t="shared" si="37"/>
        <v>0</v>
      </c>
      <c r="J92" s="48">
        <f t="shared" si="38"/>
        <v>0</v>
      </c>
    </row>
    <row r="93" spans="1:10" ht="13.35" customHeight="1" x14ac:dyDescent="0.2">
      <c r="A93" s="157"/>
      <c r="B93" s="47" t="s">
        <v>303</v>
      </c>
      <c r="C93" s="41" t="s">
        <v>218</v>
      </c>
      <c r="D93" s="49">
        <v>2</v>
      </c>
      <c r="E93" s="48">
        <v>68.48</v>
      </c>
      <c r="F93" s="48">
        <f t="shared" si="35"/>
        <v>136.96</v>
      </c>
      <c r="G93" s="48">
        <f t="shared" si="36"/>
        <v>11.413333333333334</v>
      </c>
      <c r="H93" s="48"/>
      <c r="I93" s="48">
        <f t="shared" si="37"/>
        <v>0</v>
      </c>
      <c r="J93" s="48">
        <f t="shared" si="38"/>
        <v>0</v>
      </c>
    </row>
    <row r="94" spans="1:10" ht="13.35" customHeight="1" x14ac:dyDescent="0.2">
      <c r="A94" s="158"/>
      <c r="B94" s="47" t="s">
        <v>321</v>
      </c>
      <c r="C94" s="41" t="s">
        <v>147</v>
      </c>
      <c r="D94" s="49">
        <v>1</v>
      </c>
      <c r="E94" s="48">
        <v>56.64</v>
      </c>
      <c r="F94" s="48">
        <f t="shared" si="35"/>
        <v>56.64</v>
      </c>
      <c r="G94" s="48">
        <f t="shared" si="36"/>
        <v>4.72</v>
      </c>
      <c r="H94" s="48"/>
      <c r="I94" s="48">
        <f t="shared" si="37"/>
        <v>0</v>
      </c>
      <c r="J94" s="48">
        <f t="shared" si="38"/>
        <v>0</v>
      </c>
    </row>
    <row r="95" spans="1:10" ht="13.35" customHeight="1" x14ac:dyDescent="0.2">
      <c r="A95" s="159" t="s">
        <v>201</v>
      </c>
      <c r="B95" s="160"/>
      <c r="C95" s="160"/>
      <c r="D95" s="161"/>
      <c r="E95" s="117" t="s">
        <v>90</v>
      </c>
      <c r="F95" s="115">
        <f>SUM(F90:F94)</f>
        <v>968.65000000000009</v>
      </c>
      <c r="G95" s="55">
        <f t="shared" si="36"/>
        <v>80.720833333333346</v>
      </c>
      <c r="H95" s="117" t="s">
        <v>90</v>
      </c>
      <c r="I95" s="115">
        <f>SUM(I90:I94)</f>
        <v>0</v>
      </c>
      <c r="J95" s="45">
        <f>I95/12</f>
        <v>0</v>
      </c>
    </row>
    <row r="97" spans="1:10" ht="13.35" customHeight="1" x14ac:dyDescent="0.2">
      <c r="A97" s="162" t="s">
        <v>546</v>
      </c>
      <c r="B97" s="162"/>
      <c r="C97" s="162"/>
      <c r="D97" s="162"/>
      <c r="E97" s="162"/>
      <c r="F97" s="162"/>
      <c r="G97" s="162"/>
      <c r="H97" s="162"/>
      <c r="I97" s="162"/>
      <c r="J97" s="162"/>
    </row>
    <row r="98" spans="1:10" ht="13.35" customHeight="1" x14ac:dyDescent="0.2">
      <c r="A98" s="163" t="s">
        <v>112</v>
      </c>
      <c r="B98" s="163" t="s">
        <v>113</v>
      </c>
      <c r="C98" s="163" t="s">
        <v>147</v>
      </c>
      <c r="D98" s="163" t="s">
        <v>149</v>
      </c>
      <c r="E98" s="153" t="s">
        <v>548</v>
      </c>
      <c r="F98" s="154"/>
      <c r="G98" s="154"/>
      <c r="H98" s="154"/>
      <c r="I98" s="154"/>
      <c r="J98" s="155"/>
    </row>
    <row r="99" spans="1:10" ht="13.35" customHeight="1" x14ac:dyDescent="0.2">
      <c r="A99" s="164"/>
      <c r="B99" s="164"/>
      <c r="C99" s="164"/>
      <c r="D99" s="164"/>
      <c r="E99" s="153" t="s">
        <v>547</v>
      </c>
      <c r="F99" s="154"/>
      <c r="G99" s="155"/>
      <c r="H99" s="153" t="s">
        <v>549</v>
      </c>
      <c r="I99" s="154"/>
      <c r="J99" s="155"/>
    </row>
    <row r="100" spans="1:10" ht="13.35" customHeight="1" x14ac:dyDescent="0.2">
      <c r="A100" s="165"/>
      <c r="B100" s="165"/>
      <c r="C100" s="165"/>
      <c r="D100" s="165"/>
      <c r="E100" s="42" t="s">
        <v>153</v>
      </c>
      <c r="F100" s="42" t="s">
        <v>156</v>
      </c>
      <c r="G100" s="42" t="s">
        <v>155</v>
      </c>
      <c r="H100" s="42" t="s">
        <v>550</v>
      </c>
      <c r="I100" s="42" t="s">
        <v>156</v>
      </c>
      <c r="J100" s="42" t="s">
        <v>155</v>
      </c>
    </row>
    <row r="101" spans="1:10" ht="13.35" customHeight="1" x14ac:dyDescent="0.2">
      <c r="A101" s="156">
        <v>8</v>
      </c>
      <c r="B101" s="47" t="s">
        <v>314</v>
      </c>
      <c r="C101" s="41" t="s">
        <v>147</v>
      </c>
      <c r="D101" s="49">
        <v>3</v>
      </c>
      <c r="E101" s="48">
        <f>(39.9+39+46.99)/3</f>
        <v>41.963333333333338</v>
      </c>
      <c r="F101" s="48">
        <f>E101*D101</f>
        <v>125.89000000000001</v>
      </c>
      <c r="G101" s="48">
        <f>F101/12</f>
        <v>10.490833333333335</v>
      </c>
      <c r="H101" s="48"/>
      <c r="I101" s="48">
        <f>H101*12*D101</f>
        <v>0</v>
      </c>
      <c r="J101" s="48">
        <f>I101/12</f>
        <v>0</v>
      </c>
    </row>
    <row r="102" spans="1:10" ht="13.35" customHeight="1" x14ac:dyDescent="0.2">
      <c r="A102" s="157"/>
      <c r="B102" s="47" t="s">
        <v>324</v>
      </c>
      <c r="C102" s="41" t="s">
        <v>147</v>
      </c>
      <c r="D102" s="49">
        <v>3</v>
      </c>
      <c r="E102" s="48">
        <v>47.53</v>
      </c>
      <c r="F102" s="48">
        <f t="shared" ref="F102:F104" si="39">E102*D102</f>
        <v>142.59</v>
      </c>
      <c r="G102" s="48">
        <f t="shared" ref="G102:G107" si="40">F102/12</f>
        <v>11.8825</v>
      </c>
      <c r="H102" s="48"/>
      <c r="I102" s="48">
        <f t="shared" ref="I102:I104" si="41">H102*12*D102</f>
        <v>0</v>
      </c>
      <c r="J102" s="48">
        <f t="shared" ref="J102:J104" si="42">I102/12</f>
        <v>0</v>
      </c>
    </row>
    <row r="103" spans="1:10" ht="13.35" customHeight="1" x14ac:dyDescent="0.2">
      <c r="A103" s="157"/>
      <c r="B103" s="47" t="s">
        <v>315</v>
      </c>
      <c r="C103" s="41" t="s">
        <v>147</v>
      </c>
      <c r="D103" s="49">
        <v>6</v>
      </c>
      <c r="E103" s="48">
        <v>68.87</v>
      </c>
      <c r="F103" s="48">
        <f t="shared" si="39"/>
        <v>413.22</v>
      </c>
      <c r="G103" s="48">
        <f t="shared" si="40"/>
        <v>34.435000000000002</v>
      </c>
      <c r="H103" s="48"/>
      <c r="I103" s="48">
        <f t="shared" si="41"/>
        <v>0</v>
      </c>
      <c r="J103" s="48">
        <f t="shared" si="42"/>
        <v>0</v>
      </c>
    </row>
    <row r="104" spans="1:10" ht="38.25" x14ac:dyDescent="0.2">
      <c r="A104" s="157"/>
      <c r="B104" s="47" t="s">
        <v>449</v>
      </c>
      <c r="C104" s="41" t="s">
        <v>218</v>
      </c>
      <c r="D104" s="49">
        <v>2</v>
      </c>
      <c r="E104" s="48">
        <v>58.1</v>
      </c>
      <c r="F104" s="48">
        <f t="shared" si="39"/>
        <v>116.2</v>
      </c>
      <c r="G104" s="48">
        <f t="shared" si="40"/>
        <v>9.6833333333333336</v>
      </c>
      <c r="H104" s="48"/>
      <c r="I104" s="48">
        <f t="shared" si="41"/>
        <v>0</v>
      </c>
      <c r="J104" s="48">
        <f t="shared" si="42"/>
        <v>0</v>
      </c>
    </row>
    <row r="105" spans="1:10" ht="51" x14ac:dyDescent="0.2">
      <c r="A105" s="157"/>
      <c r="B105" s="47" t="s">
        <v>448</v>
      </c>
      <c r="C105" s="41" t="s">
        <v>218</v>
      </c>
      <c r="D105" s="49">
        <v>2</v>
      </c>
      <c r="E105" s="48">
        <v>68.48</v>
      </c>
      <c r="F105" s="48">
        <f t="shared" ref="F105:F106" si="43">E105*D105</f>
        <v>136.96</v>
      </c>
      <c r="G105" s="48">
        <f t="shared" ref="G105:G106" si="44">F105/12</f>
        <v>11.413333333333334</v>
      </c>
      <c r="H105" s="48"/>
      <c r="I105" s="48">
        <f t="shared" ref="I105:I106" si="45">H105*12*D105</f>
        <v>0</v>
      </c>
      <c r="J105" s="48">
        <f t="shared" ref="J105:J106" si="46">I105/12</f>
        <v>0</v>
      </c>
    </row>
    <row r="106" spans="1:10" ht="51" x14ac:dyDescent="0.2">
      <c r="A106" s="158"/>
      <c r="B106" s="47" t="s">
        <v>299</v>
      </c>
      <c r="C106" s="41" t="s">
        <v>147</v>
      </c>
      <c r="D106" s="41">
        <v>2</v>
      </c>
      <c r="E106" s="48">
        <v>7.33</v>
      </c>
      <c r="F106" s="48">
        <f t="shared" si="43"/>
        <v>14.66</v>
      </c>
      <c r="G106" s="48">
        <f t="shared" si="44"/>
        <v>1.2216666666666667</v>
      </c>
      <c r="H106" s="48"/>
      <c r="I106" s="48">
        <f t="shared" si="45"/>
        <v>0</v>
      </c>
      <c r="J106" s="48">
        <f t="shared" si="46"/>
        <v>0</v>
      </c>
    </row>
    <row r="107" spans="1:10" ht="13.35" customHeight="1" x14ac:dyDescent="0.2">
      <c r="A107" s="159" t="s">
        <v>201</v>
      </c>
      <c r="B107" s="160"/>
      <c r="C107" s="160"/>
      <c r="D107" s="161"/>
      <c r="E107" s="117" t="s">
        <v>90</v>
      </c>
      <c r="F107" s="115">
        <f>SUM(F101:F106)</f>
        <v>949.5200000000001</v>
      </c>
      <c r="G107" s="55">
        <f t="shared" si="40"/>
        <v>79.126666666666679</v>
      </c>
      <c r="H107" s="117" t="s">
        <v>90</v>
      </c>
      <c r="I107" s="115">
        <f>SUM(I101:I106)</f>
        <v>0</v>
      </c>
      <c r="J107" s="45">
        <f>I107/12</f>
        <v>0</v>
      </c>
    </row>
    <row r="109" spans="1:10" ht="13.35" customHeight="1" x14ac:dyDescent="0.2">
      <c r="B109" s="58" t="s">
        <v>524</v>
      </c>
    </row>
    <row r="110" spans="1:10" ht="13.35" customHeight="1" x14ac:dyDescent="0.2">
      <c r="B110" s="58" t="s">
        <v>525</v>
      </c>
    </row>
    <row r="111" spans="1:10" ht="13.35" customHeight="1" x14ac:dyDescent="0.2">
      <c r="B111" s="58" t="s">
        <v>526</v>
      </c>
    </row>
    <row r="112" spans="1:10" ht="13.35" customHeight="1" x14ac:dyDescent="0.2">
      <c r="B112" s="58" t="s">
        <v>527</v>
      </c>
    </row>
    <row r="113" spans="2:2" ht="13.35" customHeight="1" x14ac:dyDescent="0.2">
      <c r="B113" s="58" t="s">
        <v>528</v>
      </c>
    </row>
    <row r="114" spans="2:2" ht="13.35" customHeight="1" x14ac:dyDescent="0.2">
      <c r="B114" s="58" t="s">
        <v>529</v>
      </c>
    </row>
  </sheetData>
  <protectedRanges>
    <protectedRange algorithmName="SHA-512" hashValue="IMbK8n1FJI4zLyT7CO+ovzQdPQlcEarPcdx+z8siALQfOJhnSRc6Iln6+rXKkeOTTDR4ixFiiBvA7BKsXmDjIw==" saltValue="crOQFU9QEChII2H0XwzMEA==" spinCount="100000" sqref="A4:J7 H13 A8:G13 I8:J13 A27:J29 A43:H43 E30:G42 I30:J43" name="Intervalo1"/>
  </protectedRanges>
  <mergeCells count="82">
    <mergeCell ref="A43:D43"/>
    <mergeCell ref="A45:J45"/>
    <mergeCell ref="A46:A48"/>
    <mergeCell ref="B46:B48"/>
    <mergeCell ref="C46:C48"/>
    <mergeCell ref="D46:D48"/>
    <mergeCell ref="E46:J46"/>
    <mergeCell ref="E47:G47"/>
    <mergeCell ref="H47:J47"/>
    <mergeCell ref="A19:A23"/>
    <mergeCell ref="A24:D24"/>
    <mergeCell ref="A26:J26"/>
    <mergeCell ref="A27:A29"/>
    <mergeCell ref="B27:B29"/>
    <mergeCell ref="C27:C29"/>
    <mergeCell ref="D27:D29"/>
    <mergeCell ref="E27:J27"/>
    <mergeCell ref="E28:G28"/>
    <mergeCell ref="H28:J28"/>
    <mergeCell ref="A77:A83"/>
    <mergeCell ref="A84:D84"/>
    <mergeCell ref="A90:A94"/>
    <mergeCell ref="A95:D95"/>
    <mergeCell ref="A98:A100"/>
    <mergeCell ref="B98:B100"/>
    <mergeCell ref="C98:C100"/>
    <mergeCell ref="D98:D100"/>
    <mergeCell ref="H6:J6"/>
    <mergeCell ref="B57:B59"/>
    <mergeCell ref="C57:C59"/>
    <mergeCell ref="D57:D59"/>
    <mergeCell ref="E57:J57"/>
    <mergeCell ref="E58:G58"/>
    <mergeCell ref="H58:J58"/>
    <mergeCell ref="A13:D13"/>
    <mergeCell ref="A15:J15"/>
    <mergeCell ref="A16:A18"/>
    <mergeCell ref="B16:B18"/>
    <mergeCell ref="C16:C18"/>
    <mergeCell ref="D16:D18"/>
    <mergeCell ref="E16:J16"/>
    <mergeCell ref="E17:G17"/>
    <mergeCell ref="H17:J17"/>
    <mergeCell ref="A8:A12"/>
    <mergeCell ref="A97:J97"/>
    <mergeCell ref="A56:J56"/>
    <mergeCell ref="A57:A59"/>
    <mergeCell ref="A2:J2"/>
    <mergeCell ref="A3:F3"/>
    <mergeCell ref="A49:A53"/>
    <mergeCell ref="A54:D54"/>
    <mergeCell ref="A30:A42"/>
    <mergeCell ref="A4:J4"/>
    <mergeCell ref="E5:J5"/>
    <mergeCell ref="A5:A7"/>
    <mergeCell ref="B5:B7"/>
    <mergeCell ref="C5:C7"/>
    <mergeCell ref="D5:D7"/>
    <mergeCell ref="E6:G6"/>
    <mergeCell ref="A60:A70"/>
    <mergeCell ref="A71:D71"/>
    <mergeCell ref="A73:J73"/>
    <mergeCell ref="A74:A76"/>
    <mergeCell ref="B74:B76"/>
    <mergeCell ref="C74:C76"/>
    <mergeCell ref="D74:D76"/>
    <mergeCell ref="E74:J74"/>
    <mergeCell ref="E75:G75"/>
    <mergeCell ref="H75:J75"/>
    <mergeCell ref="A86:J86"/>
    <mergeCell ref="A87:A89"/>
    <mergeCell ref="B87:B89"/>
    <mergeCell ref="C87:C89"/>
    <mergeCell ref="D87:D89"/>
    <mergeCell ref="E87:J87"/>
    <mergeCell ref="E88:G88"/>
    <mergeCell ref="H88:J88"/>
    <mergeCell ref="E98:J98"/>
    <mergeCell ref="E99:G99"/>
    <mergeCell ref="H99:J99"/>
    <mergeCell ref="A101:A106"/>
    <mergeCell ref="A107:D107"/>
  </mergeCells>
  <pageMargins left="0.25" right="0.25" top="0.75" bottom="0.75" header="0.3" footer="0.3"/>
  <pageSetup paperSize="9" scale="80" fitToWidth="0" fitToHeight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F476"/>
  <sheetViews>
    <sheetView topLeftCell="A412" zoomScale="90" zoomScaleNormal="90" workbookViewId="0">
      <selection activeCell="I350" sqref="I350"/>
    </sheetView>
  </sheetViews>
  <sheetFormatPr defaultRowHeight="13.35" customHeight="1" x14ac:dyDescent="0.2"/>
  <cols>
    <col min="1" max="1" width="4" style="1" bestFit="1" customWidth="1"/>
    <col min="2" max="2" width="58.625" style="1" customWidth="1"/>
    <col min="3" max="3" width="10.625" style="1" customWidth="1"/>
    <col min="4" max="4" width="12.25" style="1" customWidth="1"/>
    <col min="5" max="5" width="14.375" style="1" hidden="1" customWidth="1"/>
    <col min="6" max="8" width="10.625" style="1" hidden="1" customWidth="1"/>
    <col min="9" max="1020" width="10.625" style="1" customWidth="1"/>
  </cols>
  <sheetData>
    <row r="1" spans="1:14" ht="14.25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2.75" customHeight="1" x14ac:dyDescent="0.2">
      <c r="A2" s="145" t="s">
        <v>552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ht="12.75" customHeight="1" x14ac:dyDescent="0.2">
      <c r="A3" s="167"/>
      <c r="B3" s="167"/>
      <c r="C3" s="167"/>
      <c r="D3" s="167"/>
      <c r="E3" s="167"/>
      <c r="F3" s="167"/>
      <c r="G3" s="167"/>
      <c r="H3" s="5"/>
      <c r="I3" s="5"/>
      <c r="J3" s="5"/>
      <c r="K3" s="5"/>
      <c r="L3" s="5"/>
      <c r="M3" s="5"/>
      <c r="N3" s="5"/>
    </row>
    <row r="4" spans="1:14" ht="13.35" customHeight="1" x14ac:dyDescent="0.2">
      <c r="A4" s="168" t="s">
        <v>451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</row>
    <row r="5" spans="1:14" ht="12.75" customHeight="1" x14ac:dyDescent="0.2">
      <c r="A5" s="163" t="s">
        <v>112</v>
      </c>
      <c r="B5" s="163" t="s">
        <v>113</v>
      </c>
      <c r="C5" s="163" t="s">
        <v>147</v>
      </c>
      <c r="D5" s="163" t="s">
        <v>149</v>
      </c>
      <c r="E5" s="144" t="s">
        <v>548</v>
      </c>
      <c r="F5" s="144"/>
      <c r="G5" s="144"/>
      <c r="H5" s="144"/>
      <c r="I5" s="144"/>
      <c r="J5" s="144"/>
      <c r="K5" s="144"/>
      <c r="L5" s="144"/>
      <c r="M5" s="144"/>
      <c r="N5" s="144"/>
    </row>
    <row r="6" spans="1:14" ht="12.75" customHeight="1" x14ac:dyDescent="0.2">
      <c r="A6" s="164"/>
      <c r="B6" s="164"/>
      <c r="C6" s="164"/>
      <c r="D6" s="164"/>
      <c r="E6" s="42"/>
      <c r="F6" s="42"/>
      <c r="G6" s="42"/>
      <c r="H6" s="42"/>
      <c r="I6" s="153" t="s">
        <v>547</v>
      </c>
      <c r="J6" s="154"/>
      <c r="K6" s="155"/>
      <c r="L6" s="153" t="s">
        <v>553</v>
      </c>
      <c r="M6" s="154"/>
      <c r="N6" s="155"/>
    </row>
    <row r="7" spans="1:14" ht="13.35" customHeight="1" x14ac:dyDescent="0.2">
      <c r="A7" s="165"/>
      <c r="B7" s="165"/>
      <c r="C7" s="165"/>
      <c r="D7" s="165"/>
      <c r="E7" s="42" t="s">
        <v>148</v>
      </c>
      <c r="F7" s="42" t="s">
        <v>150</v>
      </c>
      <c r="G7" s="42" t="s">
        <v>151</v>
      </c>
      <c r="H7" s="42" t="s">
        <v>152</v>
      </c>
      <c r="I7" s="42" t="s">
        <v>153</v>
      </c>
      <c r="J7" s="42" t="s">
        <v>155</v>
      </c>
      <c r="K7" s="42" t="s">
        <v>156</v>
      </c>
      <c r="L7" s="42" t="s">
        <v>550</v>
      </c>
      <c r="M7" s="42" t="s">
        <v>155</v>
      </c>
      <c r="N7" s="42" t="s">
        <v>156</v>
      </c>
    </row>
    <row r="8" spans="1:14" ht="14.25" x14ac:dyDescent="0.2">
      <c r="A8" s="41">
        <v>9</v>
      </c>
      <c r="B8" s="61" t="s">
        <v>212</v>
      </c>
      <c r="C8" s="41" t="s">
        <v>194</v>
      </c>
      <c r="D8" s="49">
        <v>10</v>
      </c>
      <c r="E8" s="48">
        <v>4.9400000000000004</v>
      </c>
      <c r="F8" s="48">
        <v>14.97</v>
      </c>
      <c r="G8" s="48">
        <v>14.99</v>
      </c>
      <c r="H8" s="48">
        <v>12.61</v>
      </c>
      <c r="I8" s="48">
        <f>AVERAGE(E8:H8)</f>
        <v>11.8775</v>
      </c>
      <c r="J8" s="48">
        <f>I8*D8</f>
        <v>118.77499999999999</v>
      </c>
      <c r="K8" s="48">
        <f>J8*12</f>
        <v>1425.3</v>
      </c>
      <c r="L8" s="48"/>
      <c r="M8" s="48">
        <f>L8*D8</f>
        <v>0</v>
      </c>
      <c r="N8" s="48">
        <f>M8*12</f>
        <v>0</v>
      </c>
    </row>
    <row r="9" spans="1:14" ht="14.25" x14ac:dyDescent="0.2">
      <c r="A9" s="41">
        <f>A8+1</f>
        <v>10</v>
      </c>
      <c r="B9" s="61" t="s">
        <v>509</v>
      </c>
      <c r="C9" s="41" t="s">
        <v>147</v>
      </c>
      <c r="D9" s="49">
        <v>2</v>
      </c>
      <c r="E9" s="48">
        <v>43</v>
      </c>
      <c r="F9" s="48">
        <v>70</v>
      </c>
      <c r="G9" s="48">
        <v>78.989999999999995</v>
      </c>
      <c r="H9" s="48">
        <v>83.9</v>
      </c>
      <c r="I9" s="48">
        <f t="shared" ref="I9:I33" si="0">AVERAGE(E9:H9)</f>
        <v>68.972499999999997</v>
      </c>
      <c r="J9" s="48">
        <f>I9*D9</f>
        <v>137.94499999999999</v>
      </c>
      <c r="K9" s="48">
        <f>J9*12</f>
        <v>1655.34</v>
      </c>
      <c r="L9" s="48"/>
      <c r="M9" s="48">
        <f t="shared" ref="M9:M34" si="1">L9*D9</f>
        <v>0</v>
      </c>
      <c r="N9" s="48">
        <f t="shared" ref="N9:N35" si="2">M9*12</f>
        <v>0</v>
      </c>
    </row>
    <row r="10" spans="1:14" ht="14.25" x14ac:dyDescent="0.2">
      <c r="A10" s="41">
        <f t="shared" ref="A10:A34" si="3">A9+1</f>
        <v>11</v>
      </c>
      <c r="B10" s="62" t="s">
        <v>417</v>
      </c>
      <c r="C10" s="41" t="s">
        <v>272</v>
      </c>
      <c r="D10" s="49">
        <v>5</v>
      </c>
      <c r="E10" s="48">
        <v>9.2899999999999991</v>
      </c>
      <c r="F10" s="48">
        <v>20.43</v>
      </c>
      <c r="G10" s="48">
        <v>19.45</v>
      </c>
      <c r="H10" s="48">
        <v>20.8</v>
      </c>
      <c r="I10" s="48">
        <f t="shared" si="0"/>
        <v>17.4925</v>
      </c>
      <c r="J10" s="48">
        <f>I10*D10</f>
        <v>87.462500000000006</v>
      </c>
      <c r="K10" s="48">
        <f>J10*12</f>
        <v>1049.5500000000002</v>
      </c>
      <c r="L10" s="48"/>
      <c r="M10" s="48">
        <f t="shared" si="1"/>
        <v>0</v>
      </c>
      <c r="N10" s="48">
        <f t="shared" si="2"/>
        <v>0</v>
      </c>
    </row>
    <row r="11" spans="1:14" ht="14.25" x14ac:dyDescent="0.2">
      <c r="A11" s="41">
        <f t="shared" si="3"/>
        <v>12</v>
      </c>
      <c r="B11" s="61" t="s">
        <v>532</v>
      </c>
      <c r="C11" s="41" t="s">
        <v>147</v>
      </c>
      <c r="D11" s="54">
        <v>5</v>
      </c>
      <c r="E11" s="48">
        <v>2.16</v>
      </c>
      <c r="F11" s="48">
        <v>1.47</v>
      </c>
      <c r="G11" s="48">
        <v>2.1</v>
      </c>
      <c r="H11" s="48">
        <v>2.85</v>
      </c>
      <c r="I11" s="48">
        <f t="shared" si="0"/>
        <v>2.145</v>
      </c>
      <c r="J11" s="48">
        <f>I11*D11</f>
        <v>10.725</v>
      </c>
      <c r="K11" s="48">
        <f>J11*12</f>
        <v>128.69999999999999</v>
      </c>
      <c r="L11" s="48"/>
      <c r="M11" s="48">
        <f t="shared" si="1"/>
        <v>0</v>
      </c>
      <c r="N11" s="48">
        <f t="shared" si="2"/>
        <v>0</v>
      </c>
    </row>
    <row r="12" spans="1:14" ht="14.25" x14ac:dyDescent="0.2">
      <c r="A12" s="41">
        <f t="shared" si="3"/>
        <v>13</v>
      </c>
      <c r="B12" s="61" t="s">
        <v>533</v>
      </c>
      <c r="C12" s="41" t="s">
        <v>218</v>
      </c>
      <c r="D12" s="54">
        <v>5</v>
      </c>
      <c r="E12" s="48">
        <v>4.5</v>
      </c>
      <c r="F12" s="48">
        <v>3.1</v>
      </c>
      <c r="G12" s="48">
        <v>3.11</v>
      </c>
      <c r="H12" s="48">
        <v>4.29</v>
      </c>
      <c r="I12" s="48">
        <f t="shared" si="0"/>
        <v>3.75</v>
      </c>
      <c r="J12" s="48">
        <f t="shared" ref="J12:J15" si="4">I12*D12</f>
        <v>18.75</v>
      </c>
      <c r="K12" s="48">
        <f t="shared" ref="K12:K16" si="5">J12*12</f>
        <v>225</v>
      </c>
      <c r="L12" s="48"/>
      <c r="M12" s="48">
        <f t="shared" si="1"/>
        <v>0</v>
      </c>
      <c r="N12" s="48">
        <f t="shared" si="2"/>
        <v>0</v>
      </c>
    </row>
    <row r="13" spans="1:14" ht="14.25" x14ac:dyDescent="0.2">
      <c r="A13" s="41">
        <f t="shared" si="3"/>
        <v>14</v>
      </c>
      <c r="B13" s="61" t="s">
        <v>534</v>
      </c>
      <c r="C13" s="41" t="s">
        <v>147</v>
      </c>
      <c r="D13" s="54">
        <v>10</v>
      </c>
      <c r="E13" s="48">
        <v>3.85</v>
      </c>
      <c r="F13" s="48">
        <v>4.4000000000000004</v>
      </c>
      <c r="G13" s="48">
        <v>10.29</v>
      </c>
      <c r="H13" s="48">
        <v>4.47</v>
      </c>
      <c r="I13" s="48">
        <f t="shared" si="0"/>
        <v>5.7524999999999995</v>
      </c>
      <c r="J13" s="48">
        <f t="shared" ref="J13" si="6">I13*D13</f>
        <v>57.524999999999991</v>
      </c>
      <c r="K13" s="48">
        <f t="shared" si="5"/>
        <v>690.3</v>
      </c>
      <c r="L13" s="48"/>
      <c r="M13" s="48">
        <f t="shared" si="1"/>
        <v>0</v>
      </c>
      <c r="N13" s="48">
        <f t="shared" si="2"/>
        <v>0</v>
      </c>
    </row>
    <row r="14" spans="1:14" ht="14.25" x14ac:dyDescent="0.2">
      <c r="A14" s="41">
        <f t="shared" si="3"/>
        <v>15</v>
      </c>
      <c r="B14" s="61" t="s">
        <v>223</v>
      </c>
      <c r="C14" s="41" t="s">
        <v>196</v>
      </c>
      <c r="D14" s="54">
        <v>10</v>
      </c>
      <c r="E14" s="48">
        <v>5.0999999999999996</v>
      </c>
      <c r="F14" s="48">
        <v>2.4900000000000002</v>
      </c>
      <c r="G14" s="48">
        <v>2.3199999999999998</v>
      </c>
      <c r="H14" s="48">
        <v>6.65</v>
      </c>
      <c r="I14" s="48">
        <f t="shared" si="0"/>
        <v>4.1400000000000006</v>
      </c>
      <c r="J14" s="48">
        <f t="shared" ref="J14" si="7">I14*D14</f>
        <v>41.400000000000006</v>
      </c>
      <c r="K14" s="48">
        <f t="shared" si="5"/>
        <v>496.80000000000007</v>
      </c>
      <c r="L14" s="48"/>
      <c r="M14" s="48">
        <f t="shared" si="1"/>
        <v>0</v>
      </c>
      <c r="N14" s="48">
        <f t="shared" si="2"/>
        <v>0</v>
      </c>
    </row>
    <row r="15" spans="1:14" ht="14.25" x14ac:dyDescent="0.2">
      <c r="A15" s="41">
        <f t="shared" si="3"/>
        <v>16</v>
      </c>
      <c r="B15" s="61" t="s">
        <v>231</v>
      </c>
      <c r="C15" s="41" t="s">
        <v>147</v>
      </c>
      <c r="D15" s="54">
        <v>1</v>
      </c>
      <c r="E15" s="51" t="s">
        <v>90</v>
      </c>
      <c r="F15" s="48">
        <v>49.3</v>
      </c>
      <c r="G15" s="48">
        <v>56.61</v>
      </c>
      <c r="H15" s="48">
        <v>59.3</v>
      </c>
      <c r="I15" s="48">
        <f t="shared" si="0"/>
        <v>55.069999999999993</v>
      </c>
      <c r="J15" s="48">
        <f t="shared" si="4"/>
        <v>55.069999999999993</v>
      </c>
      <c r="K15" s="48">
        <f t="shared" si="5"/>
        <v>660.83999999999992</v>
      </c>
      <c r="L15" s="48"/>
      <c r="M15" s="48">
        <f t="shared" si="1"/>
        <v>0</v>
      </c>
      <c r="N15" s="48">
        <f t="shared" si="2"/>
        <v>0</v>
      </c>
    </row>
    <row r="16" spans="1:14" ht="14.25" x14ac:dyDescent="0.2">
      <c r="A16" s="41">
        <f t="shared" si="3"/>
        <v>17</v>
      </c>
      <c r="B16" s="61" t="s">
        <v>236</v>
      </c>
      <c r="C16" s="41" t="s">
        <v>214</v>
      </c>
      <c r="D16" s="41">
        <v>4</v>
      </c>
      <c r="E16" s="48">
        <v>5.8</v>
      </c>
      <c r="F16" s="48">
        <v>6.9</v>
      </c>
      <c r="G16" s="48">
        <v>9.9</v>
      </c>
      <c r="H16" s="48">
        <v>6.6</v>
      </c>
      <c r="I16" s="48">
        <f t="shared" si="0"/>
        <v>7.3000000000000007</v>
      </c>
      <c r="J16" s="48">
        <f t="shared" ref="J16" si="8">I16*D16</f>
        <v>29.200000000000003</v>
      </c>
      <c r="K16" s="48">
        <f t="shared" si="5"/>
        <v>350.40000000000003</v>
      </c>
      <c r="L16" s="48"/>
      <c r="M16" s="48">
        <f t="shared" si="1"/>
        <v>0</v>
      </c>
      <c r="N16" s="48">
        <f t="shared" si="2"/>
        <v>0</v>
      </c>
    </row>
    <row r="17" spans="1:14" ht="14.25" x14ac:dyDescent="0.2">
      <c r="A17" s="41">
        <f t="shared" si="3"/>
        <v>18</v>
      </c>
      <c r="B17" s="61" t="s">
        <v>418</v>
      </c>
      <c r="C17" s="41" t="s">
        <v>272</v>
      </c>
      <c r="D17" s="49">
        <v>10</v>
      </c>
      <c r="E17" s="48">
        <v>65.19</v>
      </c>
      <c r="F17" s="48">
        <v>36.450000000000003</v>
      </c>
      <c r="G17" s="48">
        <v>37.6</v>
      </c>
      <c r="H17" s="48">
        <v>45.9</v>
      </c>
      <c r="I17" s="48">
        <f t="shared" si="0"/>
        <v>46.285000000000004</v>
      </c>
      <c r="J17" s="48">
        <f t="shared" ref="J17:J20" si="9">I17*D17</f>
        <v>462.85</v>
      </c>
      <c r="K17" s="48">
        <f t="shared" ref="K17:K33" si="10">J17*12</f>
        <v>5554.2000000000007</v>
      </c>
      <c r="L17" s="48"/>
      <c r="M17" s="48">
        <f t="shared" si="1"/>
        <v>0</v>
      </c>
      <c r="N17" s="48">
        <f t="shared" si="2"/>
        <v>0</v>
      </c>
    </row>
    <row r="18" spans="1:14" ht="25.5" x14ac:dyDescent="0.2">
      <c r="A18" s="41">
        <f t="shared" si="3"/>
        <v>19</v>
      </c>
      <c r="B18" s="61" t="s">
        <v>508</v>
      </c>
      <c r="C18" s="41" t="s">
        <v>214</v>
      </c>
      <c r="D18" s="49">
        <v>6</v>
      </c>
      <c r="E18" s="48">
        <v>9.44</v>
      </c>
      <c r="F18" s="48">
        <v>13.19</v>
      </c>
      <c r="G18" s="48">
        <v>14.99</v>
      </c>
      <c r="H18" s="48">
        <v>22.87</v>
      </c>
      <c r="I18" s="48">
        <f t="shared" si="0"/>
        <v>15.122499999999999</v>
      </c>
      <c r="J18" s="48">
        <f t="shared" ref="J18" si="11">I18*D18</f>
        <v>90.734999999999985</v>
      </c>
      <c r="K18" s="48">
        <f t="shared" ref="K18" si="12">J18*12</f>
        <v>1088.8199999999997</v>
      </c>
      <c r="L18" s="48"/>
      <c r="M18" s="48">
        <f t="shared" si="1"/>
        <v>0</v>
      </c>
      <c r="N18" s="48">
        <f t="shared" si="2"/>
        <v>0</v>
      </c>
    </row>
    <row r="19" spans="1:14" ht="14.25" x14ac:dyDescent="0.2">
      <c r="A19" s="41">
        <f t="shared" si="3"/>
        <v>20</v>
      </c>
      <c r="B19" s="61" t="s">
        <v>234</v>
      </c>
      <c r="C19" s="41" t="s">
        <v>147</v>
      </c>
      <c r="D19" s="49">
        <v>4</v>
      </c>
      <c r="E19" s="48"/>
      <c r="F19" s="48">
        <v>7.18</v>
      </c>
      <c r="G19" s="48">
        <v>11.33</v>
      </c>
      <c r="H19" s="48">
        <v>21.8</v>
      </c>
      <c r="I19" s="48">
        <f t="shared" si="0"/>
        <v>13.436666666666667</v>
      </c>
      <c r="J19" s="48">
        <f t="shared" si="9"/>
        <v>53.74666666666667</v>
      </c>
      <c r="K19" s="48">
        <f t="shared" si="10"/>
        <v>644.96</v>
      </c>
      <c r="L19" s="48"/>
      <c r="M19" s="48">
        <f t="shared" si="1"/>
        <v>0</v>
      </c>
      <c r="N19" s="48">
        <f t="shared" si="2"/>
        <v>0</v>
      </c>
    </row>
    <row r="20" spans="1:14" ht="14.25" x14ac:dyDescent="0.2">
      <c r="A20" s="41">
        <f t="shared" si="3"/>
        <v>21</v>
      </c>
      <c r="B20" s="61" t="s">
        <v>233</v>
      </c>
      <c r="C20" s="41" t="s">
        <v>147</v>
      </c>
      <c r="D20" s="49">
        <v>1</v>
      </c>
      <c r="E20" s="51" t="s">
        <v>90</v>
      </c>
      <c r="F20" s="48">
        <v>52.99</v>
      </c>
      <c r="G20" s="48">
        <v>72.5</v>
      </c>
      <c r="H20" s="48">
        <v>63.6</v>
      </c>
      <c r="I20" s="48">
        <f t="shared" si="0"/>
        <v>63.03</v>
      </c>
      <c r="J20" s="48">
        <f t="shared" si="9"/>
        <v>63.03</v>
      </c>
      <c r="K20" s="48">
        <f t="shared" si="10"/>
        <v>756.36</v>
      </c>
      <c r="L20" s="48"/>
      <c r="M20" s="48">
        <f t="shared" si="1"/>
        <v>0</v>
      </c>
      <c r="N20" s="48">
        <f t="shared" si="2"/>
        <v>0</v>
      </c>
    </row>
    <row r="21" spans="1:14" ht="14.25" x14ac:dyDescent="0.2">
      <c r="A21" s="41">
        <f t="shared" si="3"/>
        <v>22</v>
      </c>
      <c r="B21" s="61" t="s">
        <v>222</v>
      </c>
      <c r="C21" s="41" t="s">
        <v>196</v>
      </c>
      <c r="D21" s="41">
        <v>1</v>
      </c>
      <c r="E21" s="48">
        <v>13.09</v>
      </c>
      <c r="F21" s="48">
        <v>14.68</v>
      </c>
      <c r="G21" s="48">
        <v>15.2</v>
      </c>
      <c r="H21" s="48">
        <v>16.989999999999998</v>
      </c>
      <c r="I21" s="48">
        <f t="shared" si="0"/>
        <v>14.989999999999998</v>
      </c>
      <c r="J21" s="48">
        <f t="shared" ref="J21" si="13">I21*D21</f>
        <v>14.989999999999998</v>
      </c>
      <c r="K21" s="48">
        <f t="shared" si="10"/>
        <v>179.88</v>
      </c>
      <c r="L21" s="48"/>
      <c r="M21" s="48">
        <f t="shared" si="1"/>
        <v>0</v>
      </c>
      <c r="N21" s="48">
        <f t="shared" si="2"/>
        <v>0</v>
      </c>
    </row>
    <row r="22" spans="1:14" ht="14.25" x14ac:dyDescent="0.2">
      <c r="A22" s="41">
        <f t="shared" si="3"/>
        <v>23</v>
      </c>
      <c r="B22" s="61" t="s">
        <v>239</v>
      </c>
      <c r="C22" s="41" t="s">
        <v>147</v>
      </c>
      <c r="D22" s="41">
        <v>2</v>
      </c>
      <c r="E22" s="48">
        <v>6.19</v>
      </c>
      <c r="F22" s="48">
        <v>45.43</v>
      </c>
      <c r="G22" s="48">
        <v>46</v>
      </c>
      <c r="H22" s="48">
        <v>30.26</v>
      </c>
      <c r="I22" s="48">
        <f t="shared" si="0"/>
        <v>31.970000000000002</v>
      </c>
      <c r="J22" s="48">
        <f t="shared" ref="J22:J26" si="14">I22*D22</f>
        <v>63.940000000000005</v>
      </c>
      <c r="K22" s="48">
        <f t="shared" si="10"/>
        <v>767.28000000000009</v>
      </c>
      <c r="L22" s="48"/>
      <c r="M22" s="48">
        <f t="shared" si="1"/>
        <v>0</v>
      </c>
      <c r="N22" s="48">
        <f t="shared" si="2"/>
        <v>0</v>
      </c>
    </row>
    <row r="23" spans="1:14" ht="14.25" x14ac:dyDescent="0.2">
      <c r="A23" s="41">
        <f t="shared" si="3"/>
        <v>24</v>
      </c>
      <c r="B23" s="61" t="s">
        <v>238</v>
      </c>
      <c r="C23" s="41" t="s">
        <v>147</v>
      </c>
      <c r="D23" s="41">
        <v>1</v>
      </c>
      <c r="E23" s="48">
        <v>15.63</v>
      </c>
      <c r="F23" s="48">
        <v>25.4</v>
      </c>
      <c r="G23" s="48">
        <v>26.9</v>
      </c>
      <c r="H23" s="48">
        <v>77.22</v>
      </c>
      <c r="I23" s="48">
        <f t="shared" si="0"/>
        <v>36.287500000000001</v>
      </c>
      <c r="J23" s="48">
        <f t="shared" si="14"/>
        <v>36.287500000000001</v>
      </c>
      <c r="K23" s="48">
        <f t="shared" si="10"/>
        <v>435.45000000000005</v>
      </c>
      <c r="L23" s="48"/>
      <c r="M23" s="48">
        <f t="shared" si="1"/>
        <v>0</v>
      </c>
      <c r="N23" s="48">
        <f t="shared" si="2"/>
        <v>0</v>
      </c>
    </row>
    <row r="24" spans="1:14" ht="14.25" x14ac:dyDescent="0.2">
      <c r="A24" s="41">
        <f t="shared" si="3"/>
        <v>25</v>
      </c>
      <c r="B24" s="61" t="s">
        <v>240</v>
      </c>
      <c r="C24" s="41" t="s">
        <v>147</v>
      </c>
      <c r="D24" s="41">
        <v>1</v>
      </c>
      <c r="E24" s="48">
        <v>8.9700000000000006</v>
      </c>
      <c r="F24" s="48">
        <v>70</v>
      </c>
      <c r="G24" s="48">
        <v>52.87</v>
      </c>
      <c r="H24" s="48">
        <v>55.38</v>
      </c>
      <c r="I24" s="48">
        <f t="shared" si="0"/>
        <v>46.805</v>
      </c>
      <c r="J24" s="48">
        <f t="shared" si="14"/>
        <v>46.805</v>
      </c>
      <c r="K24" s="48">
        <f t="shared" si="10"/>
        <v>561.66</v>
      </c>
      <c r="L24" s="48"/>
      <c r="M24" s="48">
        <f t="shared" si="1"/>
        <v>0</v>
      </c>
      <c r="N24" s="48">
        <f t="shared" si="2"/>
        <v>0</v>
      </c>
    </row>
    <row r="25" spans="1:14" ht="14.25" x14ac:dyDescent="0.2">
      <c r="A25" s="41">
        <f t="shared" si="3"/>
        <v>26</v>
      </c>
      <c r="B25" s="61" t="s">
        <v>241</v>
      </c>
      <c r="C25" s="41" t="s">
        <v>147</v>
      </c>
      <c r="D25" s="41">
        <v>1</v>
      </c>
      <c r="E25" s="48">
        <v>9.84</v>
      </c>
      <c r="F25" s="48">
        <v>65.599999999999994</v>
      </c>
      <c r="G25" s="48">
        <v>33.5</v>
      </c>
      <c r="H25" s="48">
        <v>59.9</v>
      </c>
      <c r="I25" s="48">
        <f t="shared" si="0"/>
        <v>42.21</v>
      </c>
      <c r="J25" s="48">
        <f t="shared" si="14"/>
        <v>42.21</v>
      </c>
      <c r="K25" s="48">
        <f t="shared" si="10"/>
        <v>506.52</v>
      </c>
      <c r="L25" s="48"/>
      <c r="M25" s="48">
        <f t="shared" si="1"/>
        <v>0</v>
      </c>
      <c r="N25" s="48">
        <f t="shared" si="2"/>
        <v>0</v>
      </c>
    </row>
    <row r="26" spans="1:14" ht="14.25" x14ac:dyDescent="0.2">
      <c r="A26" s="41">
        <f t="shared" si="3"/>
        <v>27</v>
      </c>
      <c r="B26" s="61" t="s">
        <v>242</v>
      </c>
      <c r="C26" s="41" t="s">
        <v>147</v>
      </c>
      <c r="D26" s="41">
        <v>1</v>
      </c>
      <c r="E26" s="48">
        <v>45.15</v>
      </c>
      <c r="F26" s="48">
        <v>49.99</v>
      </c>
      <c r="G26" s="48">
        <v>93.95</v>
      </c>
      <c r="H26" s="48">
        <v>50.39</v>
      </c>
      <c r="I26" s="48">
        <f t="shared" si="0"/>
        <v>59.870000000000005</v>
      </c>
      <c r="J26" s="48">
        <f t="shared" si="14"/>
        <v>59.870000000000005</v>
      </c>
      <c r="K26" s="48">
        <f t="shared" si="10"/>
        <v>718.44</v>
      </c>
      <c r="L26" s="48"/>
      <c r="M26" s="48">
        <f t="shared" si="1"/>
        <v>0</v>
      </c>
      <c r="N26" s="48">
        <f t="shared" si="2"/>
        <v>0</v>
      </c>
    </row>
    <row r="27" spans="1:14" ht="14.25" x14ac:dyDescent="0.2">
      <c r="A27" s="41">
        <f t="shared" si="3"/>
        <v>28</v>
      </c>
      <c r="B27" s="61" t="s">
        <v>228</v>
      </c>
      <c r="C27" s="41" t="s">
        <v>147</v>
      </c>
      <c r="D27" s="49">
        <v>1</v>
      </c>
      <c r="E27" s="51" t="s">
        <v>90</v>
      </c>
      <c r="F27" s="48">
        <v>2.4900000000000002</v>
      </c>
      <c r="G27" s="48">
        <v>5.57</v>
      </c>
      <c r="H27" s="48">
        <v>3.74</v>
      </c>
      <c r="I27" s="48">
        <f t="shared" si="0"/>
        <v>3.9333333333333336</v>
      </c>
      <c r="J27" s="48">
        <f t="shared" ref="J27:J32" si="15">I27*D27</f>
        <v>3.9333333333333336</v>
      </c>
      <c r="K27" s="48">
        <f t="shared" si="10"/>
        <v>47.2</v>
      </c>
      <c r="L27" s="48"/>
      <c r="M27" s="48">
        <f t="shared" si="1"/>
        <v>0</v>
      </c>
      <c r="N27" s="48">
        <f t="shared" si="2"/>
        <v>0</v>
      </c>
    </row>
    <row r="28" spans="1:14" ht="25.5" x14ac:dyDescent="0.2">
      <c r="A28" s="41">
        <f t="shared" si="3"/>
        <v>29</v>
      </c>
      <c r="B28" s="61" t="s">
        <v>535</v>
      </c>
      <c r="C28" s="41" t="s">
        <v>415</v>
      </c>
      <c r="D28" s="49">
        <v>3</v>
      </c>
      <c r="E28" s="48">
        <v>110.75</v>
      </c>
      <c r="F28" s="48">
        <v>75.42</v>
      </c>
      <c r="G28" s="48">
        <v>87.87</v>
      </c>
      <c r="H28" s="48">
        <v>89.07</v>
      </c>
      <c r="I28" s="48">
        <f t="shared" si="0"/>
        <v>90.777500000000003</v>
      </c>
      <c r="J28" s="48">
        <f t="shared" si="15"/>
        <v>272.33249999999998</v>
      </c>
      <c r="K28" s="48">
        <f t="shared" si="10"/>
        <v>3267.99</v>
      </c>
      <c r="L28" s="48"/>
      <c r="M28" s="48">
        <f t="shared" si="1"/>
        <v>0</v>
      </c>
      <c r="N28" s="48">
        <f t="shared" si="2"/>
        <v>0</v>
      </c>
    </row>
    <row r="29" spans="1:14" ht="25.5" x14ac:dyDescent="0.2">
      <c r="A29" s="41">
        <f t="shared" si="3"/>
        <v>30</v>
      </c>
      <c r="B29" s="61" t="s">
        <v>540</v>
      </c>
      <c r="C29" s="41" t="s">
        <v>415</v>
      </c>
      <c r="D29" s="49">
        <v>3</v>
      </c>
      <c r="E29" s="48">
        <v>73</v>
      </c>
      <c r="F29" s="48">
        <v>69.08</v>
      </c>
      <c r="G29" s="48">
        <v>75.040000000000006</v>
      </c>
      <c r="H29" s="48">
        <v>74.900000000000006</v>
      </c>
      <c r="I29" s="48">
        <f t="shared" si="0"/>
        <v>73.004999999999995</v>
      </c>
      <c r="J29" s="48">
        <f t="shared" si="15"/>
        <v>219.01499999999999</v>
      </c>
      <c r="K29" s="48">
        <f t="shared" si="10"/>
        <v>2628.18</v>
      </c>
      <c r="L29" s="48"/>
      <c r="M29" s="48">
        <f t="shared" si="1"/>
        <v>0</v>
      </c>
      <c r="N29" s="48">
        <f t="shared" si="2"/>
        <v>0</v>
      </c>
    </row>
    <row r="30" spans="1:14" ht="25.5" x14ac:dyDescent="0.2">
      <c r="A30" s="41">
        <f t="shared" si="3"/>
        <v>31</v>
      </c>
      <c r="B30" s="61" t="s">
        <v>518</v>
      </c>
      <c r="C30" s="41" t="s">
        <v>196</v>
      </c>
      <c r="D30" s="49">
        <v>45</v>
      </c>
      <c r="E30" s="48">
        <v>18.600000000000001</v>
      </c>
      <c r="F30" s="48">
        <v>49.1</v>
      </c>
      <c r="G30" s="48">
        <v>28.5</v>
      </c>
      <c r="H30" s="48">
        <v>27</v>
      </c>
      <c r="I30" s="48">
        <f t="shared" si="0"/>
        <v>30.8</v>
      </c>
      <c r="J30" s="48">
        <f t="shared" si="15"/>
        <v>1386</v>
      </c>
      <c r="K30" s="48">
        <f t="shared" si="10"/>
        <v>16632</v>
      </c>
      <c r="L30" s="48"/>
      <c r="M30" s="48">
        <f t="shared" si="1"/>
        <v>0</v>
      </c>
      <c r="N30" s="48">
        <f t="shared" si="2"/>
        <v>0</v>
      </c>
    </row>
    <row r="31" spans="1:14" ht="14.25" x14ac:dyDescent="0.2">
      <c r="A31" s="41">
        <f t="shared" si="3"/>
        <v>32</v>
      </c>
      <c r="B31" s="61" t="s">
        <v>416</v>
      </c>
      <c r="C31" s="41" t="s">
        <v>272</v>
      </c>
      <c r="D31" s="49">
        <v>3</v>
      </c>
      <c r="E31" s="48">
        <v>13.9</v>
      </c>
      <c r="F31" s="48">
        <v>32</v>
      </c>
      <c r="G31" s="48">
        <v>28.05</v>
      </c>
      <c r="H31" s="48">
        <v>36.43</v>
      </c>
      <c r="I31" s="48">
        <f t="shared" si="0"/>
        <v>27.594999999999999</v>
      </c>
      <c r="J31" s="48">
        <f t="shared" si="15"/>
        <v>82.784999999999997</v>
      </c>
      <c r="K31" s="48">
        <f t="shared" si="10"/>
        <v>993.42</v>
      </c>
      <c r="L31" s="48"/>
      <c r="M31" s="48">
        <f t="shared" si="1"/>
        <v>0</v>
      </c>
      <c r="N31" s="48">
        <f t="shared" si="2"/>
        <v>0</v>
      </c>
    </row>
    <row r="32" spans="1:14" ht="25.5" x14ac:dyDescent="0.2">
      <c r="A32" s="41">
        <f t="shared" si="3"/>
        <v>33</v>
      </c>
      <c r="B32" s="61" t="s">
        <v>215</v>
      </c>
      <c r="C32" s="41" t="s">
        <v>214</v>
      </c>
      <c r="D32" s="54">
        <v>5</v>
      </c>
      <c r="E32" s="48">
        <v>2.09</v>
      </c>
      <c r="F32" s="48">
        <v>2.74</v>
      </c>
      <c r="G32" s="48">
        <v>3.21</v>
      </c>
      <c r="H32" s="48">
        <v>5.05</v>
      </c>
      <c r="I32" s="48">
        <f t="shared" si="0"/>
        <v>3.2725</v>
      </c>
      <c r="J32" s="48">
        <f t="shared" si="15"/>
        <v>16.362500000000001</v>
      </c>
      <c r="K32" s="48">
        <f t="shared" si="10"/>
        <v>196.35000000000002</v>
      </c>
      <c r="L32" s="48"/>
      <c r="M32" s="48">
        <f t="shared" si="1"/>
        <v>0</v>
      </c>
      <c r="N32" s="48">
        <f t="shared" si="2"/>
        <v>0</v>
      </c>
    </row>
    <row r="33" spans="1:14" ht="14.25" x14ac:dyDescent="0.2">
      <c r="A33" s="41">
        <f t="shared" si="3"/>
        <v>34</v>
      </c>
      <c r="B33" s="61" t="s">
        <v>227</v>
      </c>
      <c r="C33" s="41" t="s">
        <v>147</v>
      </c>
      <c r="D33" s="54">
        <v>5</v>
      </c>
      <c r="E33" s="48">
        <v>1.1599999999999999</v>
      </c>
      <c r="F33" s="48">
        <v>2.5499999999999998</v>
      </c>
      <c r="G33" s="48">
        <v>0.89</v>
      </c>
      <c r="H33" s="48">
        <v>1.2</v>
      </c>
      <c r="I33" s="48">
        <f t="shared" si="0"/>
        <v>1.45</v>
      </c>
      <c r="J33" s="48">
        <f t="shared" ref="J33" si="16">I33*D33</f>
        <v>7.25</v>
      </c>
      <c r="K33" s="48">
        <f t="shared" si="10"/>
        <v>87</v>
      </c>
      <c r="L33" s="48"/>
      <c r="M33" s="48">
        <f t="shared" si="1"/>
        <v>0</v>
      </c>
      <c r="N33" s="48">
        <f t="shared" si="2"/>
        <v>0</v>
      </c>
    </row>
    <row r="34" spans="1:14" ht="14.25" x14ac:dyDescent="0.2">
      <c r="A34" s="41">
        <f t="shared" si="3"/>
        <v>35</v>
      </c>
      <c r="B34" s="63" t="s">
        <v>538</v>
      </c>
      <c r="C34" s="54" t="s">
        <v>147</v>
      </c>
      <c r="D34" s="54">
        <v>2</v>
      </c>
      <c r="E34" s="51" t="s">
        <v>90</v>
      </c>
      <c r="F34" s="64">
        <v>21.18</v>
      </c>
      <c r="G34" s="64">
        <v>32.729999999999997</v>
      </c>
      <c r="H34" s="64">
        <v>14.3</v>
      </c>
      <c r="I34" s="48">
        <f t="shared" ref="I34" si="17">AVERAGE(E34:H34)</f>
        <v>22.736666666666665</v>
      </c>
      <c r="J34" s="48">
        <f t="shared" ref="J34" si="18">I34*D34</f>
        <v>45.473333333333329</v>
      </c>
      <c r="K34" s="48">
        <f t="shared" ref="K34" si="19">J34*12</f>
        <v>545.67999999999995</v>
      </c>
      <c r="L34" s="48"/>
      <c r="M34" s="48">
        <f t="shared" si="1"/>
        <v>0</v>
      </c>
      <c r="N34" s="48">
        <f t="shared" si="2"/>
        <v>0</v>
      </c>
    </row>
    <row r="35" spans="1:14" ht="13.35" customHeight="1" x14ac:dyDescent="0.2">
      <c r="A35" s="153" t="s">
        <v>201</v>
      </c>
      <c r="B35" s="154"/>
      <c r="C35" s="154"/>
      <c r="D35" s="154"/>
      <c r="E35" s="170"/>
      <c r="F35" s="170"/>
      <c r="G35" s="170"/>
      <c r="H35" s="170"/>
      <c r="I35" s="171"/>
      <c r="J35" s="116">
        <f>SUM(J8:J34)</f>
        <v>3524.4683333333332</v>
      </c>
      <c r="K35" s="116">
        <f>SUM(K8:K34)</f>
        <v>42293.619999999995</v>
      </c>
      <c r="L35" s="53" t="s">
        <v>90</v>
      </c>
      <c r="M35" s="116">
        <f>SUM(M8:M34)</f>
        <v>0</v>
      </c>
      <c r="N35" s="48">
        <f t="shared" si="2"/>
        <v>0</v>
      </c>
    </row>
    <row r="36" spans="1:14" ht="13.3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13.35" customHeight="1" x14ac:dyDescent="0.2">
      <c r="A37" s="168" t="s">
        <v>453</v>
      </c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</row>
    <row r="38" spans="1:14" ht="13.35" customHeight="1" x14ac:dyDescent="0.2">
      <c r="A38" s="163" t="s">
        <v>112</v>
      </c>
      <c r="B38" s="163" t="s">
        <v>113</v>
      </c>
      <c r="C38" s="163" t="s">
        <v>147</v>
      </c>
      <c r="D38" s="163" t="s">
        <v>149</v>
      </c>
      <c r="E38" s="144" t="s">
        <v>548</v>
      </c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ht="13.35" customHeight="1" x14ac:dyDescent="0.2">
      <c r="A39" s="164"/>
      <c r="B39" s="164"/>
      <c r="C39" s="164"/>
      <c r="D39" s="164"/>
      <c r="E39" s="42"/>
      <c r="F39" s="42"/>
      <c r="G39" s="42"/>
      <c r="H39" s="42"/>
      <c r="I39" s="153" t="s">
        <v>547</v>
      </c>
      <c r="J39" s="154"/>
      <c r="K39" s="155"/>
      <c r="L39" s="153" t="s">
        <v>553</v>
      </c>
      <c r="M39" s="154"/>
      <c r="N39" s="155"/>
    </row>
    <row r="40" spans="1:14" ht="13.35" customHeight="1" x14ac:dyDescent="0.2">
      <c r="A40" s="165"/>
      <c r="B40" s="165"/>
      <c r="C40" s="165"/>
      <c r="D40" s="165"/>
      <c r="E40" s="42" t="s">
        <v>148</v>
      </c>
      <c r="F40" s="42" t="s">
        <v>150</v>
      </c>
      <c r="G40" s="42" t="s">
        <v>151</v>
      </c>
      <c r="H40" s="42" t="s">
        <v>152</v>
      </c>
      <c r="I40" s="42" t="s">
        <v>153</v>
      </c>
      <c r="J40" s="42" t="s">
        <v>156</v>
      </c>
      <c r="K40" s="42" t="s">
        <v>155</v>
      </c>
      <c r="L40" s="42" t="s">
        <v>550</v>
      </c>
      <c r="M40" s="42" t="s">
        <v>156</v>
      </c>
      <c r="N40" s="42" t="s">
        <v>155</v>
      </c>
    </row>
    <row r="41" spans="1:14" ht="14.25" x14ac:dyDescent="0.2">
      <c r="A41" s="41">
        <v>36</v>
      </c>
      <c r="B41" s="61" t="s">
        <v>226</v>
      </c>
      <c r="C41" s="41" t="s">
        <v>147</v>
      </c>
      <c r="D41" s="49">
        <v>1</v>
      </c>
      <c r="E41" s="51" t="s">
        <v>90</v>
      </c>
      <c r="F41" s="48">
        <v>124.2</v>
      </c>
      <c r="G41" s="48">
        <v>187</v>
      </c>
      <c r="H41" s="48">
        <v>146.88999999999999</v>
      </c>
      <c r="I41" s="48">
        <f>AVERAGE(E41:H41)</f>
        <v>152.69666666666666</v>
      </c>
      <c r="J41" s="48">
        <f>I41*D41</f>
        <v>152.69666666666666</v>
      </c>
      <c r="K41" s="48">
        <f>J41/12</f>
        <v>12.724722222222221</v>
      </c>
      <c r="L41" s="48"/>
      <c r="M41" s="48">
        <f>L41*D41</f>
        <v>0</v>
      </c>
      <c r="N41" s="48">
        <f>M41/12</f>
        <v>0</v>
      </c>
    </row>
    <row r="42" spans="1:14" ht="25.5" x14ac:dyDescent="0.2">
      <c r="A42" s="41">
        <f>A41+1</f>
        <v>37</v>
      </c>
      <c r="B42" s="61" t="s">
        <v>225</v>
      </c>
      <c r="C42" s="41" t="s">
        <v>147</v>
      </c>
      <c r="D42" s="41">
        <v>12</v>
      </c>
      <c r="E42" s="51" t="s">
        <v>90</v>
      </c>
      <c r="F42" s="48">
        <v>33.22</v>
      </c>
      <c r="G42" s="48">
        <v>33.520000000000003</v>
      </c>
      <c r="H42" s="48">
        <v>45.9</v>
      </c>
      <c r="I42" s="48">
        <f t="shared" ref="I42:I54" si="20">AVERAGE(E42:H42)</f>
        <v>37.546666666666674</v>
      </c>
      <c r="J42" s="48">
        <f t="shared" ref="J42:J54" si="21">I42*D42</f>
        <v>450.56000000000006</v>
      </c>
      <c r="K42" s="48">
        <f t="shared" ref="K42:K54" si="22">J42/12</f>
        <v>37.546666666666674</v>
      </c>
      <c r="L42" s="48"/>
      <c r="M42" s="48">
        <f t="shared" ref="M42:M58" si="23">L42*D42</f>
        <v>0</v>
      </c>
      <c r="N42" s="48">
        <f t="shared" ref="N42:N59" si="24">M42/12</f>
        <v>0</v>
      </c>
    </row>
    <row r="43" spans="1:14" ht="14.25" x14ac:dyDescent="0.2">
      <c r="A43" s="41">
        <f t="shared" ref="A43:A58" si="25">A42+1</f>
        <v>38</v>
      </c>
      <c r="B43" s="61" t="s">
        <v>246</v>
      </c>
      <c r="C43" s="41" t="s">
        <v>147</v>
      </c>
      <c r="D43" s="41">
        <v>2</v>
      </c>
      <c r="E43" s="51" t="s">
        <v>90</v>
      </c>
      <c r="F43" s="48">
        <v>17.3</v>
      </c>
      <c r="G43" s="48">
        <v>21.63</v>
      </c>
      <c r="H43" s="48">
        <v>6.9</v>
      </c>
      <c r="I43" s="48">
        <f t="shared" si="20"/>
        <v>15.276666666666666</v>
      </c>
      <c r="J43" s="48">
        <f t="shared" si="21"/>
        <v>30.553333333333331</v>
      </c>
      <c r="K43" s="48">
        <f t="shared" si="22"/>
        <v>2.5461111111111108</v>
      </c>
      <c r="L43" s="48"/>
      <c r="M43" s="48">
        <f t="shared" si="23"/>
        <v>0</v>
      </c>
      <c r="N43" s="48">
        <f t="shared" si="24"/>
        <v>0</v>
      </c>
    </row>
    <row r="44" spans="1:14" ht="14.25" x14ac:dyDescent="0.2">
      <c r="A44" s="41">
        <f t="shared" si="25"/>
        <v>39</v>
      </c>
      <c r="B44" s="61" t="s">
        <v>247</v>
      </c>
      <c r="C44" s="41" t="s">
        <v>147</v>
      </c>
      <c r="D44" s="41">
        <v>4</v>
      </c>
      <c r="E44" s="48">
        <v>6.32</v>
      </c>
      <c r="F44" s="48">
        <v>12.76</v>
      </c>
      <c r="G44" s="48">
        <v>16.899999999999999</v>
      </c>
      <c r="H44" s="48">
        <v>13.11</v>
      </c>
      <c r="I44" s="48">
        <f t="shared" si="20"/>
        <v>12.272499999999999</v>
      </c>
      <c r="J44" s="48">
        <f t="shared" si="21"/>
        <v>49.089999999999996</v>
      </c>
      <c r="K44" s="48">
        <f t="shared" si="22"/>
        <v>4.0908333333333333</v>
      </c>
      <c r="L44" s="48"/>
      <c r="M44" s="48">
        <f t="shared" si="23"/>
        <v>0</v>
      </c>
      <c r="N44" s="48">
        <f t="shared" si="24"/>
        <v>0</v>
      </c>
    </row>
    <row r="45" spans="1:14" ht="14.25" x14ac:dyDescent="0.2">
      <c r="A45" s="41">
        <f t="shared" si="25"/>
        <v>40</v>
      </c>
      <c r="B45" s="61" t="s">
        <v>249</v>
      </c>
      <c r="C45" s="41" t="s">
        <v>147</v>
      </c>
      <c r="D45" s="54">
        <v>2</v>
      </c>
      <c r="E45" s="48">
        <v>6.8</v>
      </c>
      <c r="F45" s="48">
        <v>41.9</v>
      </c>
      <c r="G45" s="48">
        <v>54.99</v>
      </c>
      <c r="H45" s="48">
        <v>29.9</v>
      </c>
      <c r="I45" s="48">
        <f t="shared" si="20"/>
        <v>33.397500000000001</v>
      </c>
      <c r="J45" s="48">
        <f t="shared" ref="J45:J47" si="26">I45*D45</f>
        <v>66.795000000000002</v>
      </c>
      <c r="K45" s="48">
        <f t="shared" si="22"/>
        <v>5.5662500000000001</v>
      </c>
      <c r="L45" s="48"/>
      <c r="M45" s="48">
        <f t="shared" si="23"/>
        <v>0</v>
      </c>
      <c r="N45" s="48">
        <f t="shared" si="24"/>
        <v>0</v>
      </c>
    </row>
    <row r="46" spans="1:14" ht="14.25" x14ac:dyDescent="0.2">
      <c r="A46" s="41">
        <f t="shared" si="25"/>
        <v>41</v>
      </c>
      <c r="B46" s="61" t="s">
        <v>250</v>
      </c>
      <c r="C46" s="41" t="s">
        <v>147</v>
      </c>
      <c r="D46" s="54">
        <v>2</v>
      </c>
      <c r="E46" s="51" t="s">
        <v>90</v>
      </c>
      <c r="F46" s="48">
        <v>56.66</v>
      </c>
      <c r="G46" s="48">
        <v>43.95</v>
      </c>
      <c r="H46" s="48">
        <v>45.57</v>
      </c>
      <c r="I46" s="48">
        <f t="shared" si="20"/>
        <v>48.726666666666667</v>
      </c>
      <c r="J46" s="48">
        <f t="shared" ref="J46" si="27">I46*D46</f>
        <v>97.453333333333333</v>
      </c>
      <c r="K46" s="48">
        <f t="shared" si="22"/>
        <v>8.1211111111111105</v>
      </c>
      <c r="L46" s="48"/>
      <c r="M46" s="48">
        <f t="shared" si="23"/>
        <v>0</v>
      </c>
      <c r="N46" s="48">
        <f t="shared" si="24"/>
        <v>0</v>
      </c>
    </row>
    <row r="47" spans="1:14" ht="25.5" x14ac:dyDescent="0.2">
      <c r="A47" s="41">
        <f t="shared" si="25"/>
        <v>42</v>
      </c>
      <c r="B47" s="61" t="s">
        <v>248</v>
      </c>
      <c r="C47" s="41" t="s">
        <v>147</v>
      </c>
      <c r="D47" s="41">
        <v>100</v>
      </c>
      <c r="E47" s="51" t="s">
        <v>90</v>
      </c>
      <c r="F47" s="48">
        <v>1.18</v>
      </c>
      <c r="G47" s="48">
        <v>1.4</v>
      </c>
      <c r="H47" s="48">
        <v>0.89</v>
      </c>
      <c r="I47" s="48">
        <f t="shared" si="20"/>
        <v>1.1566666666666667</v>
      </c>
      <c r="J47" s="48">
        <f t="shared" si="26"/>
        <v>115.66666666666667</v>
      </c>
      <c r="K47" s="48">
        <f t="shared" si="22"/>
        <v>9.6388888888888893</v>
      </c>
      <c r="L47" s="48"/>
      <c r="M47" s="48">
        <f t="shared" si="23"/>
        <v>0</v>
      </c>
      <c r="N47" s="48">
        <f t="shared" si="24"/>
        <v>0</v>
      </c>
    </row>
    <row r="48" spans="1:14" ht="14.25" x14ac:dyDescent="0.2">
      <c r="A48" s="41">
        <f t="shared" si="25"/>
        <v>43</v>
      </c>
      <c r="B48" s="61" t="s">
        <v>209</v>
      </c>
      <c r="C48" s="41" t="s">
        <v>147</v>
      </c>
      <c r="D48" s="54">
        <v>6</v>
      </c>
      <c r="E48" s="48">
        <v>10.8</v>
      </c>
      <c r="F48" s="48">
        <v>31.9</v>
      </c>
      <c r="G48" s="48">
        <v>24.3</v>
      </c>
      <c r="H48" s="48">
        <v>24.9</v>
      </c>
      <c r="I48" s="48">
        <f t="shared" ref="I48:I52" si="28">AVERAGE(E48:H48)</f>
        <v>22.975000000000001</v>
      </c>
      <c r="J48" s="48">
        <f t="shared" ref="J48:J52" si="29">I48*D48</f>
        <v>137.85000000000002</v>
      </c>
      <c r="K48" s="48">
        <f t="shared" si="22"/>
        <v>11.487500000000002</v>
      </c>
      <c r="L48" s="48"/>
      <c r="M48" s="48">
        <f t="shared" si="23"/>
        <v>0</v>
      </c>
      <c r="N48" s="48">
        <f t="shared" si="24"/>
        <v>0</v>
      </c>
    </row>
    <row r="49" spans="1:14" ht="14.25" x14ac:dyDescent="0.2">
      <c r="A49" s="41">
        <f t="shared" si="25"/>
        <v>44</v>
      </c>
      <c r="B49" s="61" t="s">
        <v>251</v>
      </c>
      <c r="C49" s="41" t="s">
        <v>147</v>
      </c>
      <c r="D49" s="41">
        <v>4</v>
      </c>
      <c r="E49" s="48">
        <v>11.79</v>
      </c>
      <c r="F49" s="48">
        <v>50.4</v>
      </c>
      <c r="G49" s="48">
        <v>35.18</v>
      </c>
      <c r="H49" s="48">
        <v>18.899999999999999</v>
      </c>
      <c r="I49" s="48">
        <f t="shared" si="28"/>
        <v>29.067500000000003</v>
      </c>
      <c r="J49" s="48">
        <f t="shared" si="29"/>
        <v>116.27000000000001</v>
      </c>
      <c r="K49" s="48">
        <f t="shared" si="22"/>
        <v>9.6891666666666669</v>
      </c>
      <c r="L49" s="48"/>
      <c r="M49" s="48">
        <f t="shared" si="23"/>
        <v>0</v>
      </c>
      <c r="N49" s="48">
        <f t="shared" si="24"/>
        <v>0</v>
      </c>
    </row>
    <row r="50" spans="1:14" ht="14.25" x14ac:dyDescent="0.2">
      <c r="A50" s="41">
        <f t="shared" si="25"/>
        <v>45</v>
      </c>
      <c r="B50" s="61" t="s">
        <v>252</v>
      </c>
      <c r="C50" s="41" t="s">
        <v>147</v>
      </c>
      <c r="D50" s="41">
        <v>2</v>
      </c>
      <c r="E50" s="48">
        <v>84</v>
      </c>
      <c r="F50" s="48">
        <v>65.989999999999995</v>
      </c>
      <c r="G50" s="48">
        <v>90.73</v>
      </c>
      <c r="H50" s="48">
        <v>69.989999999999995</v>
      </c>
      <c r="I50" s="48">
        <f t="shared" si="28"/>
        <v>77.677500000000009</v>
      </c>
      <c r="J50" s="48">
        <f t="shared" si="29"/>
        <v>155.35500000000002</v>
      </c>
      <c r="K50" s="48">
        <f t="shared" si="22"/>
        <v>12.946250000000001</v>
      </c>
      <c r="L50" s="48"/>
      <c r="M50" s="48">
        <f t="shared" si="23"/>
        <v>0</v>
      </c>
      <c r="N50" s="48">
        <f t="shared" si="24"/>
        <v>0</v>
      </c>
    </row>
    <row r="51" spans="1:14" ht="14.25" x14ac:dyDescent="0.2">
      <c r="A51" s="41">
        <f t="shared" si="25"/>
        <v>46</v>
      </c>
      <c r="B51" s="61" t="s">
        <v>254</v>
      </c>
      <c r="C51" s="41" t="s">
        <v>147</v>
      </c>
      <c r="D51" s="54">
        <v>12</v>
      </c>
      <c r="E51" s="48">
        <v>11.5</v>
      </c>
      <c r="F51" s="48">
        <v>27.5</v>
      </c>
      <c r="G51" s="48">
        <v>12.5</v>
      </c>
      <c r="H51" s="48">
        <v>17.5</v>
      </c>
      <c r="I51" s="48">
        <f t="shared" si="28"/>
        <v>17.25</v>
      </c>
      <c r="J51" s="48">
        <f t="shared" ref="J51" si="30">I51*D51</f>
        <v>207</v>
      </c>
      <c r="K51" s="48">
        <f t="shared" ref="K51" si="31">J51/12</f>
        <v>17.25</v>
      </c>
      <c r="L51" s="48"/>
      <c r="M51" s="48">
        <f t="shared" si="23"/>
        <v>0</v>
      </c>
      <c r="N51" s="48">
        <f t="shared" si="24"/>
        <v>0</v>
      </c>
    </row>
    <row r="52" spans="1:14" ht="14.25" x14ac:dyDescent="0.2">
      <c r="A52" s="41">
        <f t="shared" si="25"/>
        <v>47</v>
      </c>
      <c r="B52" s="61" t="s">
        <v>253</v>
      </c>
      <c r="C52" s="41" t="s">
        <v>147</v>
      </c>
      <c r="D52" s="41">
        <v>2</v>
      </c>
      <c r="E52" s="51" t="s">
        <v>90</v>
      </c>
      <c r="F52" s="48">
        <v>74.02</v>
      </c>
      <c r="G52" s="48">
        <v>66.09</v>
      </c>
      <c r="H52" s="48">
        <v>46.5</v>
      </c>
      <c r="I52" s="48">
        <f t="shared" si="28"/>
        <v>62.20333333333334</v>
      </c>
      <c r="J52" s="48">
        <f t="shared" si="29"/>
        <v>124.40666666666668</v>
      </c>
      <c r="K52" s="48">
        <f t="shared" si="22"/>
        <v>10.367222222222223</v>
      </c>
      <c r="L52" s="48"/>
      <c r="M52" s="48">
        <f t="shared" si="23"/>
        <v>0</v>
      </c>
      <c r="N52" s="48">
        <f t="shared" si="24"/>
        <v>0</v>
      </c>
    </row>
    <row r="53" spans="1:14" ht="14.25" x14ac:dyDescent="0.2">
      <c r="A53" s="41">
        <f t="shared" si="25"/>
        <v>48</v>
      </c>
      <c r="B53" s="61" t="s">
        <v>245</v>
      </c>
      <c r="C53" s="41" t="s">
        <v>147</v>
      </c>
      <c r="D53" s="54">
        <v>6</v>
      </c>
      <c r="E53" s="48">
        <v>17.690000000000001</v>
      </c>
      <c r="F53" s="48">
        <v>19.5</v>
      </c>
      <c r="G53" s="48">
        <v>27.92</v>
      </c>
      <c r="H53" s="48">
        <v>21.78</v>
      </c>
      <c r="I53" s="48">
        <f t="shared" si="20"/>
        <v>21.7225</v>
      </c>
      <c r="J53" s="48">
        <f t="shared" ref="J53" si="32">I53*D53</f>
        <v>130.33500000000001</v>
      </c>
      <c r="K53" s="48">
        <f t="shared" si="22"/>
        <v>10.86125</v>
      </c>
      <c r="L53" s="48"/>
      <c r="M53" s="48">
        <f t="shared" si="23"/>
        <v>0</v>
      </c>
      <c r="N53" s="48">
        <f t="shared" si="24"/>
        <v>0</v>
      </c>
    </row>
    <row r="54" spans="1:14" ht="14.25" x14ac:dyDescent="0.2">
      <c r="A54" s="41">
        <f t="shared" si="25"/>
        <v>49</v>
      </c>
      <c r="B54" s="61" t="s">
        <v>244</v>
      </c>
      <c r="C54" s="41" t="s">
        <v>147</v>
      </c>
      <c r="D54" s="41">
        <v>10</v>
      </c>
      <c r="E54" s="48">
        <v>30.53</v>
      </c>
      <c r="F54" s="48">
        <v>38.99</v>
      </c>
      <c r="G54" s="48">
        <v>47.9</v>
      </c>
      <c r="H54" s="48">
        <v>59.9</v>
      </c>
      <c r="I54" s="48">
        <f t="shared" si="20"/>
        <v>44.330000000000005</v>
      </c>
      <c r="J54" s="48">
        <f t="shared" si="21"/>
        <v>443.30000000000007</v>
      </c>
      <c r="K54" s="48">
        <f t="shared" si="22"/>
        <v>36.94166666666667</v>
      </c>
      <c r="L54" s="48"/>
      <c r="M54" s="48">
        <f t="shared" si="23"/>
        <v>0</v>
      </c>
      <c r="N54" s="48">
        <f t="shared" si="24"/>
        <v>0</v>
      </c>
    </row>
    <row r="55" spans="1:14" ht="14.25" x14ac:dyDescent="0.2">
      <c r="A55" s="41">
        <f t="shared" si="25"/>
        <v>50</v>
      </c>
      <c r="B55" s="61" t="s">
        <v>243</v>
      </c>
      <c r="C55" s="41" t="s">
        <v>147</v>
      </c>
      <c r="D55" s="41">
        <v>6</v>
      </c>
      <c r="E55" s="51" t="s">
        <v>90</v>
      </c>
      <c r="F55" s="48">
        <v>32.42</v>
      </c>
      <c r="G55" s="48">
        <v>34.1</v>
      </c>
      <c r="H55" s="48">
        <v>59.7</v>
      </c>
      <c r="I55" s="48">
        <f t="shared" ref="I55:I58" si="33">AVERAGE(E55:H55)</f>
        <v>42.073333333333338</v>
      </c>
      <c r="J55" s="48">
        <f t="shared" ref="J55:J58" si="34">I55*D55</f>
        <v>252.44000000000003</v>
      </c>
      <c r="K55" s="48">
        <f t="shared" ref="K55:K58" si="35">J55/12</f>
        <v>21.036666666666669</v>
      </c>
      <c r="L55" s="48"/>
      <c r="M55" s="48">
        <f t="shared" si="23"/>
        <v>0</v>
      </c>
      <c r="N55" s="48">
        <f t="shared" si="24"/>
        <v>0</v>
      </c>
    </row>
    <row r="56" spans="1:14" ht="14.25" x14ac:dyDescent="0.2">
      <c r="A56" s="41">
        <f t="shared" si="25"/>
        <v>51</v>
      </c>
      <c r="B56" s="61" t="s">
        <v>381</v>
      </c>
      <c r="C56" s="41" t="s">
        <v>147</v>
      </c>
      <c r="D56" s="41">
        <v>10</v>
      </c>
      <c r="E56" s="48">
        <v>9.9700000000000006</v>
      </c>
      <c r="F56" s="48">
        <v>6.21</v>
      </c>
      <c r="G56" s="48">
        <v>6.8</v>
      </c>
      <c r="H56" s="48">
        <v>10.02</v>
      </c>
      <c r="I56" s="48">
        <f t="shared" si="33"/>
        <v>8.25</v>
      </c>
      <c r="J56" s="48">
        <f t="shared" si="34"/>
        <v>82.5</v>
      </c>
      <c r="K56" s="48">
        <f t="shared" si="35"/>
        <v>6.875</v>
      </c>
      <c r="L56" s="48"/>
      <c r="M56" s="48">
        <f t="shared" si="23"/>
        <v>0</v>
      </c>
      <c r="N56" s="48">
        <f t="shared" si="24"/>
        <v>0</v>
      </c>
    </row>
    <row r="57" spans="1:14" ht="14.25" x14ac:dyDescent="0.2">
      <c r="A57" s="41">
        <f t="shared" si="25"/>
        <v>52</v>
      </c>
      <c r="B57" s="61" t="s">
        <v>382</v>
      </c>
      <c r="C57" s="41" t="s">
        <v>147</v>
      </c>
      <c r="D57" s="41">
        <v>4</v>
      </c>
      <c r="E57" s="48">
        <v>176.98</v>
      </c>
      <c r="F57" s="48">
        <v>168.98</v>
      </c>
      <c r="G57" s="48">
        <v>104.9</v>
      </c>
      <c r="H57" s="48">
        <v>129.9</v>
      </c>
      <c r="I57" s="48">
        <f t="shared" si="33"/>
        <v>145.19</v>
      </c>
      <c r="J57" s="48">
        <f t="shared" si="34"/>
        <v>580.76</v>
      </c>
      <c r="K57" s="48">
        <f t="shared" si="35"/>
        <v>48.396666666666668</v>
      </c>
      <c r="L57" s="48"/>
      <c r="M57" s="48">
        <f t="shared" si="23"/>
        <v>0</v>
      </c>
      <c r="N57" s="48">
        <f t="shared" si="24"/>
        <v>0</v>
      </c>
    </row>
    <row r="58" spans="1:14" ht="14.25" x14ac:dyDescent="0.2">
      <c r="A58" s="41">
        <f t="shared" si="25"/>
        <v>53</v>
      </c>
      <c r="B58" s="61" t="s">
        <v>374</v>
      </c>
      <c r="C58" s="41" t="s">
        <v>147</v>
      </c>
      <c r="D58" s="41">
        <v>1</v>
      </c>
      <c r="E58" s="51" t="s">
        <v>90</v>
      </c>
      <c r="F58" s="48">
        <v>89.9</v>
      </c>
      <c r="G58" s="48">
        <v>93.99</v>
      </c>
      <c r="H58" s="48">
        <v>109.9</v>
      </c>
      <c r="I58" s="48">
        <f t="shared" si="33"/>
        <v>97.929999999999993</v>
      </c>
      <c r="J58" s="48">
        <f t="shared" si="34"/>
        <v>97.929999999999993</v>
      </c>
      <c r="K58" s="48">
        <f t="shared" si="35"/>
        <v>8.1608333333333327</v>
      </c>
      <c r="L58" s="48"/>
      <c r="M58" s="48">
        <f t="shared" si="23"/>
        <v>0</v>
      </c>
      <c r="N58" s="48">
        <f t="shared" si="24"/>
        <v>0</v>
      </c>
    </row>
    <row r="59" spans="1:14" ht="13.35" customHeight="1" x14ac:dyDescent="0.2">
      <c r="A59" s="144" t="s">
        <v>201</v>
      </c>
      <c r="B59" s="144"/>
      <c r="C59" s="144"/>
      <c r="D59" s="144"/>
      <c r="E59" s="144"/>
      <c r="F59" s="144"/>
      <c r="G59" s="144"/>
      <c r="H59" s="144"/>
      <c r="I59" s="144"/>
      <c r="J59" s="55">
        <f>SUM(J41:J58)</f>
        <v>3290.9616666666666</v>
      </c>
      <c r="K59" s="55">
        <f>SUM(K41:K58)</f>
        <v>274.24680555555557</v>
      </c>
      <c r="L59" s="53" t="s">
        <v>90</v>
      </c>
      <c r="M59" s="55">
        <f>SUM(M41:M58)</f>
        <v>0</v>
      </c>
      <c r="N59" s="55">
        <f t="shared" si="24"/>
        <v>0</v>
      </c>
    </row>
    <row r="60" spans="1:14" ht="13.35" customHeight="1" x14ac:dyDescent="0.2">
      <c r="A60" s="5"/>
      <c r="B60" s="5"/>
      <c r="C60" s="5"/>
      <c r="D60" s="5"/>
      <c r="E60" s="110"/>
      <c r="F60" s="110"/>
      <c r="G60" s="110"/>
      <c r="H60" s="110"/>
      <c r="I60" s="110"/>
      <c r="J60" s="110"/>
      <c r="K60" s="110"/>
      <c r="L60" s="5"/>
      <c r="M60" s="5"/>
      <c r="N60" s="5"/>
    </row>
    <row r="61" spans="1:14" ht="13.35" customHeight="1" x14ac:dyDescent="0.2">
      <c r="A61" s="162" t="s">
        <v>481</v>
      </c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</row>
    <row r="62" spans="1:14" ht="13.35" customHeight="1" x14ac:dyDescent="0.2">
      <c r="A62" s="164" t="s">
        <v>112</v>
      </c>
      <c r="B62" s="164" t="s">
        <v>113</v>
      </c>
      <c r="C62" s="164" t="s">
        <v>147</v>
      </c>
      <c r="D62" s="164" t="s">
        <v>149</v>
      </c>
      <c r="E62" s="144" t="s">
        <v>548</v>
      </c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 ht="13.35" customHeight="1" x14ac:dyDescent="0.2">
      <c r="A63" s="164"/>
      <c r="B63" s="164"/>
      <c r="C63" s="164"/>
      <c r="D63" s="164"/>
      <c r="E63" s="42"/>
      <c r="F63" s="42"/>
      <c r="G63" s="42"/>
      <c r="H63" s="42"/>
      <c r="I63" s="153" t="s">
        <v>547</v>
      </c>
      <c r="J63" s="154"/>
      <c r="K63" s="155"/>
      <c r="L63" s="153" t="s">
        <v>553</v>
      </c>
      <c r="M63" s="154"/>
      <c r="N63" s="155"/>
    </row>
    <row r="64" spans="1:14" ht="13.35" customHeight="1" x14ac:dyDescent="0.2">
      <c r="A64" s="165"/>
      <c r="B64" s="165"/>
      <c r="C64" s="165"/>
      <c r="D64" s="165"/>
      <c r="E64" s="42" t="s">
        <v>148</v>
      </c>
      <c r="F64" s="42" t="s">
        <v>150</v>
      </c>
      <c r="G64" s="42" t="s">
        <v>151</v>
      </c>
      <c r="H64" s="42" t="s">
        <v>152</v>
      </c>
      <c r="I64" s="42" t="s">
        <v>153</v>
      </c>
      <c r="J64" s="42" t="s">
        <v>156</v>
      </c>
      <c r="K64" s="42" t="s">
        <v>155</v>
      </c>
      <c r="L64" s="42" t="s">
        <v>550</v>
      </c>
      <c r="M64" s="42" t="s">
        <v>156</v>
      </c>
      <c r="N64" s="42" t="s">
        <v>155</v>
      </c>
    </row>
    <row r="65" spans="1:14" ht="51" x14ac:dyDescent="0.2">
      <c r="A65" s="41">
        <v>54</v>
      </c>
      <c r="B65" s="61" t="s">
        <v>232</v>
      </c>
      <c r="C65" s="41" t="s">
        <v>147</v>
      </c>
      <c r="D65" s="41">
        <v>1</v>
      </c>
      <c r="E65" s="51" t="s">
        <v>90</v>
      </c>
      <c r="F65" s="48">
        <v>1229.9000000000001</v>
      </c>
      <c r="G65" s="48">
        <v>1588.6</v>
      </c>
      <c r="H65" s="48">
        <v>1267.19</v>
      </c>
      <c r="I65" s="48">
        <f t="shared" ref="I65" si="36">AVERAGE(E65:H65)</f>
        <v>1361.8966666666668</v>
      </c>
      <c r="J65" s="48">
        <f>I65*D65</f>
        <v>1361.8966666666668</v>
      </c>
      <c r="K65" s="48">
        <f>J65/12</f>
        <v>113.49138888888889</v>
      </c>
      <c r="L65" s="48"/>
      <c r="M65" s="48">
        <f>L65/D65</f>
        <v>0</v>
      </c>
      <c r="N65" s="48">
        <f>M65/12</f>
        <v>0</v>
      </c>
    </row>
    <row r="66" spans="1:14" ht="25.5" x14ac:dyDescent="0.2">
      <c r="A66" s="41">
        <f>A65+1</f>
        <v>55</v>
      </c>
      <c r="B66" s="61" t="s">
        <v>507</v>
      </c>
      <c r="C66" s="41" t="s">
        <v>147</v>
      </c>
      <c r="D66" s="41">
        <v>1</v>
      </c>
      <c r="E66" s="51" t="s">
        <v>90</v>
      </c>
      <c r="F66" s="48">
        <v>1342.15</v>
      </c>
      <c r="G66" s="48">
        <v>1069.0899999999999</v>
      </c>
      <c r="H66" s="48">
        <v>1199.9000000000001</v>
      </c>
      <c r="I66" s="48">
        <f t="shared" ref="I66" si="37">AVERAGE(E66:H66)</f>
        <v>1203.7133333333334</v>
      </c>
      <c r="J66" s="48">
        <f>I66*D66</f>
        <v>1203.7133333333334</v>
      </c>
      <c r="K66" s="48">
        <f>J66/12</f>
        <v>100.30944444444445</v>
      </c>
      <c r="L66" s="48"/>
      <c r="M66" s="48">
        <f>L66/D66</f>
        <v>0</v>
      </c>
      <c r="N66" s="48">
        <f>M66/12</f>
        <v>0</v>
      </c>
    </row>
    <row r="67" spans="1:14" ht="13.35" customHeight="1" x14ac:dyDescent="0.2">
      <c r="A67" s="153" t="s">
        <v>201</v>
      </c>
      <c r="B67" s="154"/>
      <c r="C67" s="154"/>
      <c r="D67" s="154"/>
      <c r="E67" s="154"/>
      <c r="F67" s="154"/>
      <c r="G67" s="154"/>
      <c r="H67" s="154"/>
      <c r="I67" s="155"/>
      <c r="J67" s="55">
        <f>SUM(J65:J66)</f>
        <v>2565.61</v>
      </c>
      <c r="K67" s="55">
        <f>J67/12</f>
        <v>213.80083333333334</v>
      </c>
      <c r="L67" s="53" t="s">
        <v>90</v>
      </c>
      <c r="M67" s="55">
        <f>SUM(M65:M66)</f>
        <v>0</v>
      </c>
      <c r="N67" s="55">
        <f>M67/12</f>
        <v>0</v>
      </c>
    </row>
    <row r="68" spans="1:14" ht="13.35" customHeight="1" x14ac:dyDescent="0.2">
      <c r="A68" s="5"/>
      <c r="B68" s="5"/>
      <c r="C68" s="5"/>
      <c r="D68" s="5"/>
      <c r="E68" s="110"/>
      <c r="F68" s="110"/>
      <c r="G68" s="110"/>
      <c r="H68" s="110"/>
      <c r="I68" s="110"/>
      <c r="J68" s="110"/>
      <c r="K68" s="110"/>
      <c r="L68" s="5"/>
      <c r="M68" s="5"/>
      <c r="N68" s="5"/>
    </row>
    <row r="69" spans="1:14" ht="13.35" customHeight="1" x14ac:dyDescent="0.2">
      <c r="A69" s="162" t="s">
        <v>456</v>
      </c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</row>
    <row r="70" spans="1:14" ht="13.35" customHeight="1" x14ac:dyDescent="0.2">
      <c r="A70" s="163" t="s">
        <v>112</v>
      </c>
      <c r="B70" s="163" t="s">
        <v>113</v>
      </c>
      <c r="C70" s="163" t="s">
        <v>147</v>
      </c>
      <c r="D70" s="163" t="s">
        <v>149</v>
      </c>
      <c r="E70" s="144" t="s">
        <v>548</v>
      </c>
      <c r="F70" s="144"/>
      <c r="G70" s="144"/>
      <c r="H70" s="144"/>
      <c r="I70" s="144"/>
      <c r="J70" s="144"/>
      <c r="K70" s="144"/>
      <c r="L70" s="144"/>
      <c r="M70" s="144"/>
      <c r="N70" s="144"/>
    </row>
    <row r="71" spans="1:14" ht="13.35" customHeight="1" x14ac:dyDescent="0.2">
      <c r="A71" s="164"/>
      <c r="B71" s="164"/>
      <c r="C71" s="164"/>
      <c r="D71" s="164"/>
      <c r="E71" s="42"/>
      <c r="F71" s="42"/>
      <c r="G71" s="42"/>
      <c r="H71" s="42"/>
      <c r="I71" s="153" t="s">
        <v>547</v>
      </c>
      <c r="J71" s="154"/>
      <c r="K71" s="155"/>
      <c r="L71" s="153" t="s">
        <v>553</v>
      </c>
      <c r="M71" s="154"/>
      <c r="N71" s="155"/>
    </row>
    <row r="72" spans="1:14" ht="13.35" customHeight="1" x14ac:dyDescent="0.2">
      <c r="A72" s="165"/>
      <c r="B72" s="165"/>
      <c r="C72" s="165"/>
      <c r="D72" s="165"/>
      <c r="E72" s="42" t="s">
        <v>148</v>
      </c>
      <c r="F72" s="42" t="s">
        <v>150</v>
      </c>
      <c r="G72" s="42" t="s">
        <v>151</v>
      </c>
      <c r="H72" s="42" t="s">
        <v>152</v>
      </c>
      <c r="I72" s="42" t="s">
        <v>153</v>
      </c>
      <c r="J72" s="42" t="s">
        <v>155</v>
      </c>
      <c r="K72" s="42" t="s">
        <v>156</v>
      </c>
      <c r="L72" s="42" t="s">
        <v>550</v>
      </c>
      <c r="M72" s="42" t="s">
        <v>155</v>
      </c>
      <c r="N72" s="42" t="s">
        <v>156</v>
      </c>
    </row>
    <row r="73" spans="1:14" ht="14.25" x14ac:dyDescent="0.2">
      <c r="A73" s="41">
        <v>56</v>
      </c>
      <c r="B73" s="61" t="s">
        <v>211</v>
      </c>
      <c r="C73" s="41" t="s">
        <v>147</v>
      </c>
      <c r="D73" s="41">
        <v>2</v>
      </c>
      <c r="E73" s="48">
        <v>3.85</v>
      </c>
      <c r="F73" s="48">
        <v>4.4000000000000004</v>
      </c>
      <c r="G73" s="48">
        <v>10.29</v>
      </c>
      <c r="H73" s="48">
        <v>4.47</v>
      </c>
      <c r="I73" s="48">
        <f t="shared" ref="I73:I90" si="38">AVERAGE(E73:H73)</f>
        <v>5.7524999999999995</v>
      </c>
      <c r="J73" s="48">
        <f>I73*D73</f>
        <v>11.504999999999999</v>
      </c>
      <c r="K73" s="48">
        <f>I73*D73*12</f>
        <v>138.06</v>
      </c>
      <c r="L73" s="48"/>
      <c r="M73" s="48">
        <f>L73*D73</f>
        <v>0</v>
      </c>
      <c r="N73" s="48">
        <f>M73*12</f>
        <v>0</v>
      </c>
    </row>
    <row r="74" spans="1:14" ht="14.25" x14ac:dyDescent="0.2">
      <c r="A74" s="41">
        <f>A73+1</f>
        <v>57</v>
      </c>
      <c r="B74" s="61" t="s">
        <v>212</v>
      </c>
      <c r="C74" s="41" t="s">
        <v>194</v>
      </c>
      <c r="D74" s="41">
        <v>1</v>
      </c>
      <c r="E74" s="48">
        <v>4.9400000000000004</v>
      </c>
      <c r="F74" s="48">
        <v>14.97</v>
      </c>
      <c r="G74" s="48">
        <v>14.99</v>
      </c>
      <c r="H74" s="48">
        <v>12.61</v>
      </c>
      <c r="I74" s="48">
        <f t="shared" si="38"/>
        <v>11.8775</v>
      </c>
      <c r="J74" s="48">
        <f t="shared" ref="J74:J90" si="39">I74*D74</f>
        <v>11.8775</v>
      </c>
      <c r="K74" s="48">
        <f t="shared" ref="K74:K90" si="40">I74*D74*12</f>
        <v>142.53</v>
      </c>
      <c r="L74" s="48"/>
      <c r="M74" s="48">
        <f t="shared" ref="M74:M90" si="41">L74*D74</f>
        <v>0</v>
      </c>
      <c r="N74" s="48">
        <f t="shared" ref="N74:N91" si="42">M74*12</f>
        <v>0</v>
      </c>
    </row>
    <row r="75" spans="1:14" ht="14.25" x14ac:dyDescent="0.2">
      <c r="A75" s="41">
        <f t="shared" ref="A75:A90" si="43">A74+1</f>
        <v>58</v>
      </c>
      <c r="B75" s="61" t="s">
        <v>213</v>
      </c>
      <c r="C75" s="41" t="s">
        <v>194</v>
      </c>
      <c r="D75" s="41">
        <v>2</v>
      </c>
      <c r="E75" s="48">
        <v>1.81</v>
      </c>
      <c r="F75" s="48">
        <v>5</v>
      </c>
      <c r="G75" s="48">
        <v>6.99</v>
      </c>
      <c r="H75" s="48">
        <v>5.9</v>
      </c>
      <c r="I75" s="48">
        <f t="shared" si="38"/>
        <v>4.9250000000000007</v>
      </c>
      <c r="J75" s="48">
        <f t="shared" si="39"/>
        <v>9.8500000000000014</v>
      </c>
      <c r="K75" s="48">
        <f t="shared" si="40"/>
        <v>118.20000000000002</v>
      </c>
      <c r="L75" s="48"/>
      <c r="M75" s="48">
        <f t="shared" si="41"/>
        <v>0</v>
      </c>
      <c r="N75" s="48">
        <f t="shared" si="42"/>
        <v>0</v>
      </c>
    </row>
    <row r="76" spans="1:14" ht="14.25" x14ac:dyDescent="0.2">
      <c r="A76" s="41">
        <f t="shared" si="43"/>
        <v>59</v>
      </c>
      <c r="B76" s="61" t="s">
        <v>536</v>
      </c>
      <c r="C76" s="41" t="s">
        <v>218</v>
      </c>
      <c r="D76" s="41">
        <v>2</v>
      </c>
      <c r="E76" s="48">
        <v>4.5</v>
      </c>
      <c r="F76" s="48">
        <v>3.1</v>
      </c>
      <c r="G76" s="48">
        <v>3.11</v>
      </c>
      <c r="H76" s="48">
        <v>4.29</v>
      </c>
      <c r="I76" s="48">
        <f t="shared" si="38"/>
        <v>3.75</v>
      </c>
      <c r="J76" s="48">
        <f t="shared" si="39"/>
        <v>7.5</v>
      </c>
      <c r="K76" s="48">
        <f t="shared" si="40"/>
        <v>90</v>
      </c>
      <c r="L76" s="48"/>
      <c r="M76" s="48">
        <f t="shared" si="41"/>
        <v>0</v>
      </c>
      <c r="N76" s="48">
        <f t="shared" si="42"/>
        <v>0</v>
      </c>
    </row>
    <row r="77" spans="1:14" ht="14.25" x14ac:dyDescent="0.2">
      <c r="A77" s="41">
        <f t="shared" si="43"/>
        <v>60</v>
      </c>
      <c r="B77" s="61" t="s">
        <v>227</v>
      </c>
      <c r="C77" s="41" t="s">
        <v>147</v>
      </c>
      <c r="D77" s="41">
        <v>2</v>
      </c>
      <c r="E77" s="48">
        <v>1.1599999999999999</v>
      </c>
      <c r="F77" s="48">
        <v>2.5499999999999998</v>
      </c>
      <c r="G77" s="48">
        <v>0.89</v>
      </c>
      <c r="H77" s="48">
        <v>1.2</v>
      </c>
      <c r="I77" s="48">
        <f t="shared" si="38"/>
        <v>1.45</v>
      </c>
      <c r="J77" s="48">
        <f t="shared" si="39"/>
        <v>2.9</v>
      </c>
      <c r="K77" s="48">
        <f t="shared" si="40"/>
        <v>34.799999999999997</v>
      </c>
      <c r="L77" s="48"/>
      <c r="M77" s="48">
        <f t="shared" si="41"/>
        <v>0</v>
      </c>
      <c r="N77" s="48">
        <f t="shared" si="42"/>
        <v>0</v>
      </c>
    </row>
    <row r="78" spans="1:14" ht="14.25" x14ac:dyDescent="0.2">
      <c r="A78" s="41">
        <f t="shared" si="43"/>
        <v>61</v>
      </c>
      <c r="B78" s="61" t="s">
        <v>219</v>
      </c>
      <c r="C78" s="41" t="s">
        <v>147</v>
      </c>
      <c r="D78" s="41">
        <v>2</v>
      </c>
      <c r="E78" s="48">
        <v>4.8899999999999997</v>
      </c>
      <c r="F78" s="48">
        <v>7.11</v>
      </c>
      <c r="G78" s="48">
        <v>4.3499999999999996</v>
      </c>
      <c r="H78" s="48">
        <v>15.89</v>
      </c>
      <c r="I78" s="48">
        <f t="shared" si="38"/>
        <v>8.06</v>
      </c>
      <c r="J78" s="48">
        <f t="shared" si="39"/>
        <v>16.12</v>
      </c>
      <c r="K78" s="48">
        <f t="shared" si="40"/>
        <v>193.44</v>
      </c>
      <c r="L78" s="48"/>
      <c r="M78" s="48">
        <f t="shared" si="41"/>
        <v>0</v>
      </c>
      <c r="N78" s="48">
        <f t="shared" si="42"/>
        <v>0</v>
      </c>
    </row>
    <row r="79" spans="1:14" ht="14.25" x14ac:dyDescent="0.2">
      <c r="A79" s="41">
        <f t="shared" si="43"/>
        <v>62</v>
      </c>
      <c r="B79" s="61" t="s">
        <v>222</v>
      </c>
      <c r="C79" s="41" t="s">
        <v>196</v>
      </c>
      <c r="D79" s="41">
        <v>1</v>
      </c>
      <c r="E79" s="48">
        <v>13.09</v>
      </c>
      <c r="F79" s="48">
        <v>14.68</v>
      </c>
      <c r="G79" s="48">
        <v>15.2</v>
      </c>
      <c r="H79" s="48">
        <v>16.989999999999998</v>
      </c>
      <c r="I79" s="48">
        <f t="shared" si="38"/>
        <v>14.989999999999998</v>
      </c>
      <c r="J79" s="48">
        <f t="shared" si="39"/>
        <v>14.989999999999998</v>
      </c>
      <c r="K79" s="48">
        <f t="shared" si="40"/>
        <v>179.88</v>
      </c>
      <c r="L79" s="48"/>
      <c r="M79" s="48">
        <f t="shared" si="41"/>
        <v>0</v>
      </c>
      <c r="N79" s="48">
        <f t="shared" si="42"/>
        <v>0</v>
      </c>
    </row>
    <row r="80" spans="1:14" ht="14.25" x14ac:dyDescent="0.2">
      <c r="A80" s="41">
        <f t="shared" si="43"/>
        <v>63</v>
      </c>
      <c r="B80" s="61" t="s">
        <v>223</v>
      </c>
      <c r="C80" s="41" t="s">
        <v>196</v>
      </c>
      <c r="D80" s="54">
        <v>2</v>
      </c>
      <c r="E80" s="48">
        <v>5.0999999999999996</v>
      </c>
      <c r="F80" s="48">
        <v>2.4900000000000002</v>
      </c>
      <c r="G80" s="48">
        <v>2.3199999999999998</v>
      </c>
      <c r="H80" s="48">
        <v>6.65</v>
      </c>
      <c r="I80" s="48">
        <f t="shared" si="38"/>
        <v>4.1400000000000006</v>
      </c>
      <c r="J80" s="48">
        <f t="shared" si="39"/>
        <v>8.2800000000000011</v>
      </c>
      <c r="K80" s="48">
        <f t="shared" si="40"/>
        <v>99.360000000000014</v>
      </c>
      <c r="L80" s="48"/>
      <c r="M80" s="48">
        <f t="shared" si="41"/>
        <v>0</v>
      </c>
      <c r="N80" s="48">
        <f t="shared" si="42"/>
        <v>0</v>
      </c>
    </row>
    <row r="81" spans="1:14" ht="14.25" x14ac:dyDescent="0.2">
      <c r="A81" s="41">
        <f t="shared" si="43"/>
        <v>64</v>
      </c>
      <c r="B81" s="61" t="s">
        <v>221</v>
      </c>
      <c r="C81" s="41" t="s">
        <v>147</v>
      </c>
      <c r="D81" s="41">
        <v>2</v>
      </c>
      <c r="E81" s="48">
        <v>2.16</v>
      </c>
      <c r="F81" s="48">
        <v>1.47</v>
      </c>
      <c r="G81" s="48">
        <v>2.1</v>
      </c>
      <c r="H81" s="48">
        <v>2.85</v>
      </c>
      <c r="I81" s="48">
        <f t="shared" si="38"/>
        <v>2.145</v>
      </c>
      <c r="J81" s="48">
        <f t="shared" si="39"/>
        <v>4.29</v>
      </c>
      <c r="K81" s="48">
        <f t="shared" si="40"/>
        <v>51.480000000000004</v>
      </c>
      <c r="L81" s="48"/>
      <c r="M81" s="48">
        <f t="shared" si="41"/>
        <v>0</v>
      </c>
      <c r="N81" s="48">
        <f t="shared" si="42"/>
        <v>0</v>
      </c>
    </row>
    <row r="82" spans="1:14" ht="14.25" x14ac:dyDescent="0.2">
      <c r="A82" s="41">
        <f t="shared" si="43"/>
        <v>65</v>
      </c>
      <c r="B82" s="61" t="s">
        <v>224</v>
      </c>
      <c r="C82" s="41" t="s">
        <v>214</v>
      </c>
      <c r="D82" s="41">
        <v>1</v>
      </c>
      <c r="E82" s="51" t="s">
        <v>90</v>
      </c>
      <c r="F82" s="48">
        <v>24.06</v>
      </c>
      <c r="G82" s="48">
        <v>15.2</v>
      </c>
      <c r="H82" s="48">
        <v>17.489999999999998</v>
      </c>
      <c r="I82" s="48">
        <f t="shared" si="38"/>
        <v>18.916666666666668</v>
      </c>
      <c r="J82" s="48">
        <f t="shared" si="39"/>
        <v>18.916666666666668</v>
      </c>
      <c r="K82" s="48">
        <f t="shared" si="40"/>
        <v>227</v>
      </c>
      <c r="L82" s="48"/>
      <c r="M82" s="48">
        <f t="shared" si="41"/>
        <v>0</v>
      </c>
      <c r="N82" s="48">
        <f t="shared" si="42"/>
        <v>0</v>
      </c>
    </row>
    <row r="83" spans="1:14" ht="14.25" x14ac:dyDescent="0.2">
      <c r="A83" s="41">
        <f t="shared" si="43"/>
        <v>66</v>
      </c>
      <c r="B83" s="61" t="s">
        <v>220</v>
      </c>
      <c r="C83" s="41" t="s">
        <v>147</v>
      </c>
      <c r="D83" s="41">
        <v>2</v>
      </c>
      <c r="E83" s="48">
        <v>2.5</v>
      </c>
      <c r="F83" s="48">
        <v>2.2999999999999998</v>
      </c>
      <c r="G83" s="48">
        <v>2.89</v>
      </c>
      <c r="H83" s="48">
        <v>2.5299999999999998</v>
      </c>
      <c r="I83" s="48">
        <f t="shared" si="38"/>
        <v>2.5549999999999997</v>
      </c>
      <c r="J83" s="48">
        <f t="shared" si="39"/>
        <v>5.1099999999999994</v>
      </c>
      <c r="K83" s="48">
        <f t="shared" si="40"/>
        <v>61.319999999999993</v>
      </c>
      <c r="L83" s="48"/>
      <c r="M83" s="48">
        <f t="shared" si="41"/>
        <v>0</v>
      </c>
      <c r="N83" s="48">
        <f t="shared" si="42"/>
        <v>0</v>
      </c>
    </row>
    <row r="84" spans="1:14" ht="14.25" x14ac:dyDescent="0.2">
      <c r="A84" s="41">
        <f t="shared" si="43"/>
        <v>67</v>
      </c>
      <c r="B84" s="61" t="s">
        <v>237</v>
      </c>
      <c r="C84" s="41" t="s">
        <v>147</v>
      </c>
      <c r="D84" s="41">
        <v>2</v>
      </c>
      <c r="E84" s="48">
        <v>9.2799999999999994</v>
      </c>
      <c r="F84" s="48">
        <v>2.84</v>
      </c>
      <c r="G84" s="48">
        <v>10.17</v>
      </c>
      <c r="H84" s="48">
        <v>11.66</v>
      </c>
      <c r="I84" s="48">
        <f t="shared" si="38"/>
        <v>8.4875000000000007</v>
      </c>
      <c r="J84" s="48">
        <f t="shared" si="39"/>
        <v>16.975000000000001</v>
      </c>
      <c r="K84" s="48">
        <f t="shared" si="40"/>
        <v>203.70000000000002</v>
      </c>
      <c r="L84" s="48"/>
      <c r="M84" s="48">
        <f t="shared" si="41"/>
        <v>0</v>
      </c>
      <c r="N84" s="48">
        <f t="shared" si="42"/>
        <v>0</v>
      </c>
    </row>
    <row r="85" spans="1:14" ht="14.25" x14ac:dyDescent="0.2">
      <c r="A85" s="41">
        <f t="shared" si="43"/>
        <v>68</v>
      </c>
      <c r="B85" s="61" t="s">
        <v>236</v>
      </c>
      <c r="C85" s="41" t="s">
        <v>214</v>
      </c>
      <c r="D85" s="41">
        <v>2</v>
      </c>
      <c r="E85" s="48">
        <v>5.8</v>
      </c>
      <c r="F85" s="48">
        <v>6.9</v>
      </c>
      <c r="G85" s="48">
        <v>9.9</v>
      </c>
      <c r="H85" s="48">
        <v>6.6</v>
      </c>
      <c r="I85" s="48">
        <f t="shared" si="38"/>
        <v>7.3000000000000007</v>
      </c>
      <c r="J85" s="48">
        <f t="shared" si="39"/>
        <v>14.600000000000001</v>
      </c>
      <c r="K85" s="48">
        <f t="shared" ref="K85:K86" si="44">I85*D85*12</f>
        <v>175.20000000000002</v>
      </c>
      <c r="L85" s="48"/>
      <c r="M85" s="48">
        <f t="shared" si="41"/>
        <v>0</v>
      </c>
      <c r="N85" s="48">
        <f t="shared" si="42"/>
        <v>0</v>
      </c>
    </row>
    <row r="86" spans="1:14" ht="25.5" x14ac:dyDescent="0.2">
      <c r="A86" s="41">
        <f t="shared" si="43"/>
        <v>69</v>
      </c>
      <c r="B86" s="61" t="s">
        <v>330</v>
      </c>
      <c r="C86" s="41" t="s">
        <v>196</v>
      </c>
      <c r="D86" s="41">
        <v>45</v>
      </c>
      <c r="E86" s="48">
        <v>15.56</v>
      </c>
      <c r="F86" s="48">
        <v>18.98</v>
      </c>
      <c r="G86" s="48">
        <v>19.899999999999999</v>
      </c>
      <c r="H86" s="48">
        <v>20.9</v>
      </c>
      <c r="I86" s="48">
        <f t="shared" si="38"/>
        <v>18.835000000000001</v>
      </c>
      <c r="J86" s="48">
        <f t="shared" si="39"/>
        <v>847.57500000000005</v>
      </c>
      <c r="K86" s="48">
        <f t="shared" si="44"/>
        <v>10170.900000000001</v>
      </c>
      <c r="L86" s="48"/>
      <c r="M86" s="48">
        <f t="shared" si="41"/>
        <v>0</v>
      </c>
      <c r="N86" s="48">
        <f t="shared" si="42"/>
        <v>0</v>
      </c>
    </row>
    <row r="87" spans="1:14" ht="14.25" x14ac:dyDescent="0.2">
      <c r="A87" s="41">
        <f t="shared" si="43"/>
        <v>70</v>
      </c>
      <c r="B87" s="61" t="s">
        <v>329</v>
      </c>
      <c r="C87" s="41" t="s">
        <v>191</v>
      </c>
      <c r="D87" s="54">
        <v>35</v>
      </c>
      <c r="E87" s="48">
        <v>3.91</v>
      </c>
      <c r="F87" s="48">
        <v>2.99</v>
      </c>
      <c r="G87" s="48">
        <v>4.1900000000000004</v>
      </c>
      <c r="H87" s="48">
        <v>5.35</v>
      </c>
      <c r="I87" s="48">
        <f t="shared" si="38"/>
        <v>4.1099999999999994</v>
      </c>
      <c r="J87" s="48">
        <f t="shared" ref="J87" si="45">I87*D87</f>
        <v>143.84999999999997</v>
      </c>
      <c r="K87" s="48">
        <f t="shared" ref="K87" si="46">I87*D87*12</f>
        <v>1726.1999999999996</v>
      </c>
      <c r="L87" s="48"/>
      <c r="M87" s="48">
        <f t="shared" si="41"/>
        <v>0</v>
      </c>
      <c r="N87" s="48">
        <f t="shared" si="42"/>
        <v>0</v>
      </c>
    </row>
    <row r="88" spans="1:14" ht="14.25" x14ac:dyDescent="0.2">
      <c r="A88" s="41">
        <f t="shared" si="43"/>
        <v>71</v>
      </c>
      <c r="B88" s="61" t="s">
        <v>216</v>
      </c>
      <c r="C88" s="41" t="s">
        <v>196</v>
      </c>
      <c r="D88" s="54">
        <v>50</v>
      </c>
      <c r="E88" s="48">
        <v>5.46</v>
      </c>
      <c r="F88" s="48">
        <v>11.23</v>
      </c>
      <c r="G88" s="48">
        <v>8.9</v>
      </c>
      <c r="H88" s="48">
        <v>28.18</v>
      </c>
      <c r="I88" s="48">
        <f t="shared" si="38"/>
        <v>13.442500000000001</v>
      </c>
      <c r="J88" s="48">
        <f t="shared" si="39"/>
        <v>672.125</v>
      </c>
      <c r="K88" s="48">
        <f t="shared" si="40"/>
        <v>8065.5</v>
      </c>
      <c r="L88" s="48"/>
      <c r="M88" s="48">
        <f t="shared" si="41"/>
        <v>0</v>
      </c>
      <c r="N88" s="48">
        <f t="shared" si="42"/>
        <v>0</v>
      </c>
    </row>
    <row r="89" spans="1:14" ht="25.5" x14ac:dyDescent="0.2">
      <c r="A89" s="41">
        <f t="shared" si="43"/>
        <v>72</v>
      </c>
      <c r="B89" s="61" t="s">
        <v>215</v>
      </c>
      <c r="C89" s="41" t="s">
        <v>214</v>
      </c>
      <c r="D89" s="54">
        <v>10</v>
      </c>
      <c r="E89" s="48">
        <v>2.09</v>
      </c>
      <c r="F89" s="48">
        <v>2.74</v>
      </c>
      <c r="G89" s="48">
        <v>3.21</v>
      </c>
      <c r="H89" s="48">
        <v>5.05</v>
      </c>
      <c r="I89" s="48">
        <f t="shared" si="38"/>
        <v>3.2725</v>
      </c>
      <c r="J89" s="48">
        <f t="shared" si="39"/>
        <v>32.725000000000001</v>
      </c>
      <c r="K89" s="48">
        <f t="shared" si="40"/>
        <v>392.70000000000005</v>
      </c>
      <c r="L89" s="48"/>
      <c r="M89" s="48">
        <f t="shared" si="41"/>
        <v>0</v>
      </c>
      <c r="N89" s="48">
        <f t="shared" si="42"/>
        <v>0</v>
      </c>
    </row>
    <row r="90" spans="1:14" ht="14.25" x14ac:dyDescent="0.2">
      <c r="A90" s="41">
        <f t="shared" si="43"/>
        <v>73</v>
      </c>
      <c r="B90" s="61" t="s">
        <v>217</v>
      </c>
      <c r="C90" s="41" t="s">
        <v>196</v>
      </c>
      <c r="D90" s="54">
        <v>1</v>
      </c>
      <c r="E90" s="48">
        <v>2.7</v>
      </c>
      <c r="F90" s="48">
        <v>8.0500000000000007</v>
      </c>
      <c r="G90" s="48">
        <v>2.92</v>
      </c>
      <c r="H90" s="48">
        <v>3.78</v>
      </c>
      <c r="I90" s="48">
        <f t="shared" si="38"/>
        <v>4.3624999999999998</v>
      </c>
      <c r="J90" s="48">
        <f t="shared" si="39"/>
        <v>4.3624999999999998</v>
      </c>
      <c r="K90" s="48">
        <f t="shared" si="40"/>
        <v>52.349999999999994</v>
      </c>
      <c r="L90" s="48"/>
      <c r="M90" s="48">
        <f t="shared" si="41"/>
        <v>0</v>
      </c>
      <c r="N90" s="48">
        <f t="shared" si="42"/>
        <v>0</v>
      </c>
    </row>
    <row r="91" spans="1:14" ht="13.35" customHeight="1" x14ac:dyDescent="0.2">
      <c r="A91" s="153" t="s">
        <v>201</v>
      </c>
      <c r="B91" s="154"/>
      <c r="C91" s="154"/>
      <c r="D91" s="154"/>
      <c r="E91" s="154"/>
      <c r="F91" s="154"/>
      <c r="G91" s="154"/>
      <c r="H91" s="154"/>
      <c r="I91" s="155"/>
      <c r="J91" s="55">
        <f>SUM(J73:J90)</f>
        <v>1843.5516666666665</v>
      </c>
      <c r="K91" s="55">
        <f>SUM(K73:K90)</f>
        <v>22122.62</v>
      </c>
      <c r="L91" s="51" t="s">
        <v>90</v>
      </c>
      <c r="M91" s="48">
        <f>SUM(M73:M90)</f>
        <v>0</v>
      </c>
      <c r="N91" s="48">
        <f t="shared" si="42"/>
        <v>0</v>
      </c>
    </row>
    <row r="92" spans="1:14" ht="13.35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</row>
    <row r="93" spans="1:14" ht="13.35" customHeight="1" x14ac:dyDescent="0.2">
      <c r="A93" s="162" t="s">
        <v>455</v>
      </c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</row>
    <row r="94" spans="1:14" ht="13.35" customHeight="1" x14ac:dyDescent="0.2">
      <c r="A94" s="163" t="s">
        <v>112</v>
      </c>
      <c r="B94" s="163" t="s">
        <v>113</v>
      </c>
      <c r="C94" s="163" t="s">
        <v>147</v>
      </c>
      <c r="D94" s="163" t="s">
        <v>149</v>
      </c>
      <c r="E94" s="144" t="s">
        <v>548</v>
      </c>
      <c r="F94" s="144"/>
      <c r="G94" s="144"/>
      <c r="H94" s="144"/>
      <c r="I94" s="144"/>
      <c r="J94" s="144"/>
      <c r="K94" s="144"/>
      <c r="L94" s="144"/>
      <c r="M94" s="144"/>
      <c r="N94" s="144"/>
    </row>
    <row r="95" spans="1:14" ht="13.35" customHeight="1" x14ac:dyDescent="0.2">
      <c r="A95" s="164"/>
      <c r="B95" s="164"/>
      <c r="C95" s="164"/>
      <c r="D95" s="164"/>
      <c r="E95" s="42"/>
      <c r="F95" s="42"/>
      <c r="G95" s="42"/>
      <c r="H95" s="42"/>
      <c r="I95" s="153" t="s">
        <v>547</v>
      </c>
      <c r="J95" s="154"/>
      <c r="K95" s="155"/>
      <c r="L95" s="153" t="s">
        <v>553</v>
      </c>
      <c r="M95" s="154"/>
      <c r="N95" s="155"/>
    </row>
    <row r="96" spans="1:14" ht="14.25" x14ac:dyDescent="0.2">
      <c r="A96" s="165"/>
      <c r="B96" s="165"/>
      <c r="C96" s="165"/>
      <c r="D96" s="165"/>
      <c r="E96" s="42" t="s">
        <v>148</v>
      </c>
      <c r="F96" s="42" t="s">
        <v>150</v>
      </c>
      <c r="G96" s="42" t="s">
        <v>151</v>
      </c>
      <c r="H96" s="42" t="s">
        <v>152</v>
      </c>
      <c r="I96" s="42" t="s">
        <v>153</v>
      </c>
      <c r="J96" s="42" t="s">
        <v>156</v>
      </c>
      <c r="K96" s="42" t="s">
        <v>155</v>
      </c>
      <c r="L96" s="42" t="s">
        <v>550</v>
      </c>
      <c r="M96" s="42" t="s">
        <v>156</v>
      </c>
      <c r="N96" s="42" t="s">
        <v>155</v>
      </c>
    </row>
    <row r="97" spans="1:14" ht="14.25" x14ac:dyDescent="0.2">
      <c r="A97" s="41">
        <v>74</v>
      </c>
      <c r="B97" s="61" t="s">
        <v>207</v>
      </c>
      <c r="C97" s="41" t="s">
        <v>147</v>
      </c>
      <c r="D97" s="41">
        <v>14</v>
      </c>
      <c r="E97" s="51" t="s">
        <v>90</v>
      </c>
      <c r="F97" s="48">
        <v>15.43</v>
      </c>
      <c r="G97" s="48">
        <v>11.5</v>
      </c>
      <c r="H97" s="48">
        <v>8.33</v>
      </c>
      <c r="I97" s="48">
        <f>AVERAGE(E97:H97)</f>
        <v>11.753333333333332</v>
      </c>
      <c r="J97" s="48">
        <f>I97*D97</f>
        <v>164.54666666666665</v>
      </c>
      <c r="K97" s="48">
        <f>J97/12</f>
        <v>13.712222222222222</v>
      </c>
      <c r="L97" s="48"/>
      <c r="M97" s="48">
        <f>L97*D97</f>
        <v>0</v>
      </c>
      <c r="N97" s="48">
        <f>M97/12</f>
        <v>0</v>
      </c>
    </row>
    <row r="98" spans="1:14" ht="14.25" x14ac:dyDescent="0.2">
      <c r="A98" s="41">
        <f>A97+1</f>
        <v>75</v>
      </c>
      <c r="B98" s="61" t="s">
        <v>208</v>
      </c>
      <c r="C98" s="41" t="s">
        <v>147</v>
      </c>
      <c r="D98" s="41">
        <v>4</v>
      </c>
      <c r="E98" s="48">
        <v>3.68</v>
      </c>
      <c r="F98" s="48">
        <v>5.09</v>
      </c>
      <c r="G98" s="48">
        <v>4.9800000000000004</v>
      </c>
      <c r="H98" s="48">
        <v>7.39</v>
      </c>
      <c r="I98" s="48">
        <f t="shared" ref="I98:I120" si="47">AVERAGE(E98:H98)</f>
        <v>5.2850000000000001</v>
      </c>
      <c r="J98" s="48">
        <f t="shared" ref="J98:J99" si="48">I98*D98</f>
        <v>21.14</v>
      </c>
      <c r="K98" s="48">
        <f t="shared" ref="K98:K119" si="49">J98/12</f>
        <v>1.7616666666666667</v>
      </c>
      <c r="L98" s="48"/>
      <c r="M98" s="48">
        <f t="shared" ref="M98:M119" si="50">L98*D98</f>
        <v>0</v>
      </c>
      <c r="N98" s="48">
        <f t="shared" ref="N98:N120" si="51">M98/12</f>
        <v>0</v>
      </c>
    </row>
    <row r="99" spans="1:14" ht="14.25" x14ac:dyDescent="0.2">
      <c r="A99" s="41">
        <f t="shared" ref="A99:A119" si="52">A98+1</f>
        <v>76</v>
      </c>
      <c r="B99" s="61" t="s">
        <v>209</v>
      </c>
      <c r="C99" s="41" t="s">
        <v>147</v>
      </c>
      <c r="D99" s="41">
        <v>2</v>
      </c>
      <c r="E99" s="48">
        <v>10.8</v>
      </c>
      <c r="F99" s="48">
        <v>31.9</v>
      </c>
      <c r="G99" s="48">
        <v>24.3</v>
      </c>
      <c r="H99" s="48">
        <v>24.9</v>
      </c>
      <c r="I99" s="48">
        <f t="shared" si="47"/>
        <v>22.975000000000001</v>
      </c>
      <c r="J99" s="48">
        <f t="shared" si="48"/>
        <v>45.95</v>
      </c>
      <c r="K99" s="48">
        <f t="shared" si="49"/>
        <v>3.8291666666666671</v>
      </c>
      <c r="L99" s="48"/>
      <c r="M99" s="48">
        <f t="shared" si="50"/>
        <v>0</v>
      </c>
      <c r="N99" s="48">
        <f t="shared" si="51"/>
        <v>0</v>
      </c>
    </row>
    <row r="100" spans="1:14" ht="14.25" x14ac:dyDescent="0.2">
      <c r="A100" s="41">
        <f t="shared" si="52"/>
        <v>77</v>
      </c>
      <c r="B100" s="61" t="s">
        <v>254</v>
      </c>
      <c r="C100" s="41" t="s">
        <v>147</v>
      </c>
      <c r="D100" s="54">
        <v>2</v>
      </c>
      <c r="E100" s="48">
        <v>11.5</v>
      </c>
      <c r="F100" s="48">
        <v>27.5</v>
      </c>
      <c r="G100" s="48">
        <v>12.5</v>
      </c>
      <c r="H100" s="48">
        <v>17.5</v>
      </c>
      <c r="I100" s="48">
        <f t="shared" ref="I100" si="53">AVERAGE(E100:H100)</f>
        <v>17.25</v>
      </c>
      <c r="J100" s="48">
        <f t="shared" ref="J100" si="54">I100*D100</f>
        <v>34.5</v>
      </c>
      <c r="K100" s="48">
        <f t="shared" ref="K100" si="55">J100/12</f>
        <v>2.875</v>
      </c>
      <c r="L100" s="48"/>
      <c r="M100" s="48">
        <f t="shared" si="50"/>
        <v>0</v>
      </c>
      <c r="N100" s="48">
        <f t="shared" si="51"/>
        <v>0</v>
      </c>
    </row>
    <row r="101" spans="1:14" ht="14.25" x14ac:dyDescent="0.2">
      <c r="A101" s="41">
        <f t="shared" si="52"/>
        <v>78</v>
      </c>
      <c r="B101" s="61" t="s">
        <v>235</v>
      </c>
      <c r="C101" s="41" t="s">
        <v>147</v>
      </c>
      <c r="D101" s="41">
        <v>2</v>
      </c>
      <c r="E101" s="48">
        <v>11.59</v>
      </c>
      <c r="F101" s="48">
        <v>21.9</v>
      </c>
      <c r="G101" s="48">
        <v>9.9</v>
      </c>
      <c r="H101" s="48">
        <v>12.96</v>
      </c>
      <c r="I101" s="48">
        <f t="shared" ref="I101:I109" si="56">AVERAGE(E101:H101)</f>
        <v>14.087499999999999</v>
      </c>
      <c r="J101" s="48">
        <f t="shared" ref="J101:J109" si="57">I101*D101</f>
        <v>28.174999999999997</v>
      </c>
      <c r="K101" s="48">
        <f t="shared" si="49"/>
        <v>2.3479166666666664</v>
      </c>
      <c r="L101" s="48"/>
      <c r="M101" s="48">
        <f t="shared" si="50"/>
        <v>0</v>
      </c>
      <c r="N101" s="48">
        <f t="shared" si="51"/>
        <v>0</v>
      </c>
    </row>
    <row r="102" spans="1:14" ht="14.25" x14ac:dyDescent="0.2">
      <c r="A102" s="41">
        <f t="shared" si="52"/>
        <v>79</v>
      </c>
      <c r="B102" s="61" t="s">
        <v>331</v>
      </c>
      <c r="C102" s="41" t="s">
        <v>147</v>
      </c>
      <c r="D102" s="41">
        <v>4</v>
      </c>
      <c r="E102" s="48">
        <v>53.89</v>
      </c>
      <c r="F102" s="48">
        <v>47.17</v>
      </c>
      <c r="G102" s="48">
        <v>59.87</v>
      </c>
      <c r="H102" s="48">
        <v>53.45</v>
      </c>
      <c r="I102" s="48">
        <f t="shared" si="56"/>
        <v>53.594999999999999</v>
      </c>
      <c r="J102" s="48">
        <f t="shared" si="57"/>
        <v>214.38</v>
      </c>
      <c r="K102" s="48">
        <f t="shared" si="49"/>
        <v>17.864999999999998</v>
      </c>
      <c r="L102" s="48"/>
      <c r="M102" s="48">
        <f t="shared" si="50"/>
        <v>0</v>
      </c>
      <c r="N102" s="48">
        <f t="shared" si="51"/>
        <v>0</v>
      </c>
    </row>
    <row r="103" spans="1:14" ht="14.25" x14ac:dyDescent="0.2">
      <c r="A103" s="41">
        <f t="shared" si="52"/>
        <v>80</v>
      </c>
      <c r="B103" s="61" t="s">
        <v>457</v>
      </c>
      <c r="C103" s="41" t="s">
        <v>147</v>
      </c>
      <c r="D103" s="41">
        <v>2</v>
      </c>
      <c r="E103" s="51" t="s">
        <v>90</v>
      </c>
      <c r="F103" s="48">
        <v>161.9</v>
      </c>
      <c r="G103" s="48">
        <v>108.72</v>
      </c>
      <c r="H103" s="48">
        <v>119.9</v>
      </c>
      <c r="I103" s="48">
        <f t="shared" si="56"/>
        <v>130.17333333333332</v>
      </c>
      <c r="J103" s="48">
        <f t="shared" si="57"/>
        <v>260.34666666666664</v>
      </c>
      <c r="K103" s="48">
        <f t="shared" si="49"/>
        <v>21.695555555555554</v>
      </c>
      <c r="L103" s="48"/>
      <c r="M103" s="48">
        <f t="shared" si="50"/>
        <v>0</v>
      </c>
      <c r="N103" s="48">
        <f t="shared" si="51"/>
        <v>0</v>
      </c>
    </row>
    <row r="104" spans="1:14" ht="14.25" x14ac:dyDescent="0.2">
      <c r="A104" s="41">
        <f t="shared" si="52"/>
        <v>81</v>
      </c>
      <c r="B104" s="61" t="s">
        <v>332</v>
      </c>
      <c r="C104" s="41" t="s">
        <v>147</v>
      </c>
      <c r="D104" s="41">
        <v>1</v>
      </c>
      <c r="E104" s="48">
        <v>55.38</v>
      </c>
      <c r="F104" s="48">
        <v>70.510000000000005</v>
      </c>
      <c r="G104" s="48">
        <v>103.2</v>
      </c>
      <c r="H104" s="48">
        <v>131.76</v>
      </c>
      <c r="I104" s="48">
        <f t="shared" si="56"/>
        <v>90.212500000000006</v>
      </c>
      <c r="J104" s="48">
        <f t="shared" si="57"/>
        <v>90.212500000000006</v>
      </c>
      <c r="K104" s="48">
        <f t="shared" si="49"/>
        <v>7.5177083333333341</v>
      </c>
      <c r="L104" s="48"/>
      <c r="M104" s="48">
        <f t="shared" si="50"/>
        <v>0</v>
      </c>
      <c r="N104" s="48">
        <f t="shared" si="51"/>
        <v>0</v>
      </c>
    </row>
    <row r="105" spans="1:14" ht="14.25" x14ac:dyDescent="0.2">
      <c r="A105" s="41">
        <f t="shared" si="52"/>
        <v>82</v>
      </c>
      <c r="B105" s="61" t="s">
        <v>334</v>
      </c>
      <c r="C105" s="41" t="s">
        <v>333</v>
      </c>
      <c r="D105" s="41">
        <v>2</v>
      </c>
      <c r="E105" s="51" t="s">
        <v>90</v>
      </c>
      <c r="F105" s="48">
        <v>27.99</v>
      </c>
      <c r="G105" s="48">
        <v>26.09</v>
      </c>
      <c r="H105" s="48">
        <v>29.9</v>
      </c>
      <c r="I105" s="48">
        <f t="shared" si="56"/>
        <v>27.993333333333329</v>
      </c>
      <c r="J105" s="48">
        <f t="shared" si="57"/>
        <v>55.986666666666657</v>
      </c>
      <c r="K105" s="48">
        <f t="shared" si="49"/>
        <v>4.6655555555555548</v>
      </c>
      <c r="L105" s="48"/>
      <c r="M105" s="48">
        <f t="shared" si="50"/>
        <v>0</v>
      </c>
      <c r="N105" s="48">
        <f t="shared" si="51"/>
        <v>0</v>
      </c>
    </row>
    <row r="106" spans="1:14" ht="14.25" x14ac:dyDescent="0.2">
      <c r="A106" s="41">
        <f t="shared" si="52"/>
        <v>83</v>
      </c>
      <c r="B106" s="61" t="s">
        <v>335</v>
      </c>
      <c r="C106" s="41" t="s">
        <v>333</v>
      </c>
      <c r="D106" s="41">
        <v>2</v>
      </c>
      <c r="E106" s="51" t="s">
        <v>90</v>
      </c>
      <c r="F106" s="48">
        <v>33.99</v>
      </c>
      <c r="G106" s="48">
        <v>49.9</v>
      </c>
      <c r="H106" s="48">
        <v>29.44</v>
      </c>
      <c r="I106" s="48">
        <f t="shared" si="56"/>
        <v>37.776666666666664</v>
      </c>
      <c r="J106" s="48">
        <f t="shared" si="57"/>
        <v>75.553333333333327</v>
      </c>
      <c r="K106" s="48">
        <f t="shared" si="49"/>
        <v>6.2961111111111103</v>
      </c>
      <c r="L106" s="48"/>
      <c r="M106" s="48">
        <f t="shared" si="50"/>
        <v>0</v>
      </c>
      <c r="N106" s="48">
        <f t="shared" si="51"/>
        <v>0</v>
      </c>
    </row>
    <row r="107" spans="1:14" ht="14.25" x14ac:dyDescent="0.2">
      <c r="A107" s="41">
        <f t="shared" si="52"/>
        <v>84</v>
      </c>
      <c r="B107" s="61" t="s">
        <v>336</v>
      </c>
      <c r="C107" s="41" t="s">
        <v>147</v>
      </c>
      <c r="D107" s="41">
        <v>4</v>
      </c>
      <c r="E107" s="51" t="s">
        <v>90</v>
      </c>
      <c r="F107" s="48">
        <v>11.9</v>
      </c>
      <c r="G107" s="48">
        <v>14.94</v>
      </c>
      <c r="H107" s="48">
        <v>16.899999999999999</v>
      </c>
      <c r="I107" s="48">
        <f t="shared" si="56"/>
        <v>14.579999999999998</v>
      </c>
      <c r="J107" s="48">
        <f t="shared" si="57"/>
        <v>58.319999999999993</v>
      </c>
      <c r="K107" s="48">
        <f t="shared" si="49"/>
        <v>4.8599999999999994</v>
      </c>
      <c r="L107" s="48"/>
      <c r="M107" s="48">
        <f t="shared" si="50"/>
        <v>0</v>
      </c>
      <c r="N107" s="48">
        <f t="shared" si="51"/>
        <v>0</v>
      </c>
    </row>
    <row r="108" spans="1:14" ht="14.25" x14ac:dyDescent="0.2">
      <c r="A108" s="41">
        <f t="shared" si="52"/>
        <v>85</v>
      </c>
      <c r="B108" s="61" t="s">
        <v>337</v>
      </c>
      <c r="C108" s="41" t="s">
        <v>147</v>
      </c>
      <c r="D108" s="41">
        <v>2</v>
      </c>
      <c r="E108" s="51" t="s">
        <v>90</v>
      </c>
      <c r="F108" s="48">
        <v>26.9</v>
      </c>
      <c r="G108" s="48">
        <v>42.17</v>
      </c>
      <c r="H108" s="48">
        <v>23.69</v>
      </c>
      <c r="I108" s="48">
        <f t="shared" si="56"/>
        <v>30.919999999999998</v>
      </c>
      <c r="J108" s="48">
        <f t="shared" si="57"/>
        <v>61.839999999999996</v>
      </c>
      <c r="K108" s="48">
        <f t="shared" si="49"/>
        <v>5.1533333333333333</v>
      </c>
      <c r="L108" s="48"/>
      <c r="M108" s="48">
        <f t="shared" si="50"/>
        <v>0</v>
      </c>
      <c r="N108" s="48">
        <f t="shared" si="51"/>
        <v>0</v>
      </c>
    </row>
    <row r="109" spans="1:14" ht="14.25" x14ac:dyDescent="0.2">
      <c r="A109" s="41">
        <f t="shared" si="52"/>
        <v>86</v>
      </c>
      <c r="B109" s="61" t="s">
        <v>338</v>
      </c>
      <c r="C109" s="41" t="s">
        <v>147</v>
      </c>
      <c r="D109" s="41">
        <v>1</v>
      </c>
      <c r="E109" s="51" t="s">
        <v>90</v>
      </c>
      <c r="F109" s="48">
        <v>63.3</v>
      </c>
      <c r="G109" s="48">
        <v>74.94</v>
      </c>
      <c r="H109" s="48">
        <v>55.99</v>
      </c>
      <c r="I109" s="48">
        <f t="shared" si="56"/>
        <v>64.743333333333339</v>
      </c>
      <c r="J109" s="48">
        <f t="shared" si="57"/>
        <v>64.743333333333339</v>
      </c>
      <c r="K109" s="48">
        <f t="shared" si="49"/>
        <v>5.3952777777777783</v>
      </c>
      <c r="L109" s="48"/>
      <c r="M109" s="48">
        <f t="shared" si="50"/>
        <v>0</v>
      </c>
      <c r="N109" s="48">
        <f t="shared" si="51"/>
        <v>0</v>
      </c>
    </row>
    <row r="110" spans="1:14" ht="14.25" x14ac:dyDescent="0.2">
      <c r="A110" s="41">
        <f t="shared" si="52"/>
        <v>87</v>
      </c>
      <c r="B110" s="61" t="s">
        <v>365</v>
      </c>
      <c r="C110" s="41" t="s">
        <v>147</v>
      </c>
      <c r="D110" s="41">
        <v>1</v>
      </c>
      <c r="E110" s="51" t="s">
        <v>90</v>
      </c>
      <c r="F110" s="48">
        <v>59.9</v>
      </c>
      <c r="G110" s="48">
        <v>67.08</v>
      </c>
      <c r="H110" s="48">
        <v>74.900000000000006</v>
      </c>
      <c r="I110" s="48">
        <f t="shared" ref="I110:I118" si="58">AVERAGE(E110:H110)</f>
        <v>67.293333333333337</v>
      </c>
      <c r="J110" s="48">
        <f t="shared" ref="J110:J118" si="59">I110*D110</f>
        <v>67.293333333333337</v>
      </c>
      <c r="K110" s="48">
        <f t="shared" ref="K110:K118" si="60">J110/12</f>
        <v>5.6077777777777778</v>
      </c>
      <c r="L110" s="48"/>
      <c r="M110" s="48">
        <f t="shared" si="50"/>
        <v>0</v>
      </c>
      <c r="N110" s="48">
        <f t="shared" si="51"/>
        <v>0</v>
      </c>
    </row>
    <row r="111" spans="1:14" ht="14.25" x14ac:dyDescent="0.2">
      <c r="A111" s="41">
        <f t="shared" si="52"/>
        <v>88</v>
      </c>
      <c r="B111" s="61" t="s">
        <v>364</v>
      </c>
      <c r="C111" s="41" t="s">
        <v>147</v>
      </c>
      <c r="D111" s="41">
        <v>4</v>
      </c>
      <c r="E111" s="48">
        <v>5.67</v>
      </c>
      <c r="F111" s="48">
        <v>21.49</v>
      </c>
      <c r="G111" s="48">
        <v>13.2</v>
      </c>
      <c r="H111" s="48">
        <v>10.9</v>
      </c>
      <c r="I111" s="48">
        <f t="shared" si="58"/>
        <v>12.815</v>
      </c>
      <c r="J111" s="48">
        <f t="shared" si="59"/>
        <v>51.26</v>
      </c>
      <c r="K111" s="48">
        <f t="shared" si="60"/>
        <v>4.2716666666666665</v>
      </c>
      <c r="L111" s="48"/>
      <c r="M111" s="48">
        <f t="shared" si="50"/>
        <v>0</v>
      </c>
      <c r="N111" s="48">
        <f t="shared" si="51"/>
        <v>0</v>
      </c>
    </row>
    <row r="112" spans="1:14" ht="14.25" x14ac:dyDescent="0.2">
      <c r="A112" s="41">
        <f t="shared" si="52"/>
        <v>89</v>
      </c>
      <c r="B112" s="61" t="s">
        <v>366</v>
      </c>
      <c r="C112" s="41" t="s">
        <v>333</v>
      </c>
      <c r="D112" s="41">
        <v>1</v>
      </c>
      <c r="E112" s="51" t="s">
        <v>90</v>
      </c>
      <c r="F112" s="48">
        <v>28.9</v>
      </c>
      <c r="G112" s="48">
        <v>29.75</v>
      </c>
      <c r="H112" s="48">
        <v>35.9</v>
      </c>
      <c r="I112" s="48">
        <f t="shared" si="58"/>
        <v>31.516666666666666</v>
      </c>
      <c r="J112" s="48">
        <f t="shared" si="59"/>
        <v>31.516666666666666</v>
      </c>
      <c r="K112" s="48">
        <f t="shared" si="60"/>
        <v>2.6263888888888887</v>
      </c>
      <c r="L112" s="48"/>
      <c r="M112" s="48">
        <f t="shared" si="50"/>
        <v>0</v>
      </c>
      <c r="N112" s="48">
        <f t="shared" si="51"/>
        <v>0</v>
      </c>
    </row>
    <row r="113" spans="1:14" ht="14.25" x14ac:dyDescent="0.2">
      <c r="A113" s="41">
        <f t="shared" si="52"/>
        <v>90</v>
      </c>
      <c r="B113" s="61" t="s">
        <v>367</v>
      </c>
      <c r="C113" s="41" t="s">
        <v>147</v>
      </c>
      <c r="D113" s="41">
        <v>1</v>
      </c>
      <c r="E113" s="48">
        <v>13.8</v>
      </c>
      <c r="F113" s="48">
        <v>19.899999999999999</v>
      </c>
      <c r="G113" s="48">
        <v>29.85</v>
      </c>
      <c r="H113" s="48">
        <v>14.84</v>
      </c>
      <c r="I113" s="48">
        <f t="shared" si="58"/>
        <v>19.5975</v>
      </c>
      <c r="J113" s="48">
        <f t="shared" si="59"/>
        <v>19.5975</v>
      </c>
      <c r="K113" s="48">
        <f t="shared" si="60"/>
        <v>1.6331249999999999</v>
      </c>
      <c r="L113" s="48"/>
      <c r="M113" s="48">
        <f t="shared" si="50"/>
        <v>0</v>
      </c>
      <c r="N113" s="48">
        <f t="shared" si="51"/>
        <v>0</v>
      </c>
    </row>
    <row r="114" spans="1:14" ht="14.25" x14ac:dyDescent="0.2">
      <c r="A114" s="41">
        <f t="shared" si="52"/>
        <v>91</v>
      </c>
      <c r="B114" s="61" t="s">
        <v>368</v>
      </c>
      <c r="C114" s="41" t="s">
        <v>333</v>
      </c>
      <c r="D114" s="41">
        <v>1</v>
      </c>
      <c r="E114" s="51" t="s">
        <v>90</v>
      </c>
      <c r="F114" s="48">
        <v>78.900000000000006</v>
      </c>
      <c r="G114" s="48">
        <v>129</v>
      </c>
      <c r="H114" s="48">
        <v>99.9</v>
      </c>
      <c r="I114" s="48">
        <f t="shared" si="58"/>
        <v>102.60000000000001</v>
      </c>
      <c r="J114" s="48">
        <f t="shared" si="59"/>
        <v>102.60000000000001</v>
      </c>
      <c r="K114" s="48">
        <f t="shared" si="60"/>
        <v>8.5500000000000007</v>
      </c>
      <c r="L114" s="48"/>
      <c r="M114" s="48">
        <f t="shared" si="50"/>
        <v>0</v>
      </c>
      <c r="N114" s="48">
        <f t="shared" si="51"/>
        <v>0</v>
      </c>
    </row>
    <row r="115" spans="1:14" ht="14.25" x14ac:dyDescent="0.2">
      <c r="A115" s="41">
        <f t="shared" si="52"/>
        <v>92</v>
      </c>
      <c r="B115" s="61" t="s">
        <v>369</v>
      </c>
      <c r="C115" s="41" t="s">
        <v>333</v>
      </c>
      <c r="D115" s="41">
        <v>1</v>
      </c>
      <c r="E115" s="48">
        <v>89.09</v>
      </c>
      <c r="F115" s="48">
        <v>56.14</v>
      </c>
      <c r="G115" s="48">
        <v>59.9</v>
      </c>
      <c r="H115" s="48">
        <v>55.11</v>
      </c>
      <c r="I115" s="48">
        <f t="shared" si="58"/>
        <v>65.06</v>
      </c>
      <c r="J115" s="48">
        <f t="shared" si="59"/>
        <v>65.06</v>
      </c>
      <c r="K115" s="48">
        <f t="shared" si="60"/>
        <v>5.4216666666666669</v>
      </c>
      <c r="L115" s="48"/>
      <c r="M115" s="48">
        <f t="shared" si="50"/>
        <v>0</v>
      </c>
      <c r="N115" s="48">
        <f t="shared" si="51"/>
        <v>0</v>
      </c>
    </row>
    <row r="116" spans="1:14" ht="14.25" x14ac:dyDescent="0.2">
      <c r="A116" s="41">
        <f t="shared" si="52"/>
        <v>93</v>
      </c>
      <c r="B116" s="61" t="s">
        <v>482</v>
      </c>
      <c r="C116" s="41" t="s">
        <v>147</v>
      </c>
      <c r="D116" s="41">
        <v>10</v>
      </c>
      <c r="E116" s="51" t="s">
        <v>90</v>
      </c>
      <c r="F116" s="48">
        <v>37</v>
      </c>
      <c r="G116" s="48">
        <v>51.96</v>
      </c>
      <c r="H116" s="48">
        <v>49.9</v>
      </c>
      <c r="I116" s="48">
        <f t="shared" si="58"/>
        <v>46.286666666666669</v>
      </c>
      <c r="J116" s="48">
        <f t="shared" si="59"/>
        <v>462.86666666666667</v>
      </c>
      <c r="K116" s="48">
        <f t="shared" si="60"/>
        <v>38.572222222222223</v>
      </c>
      <c r="L116" s="48"/>
      <c r="M116" s="48">
        <f t="shared" si="50"/>
        <v>0</v>
      </c>
      <c r="N116" s="48">
        <f t="shared" si="51"/>
        <v>0</v>
      </c>
    </row>
    <row r="117" spans="1:14" ht="14.25" x14ac:dyDescent="0.2">
      <c r="A117" s="41">
        <f t="shared" si="52"/>
        <v>94</v>
      </c>
      <c r="B117" s="61" t="s">
        <v>515</v>
      </c>
      <c r="C117" s="41" t="s">
        <v>147</v>
      </c>
      <c r="D117" s="41">
        <v>2</v>
      </c>
      <c r="E117" s="51" t="s">
        <v>90</v>
      </c>
      <c r="F117" s="48">
        <v>121.99</v>
      </c>
      <c r="G117" s="48">
        <v>86.8</v>
      </c>
      <c r="H117" s="48">
        <v>148.94999999999999</v>
      </c>
      <c r="I117" s="48">
        <f t="shared" si="58"/>
        <v>119.24666666666667</v>
      </c>
      <c r="J117" s="48">
        <f t="shared" si="59"/>
        <v>238.49333333333334</v>
      </c>
      <c r="K117" s="48">
        <f t="shared" si="60"/>
        <v>19.874444444444446</v>
      </c>
      <c r="L117" s="48"/>
      <c r="M117" s="48">
        <f t="shared" si="50"/>
        <v>0</v>
      </c>
      <c r="N117" s="48">
        <f t="shared" si="51"/>
        <v>0</v>
      </c>
    </row>
    <row r="118" spans="1:14" ht="14.25" x14ac:dyDescent="0.2">
      <c r="A118" s="41">
        <f t="shared" si="52"/>
        <v>95</v>
      </c>
      <c r="B118" s="61" t="s">
        <v>516</v>
      </c>
      <c r="C118" s="41" t="s">
        <v>147</v>
      </c>
      <c r="D118" s="41">
        <v>2</v>
      </c>
      <c r="E118" s="51" t="s">
        <v>90</v>
      </c>
      <c r="F118" s="48">
        <v>49.9</v>
      </c>
      <c r="G118" s="48">
        <v>36.9</v>
      </c>
      <c r="H118" s="48">
        <v>25.99</v>
      </c>
      <c r="I118" s="48">
        <f t="shared" si="58"/>
        <v>37.596666666666664</v>
      </c>
      <c r="J118" s="48">
        <f t="shared" si="59"/>
        <v>75.193333333333328</v>
      </c>
      <c r="K118" s="48">
        <f t="shared" si="60"/>
        <v>6.266111111111111</v>
      </c>
      <c r="L118" s="48"/>
      <c r="M118" s="48">
        <f t="shared" si="50"/>
        <v>0</v>
      </c>
      <c r="N118" s="48">
        <f t="shared" si="51"/>
        <v>0</v>
      </c>
    </row>
    <row r="119" spans="1:14" ht="14.25" x14ac:dyDescent="0.2">
      <c r="A119" s="41">
        <f t="shared" si="52"/>
        <v>96</v>
      </c>
      <c r="B119" s="61" t="s">
        <v>210</v>
      </c>
      <c r="C119" s="41" t="s">
        <v>147</v>
      </c>
      <c r="D119" s="41">
        <v>2</v>
      </c>
      <c r="E119" s="51" t="s">
        <v>90</v>
      </c>
      <c r="F119" s="48">
        <v>16.899999999999999</v>
      </c>
      <c r="G119" s="48">
        <v>4.79</v>
      </c>
      <c r="H119" s="48">
        <v>11.92</v>
      </c>
      <c r="I119" s="48">
        <f t="shared" ref="I119" si="61">AVERAGE(E119:H119)</f>
        <v>11.203333333333333</v>
      </c>
      <c r="J119" s="48">
        <f t="shared" ref="J119" si="62">I119*D119</f>
        <v>22.406666666666666</v>
      </c>
      <c r="K119" s="48">
        <f t="shared" si="49"/>
        <v>1.8672222222222221</v>
      </c>
      <c r="L119" s="48"/>
      <c r="M119" s="48">
        <f t="shared" si="50"/>
        <v>0</v>
      </c>
      <c r="N119" s="48">
        <f t="shared" si="51"/>
        <v>0</v>
      </c>
    </row>
    <row r="120" spans="1:14" ht="13.35" customHeight="1" x14ac:dyDescent="0.2">
      <c r="A120" s="153" t="s">
        <v>201</v>
      </c>
      <c r="B120" s="154"/>
      <c r="C120" s="154"/>
      <c r="D120" s="154"/>
      <c r="E120" s="154"/>
      <c r="F120" s="154"/>
      <c r="G120" s="154"/>
      <c r="H120" s="154"/>
      <c r="I120" s="155" t="e">
        <f t="shared" si="47"/>
        <v>#DIV/0!</v>
      </c>
      <c r="J120" s="55">
        <f>SUM(J97:J119)</f>
        <v>2311.9816666666661</v>
      </c>
      <c r="K120" s="55">
        <f>SUM(K97:K119)</f>
        <v>192.66513888888889</v>
      </c>
      <c r="L120" s="53" t="s">
        <v>90</v>
      </c>
      <c r="M120" s="55">
        <f>SUM(M97:M119)</f>
        <v>0</v>
      </c>
      <c r="N120" s="55">
        <f t="shared" si="51"/>
        <v>0</v>
      </c>
    </row>
    <row r="121" spans="1:14" ht="13.3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</row>
    <row r="122" spans="1:14" ht="13.35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1:14" ht="13.35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</row>
    <row r="124" spans="1:14" ht="13.35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1:14" ht="13.35" customHeight="1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1:14" ht="13.35" customHeight="1" x14ac:dyDescent="0.2">
      <c r="A126" s="162" t="s">
        <v>454</v>
      </c>
      <c r="B126" s="162"/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</row>
    <row r="127" spans="1:14" ht="13.35" customHeight="1" x14ac:dyDescent="0.2">
      <c r="A127" s="163" t="s">
        <v>112</v>
      </c>
      <c r="B127" s="163" t="s">
        <v>113</v>
      </c>
      <c r="C127" s="163" t="s">
        <v>147</v>
      </c>
      <c r="D127" s="163" t="s">
        <v>149</v>
      </c>
      <c r="E127" s="144" t="s">
        <v>548</v>
      </c>
      <c r="F127" s="144"/>
      <c r="G127" s="144"/>
      <c r="H127" s="144"/>
      <c r="I127" s="144"/>
      <c r="J127" s="144"/>
      <c r="K127" s="144"/>
      <c r="L127" s="144"/>
      <c r="M127" s="144"/>
      <c r="N127" s="144"/>
    </row>
    <row r="128" spans="1:14" ht="13.35" customHeight="1" x14ac:dyDescent="0.2">
      <c r="A128" s="164"/>
      <c r="B128" s="164"/>
      <c r="C128" s="164"/>
      <c r="D128" s="164"/>
      <c r="E128" s="42"/>
      <c r="F128" s="42"/>
      <c r="G128" s="42"/>
      <c r="H128" s="42"/>
      <c r="I128" s="153" t="s">
        <v>547</v>
      </c>
      <c r="J128" s="154"/>
      <c r="K128" s="155"/>
      <c r="L128" s="153" t="s">
        <v>553</v>
      </c>
      <c r="M128" s="154"/>
      <c r="N128" s="155"/>
    </row>
    <row r="129" spans="1:14" ht="13.35" customHeight="1" x14ac:dyDescent="0.2">
      <c r="A129" s="165"/>
      <c r="B129" s="165"/>
      <c r="C129" s="165"/>
      <c r="D129" s="165"/>
      <c r="E129" s="42" t="s">
        <v>148</v>
      </c>
      <c r="F129" s="42" t="s">
        <v>150</v>
      </c>
      <c r="G129" s="42" t="s">
        <v>151</v>
      </c>
      <c r="H129" s="42" t="s">
        <v>152</v>
      </c>
      <c r="I129" s="42" t="s">
        <v>153</v>
      </c>
      <c r="J129" s="42" t="s">
        <v>155</v>
      </c>
      <c r="K129" s="42" t="s">
        <v>156</v>
      </c>
      <c r="L129" s="42" t="s">
        <v>550</v>
      </c>
      <c r="M129" s="42" t="s">
        <v>155</v>
      </c>
      <c r="N129" s="42" t="s">
        <v>156</v>
      </c>
    </row>
    <row r="130" spans="1:14" ht="25.5" x14ac:dyDescent="0.2">
      <c r="A130" s="41">
        <v>97</v>
      </c>
      <c r="B130" s="61" t="s">
        <v>330</v>
      </c>
      <c r="C130" s="41" t="s">
        <v>196</v>
      </c>
      <c r="D130" s="41">
        <v>12</v>
      </c>
      <c r="E130" s="48">
        <v>15.56</v>
      </c>
      <c r="F130" s="48">
        <v>18.98</v>
      </c>
      <c r="G130" s="48">
        <v>19.899999999999999</v>
      </c>
      <c r="H130" s="48">
        <v>20.9</v>
      </c>
      <c r="I130" s="48">
        <f t="shared" ref="I130:I132" si="63">AVERAGE(E130:H130)</f>
        <v>18.835000000000001</v>
      </c>
      <c r="J130" s="48">
        <f>I130*D130</f>
        <v>226.02</v>
      </c>
      <c r="K130" s="48">
        <f>I130*D130*12</f>
        <v>2712.2400000000002</v>
      </c>
      <c r="L130" s="48"/>
      <c r="M130" s="48">
        <f>L130*D130</f>
        <v>0</v>
      </c>
      <c r="N130" s="48">
        <f>M130*12</f>
        <v>0</v>
      </c>
    </row>
    <row r="131" spans="1:14" ht="14.25" x14ac:dyDescent="0.2">
      <c r="A131" s="41">
        <f>A130+1</f>
        <v>98</v>
      </c>
      <c r="B131" s="61" t="s">
        <v>329</v>
      </c>
      <c r="C131" s="41" t="s">
        <v>191</v>
      </c>
      <c r="D131" s="54">
        <v>6</v>
      </c>
      <c r="E131" s="48">
        <v>3.91</v>
      </c>
      <c r="F131" s="48">
        <v>2.99</v>
      </c>
      <c r="G131" s="48">
        <v>4.1900000000000004</v>
      </c>
      <c r="H131" s="48">
        <v>5.35</v>
      </c>
      <c r="I131" s="48">
        <f t="shared" si="63"/>
        <v>4.1099999999999994</v>
      </c>
      <c r="J131" s="48">
        <f t="shared" ref="J131:J132" si="64">I131*D131</f>
        <v>24.659999999999997</v>
      </c>
      <c r="K131" s="48">
        <f t="shared" ref="K131:K132" si="65">I131*D131*12</f>
        <v>295.91999999999996</v>
      </c>
      <c r="L131" s="48"/>
      <c r="M131" s="48">
        <f t="shared" ref="M131:M132" si="66">L131*D131</f>
        <v>0</v>
      </c>
      <c r="N131" s="48">
        <f t="shared" ref="N131:N133" si="67">M131*12</f>
        <v>0</v>
      </c>
    </row>
    <row r="132" spans="1:14" ht="14.25" x14ac:dyDescent="0.2">
      <c r="A132" s="41">
        <f>A131+1</f>
        <v>99</v>
      </c>
      <c r="B132" s="61" t="s">
        <v>216</v>
      </c>
      <c r="C132" s="41" t="s">
        <v>196</v>
      </c>
      <c r="D132" s="54">
        <v>20</v>
      </c>
      <c r="E132" s="48">
        <v>5.46</v>
      </c>
      <c r="F132" s="48">
        <v>11.23</v>
      </c>
      <c r="G132" s="48">
        <v>8.9</v>
      </c>
      <c r="H132" s="48">
        <v>28.18</v>
      </c>
      <c r="I132" s="48">
        <f t="shared" si="63"/>
        <v>13.442500000000001</v>
      </c>
      <c r="J132" s="48">
        <f t="shared" si="64"/>
        <v>268.85000000000002</v>
      </c>
      <c r="K132" s="48">
        <f t="shared" si="65"/>
        <v>3226.2000000000003</v>
      </c>
      <c r="L132" s="48"/>
      <c r="M132" s="48">
        <f t="shared" si="66"/>
        <v>0</v>
      </c>
      <c r="N132" s="48">
        <f t="shared" si="67"/>
        <v>0</v>
      </c>
    </row>
    <row r="133" spans="1:14" ht="13.35" customHeight="1" x14ac:dyDescent="0.2">
      <c r="A133" s="153" t="s">
        <v>201</v>
      </c>
      <c r="B133" s="154"/>
      <c r="C133" s="154"/>
      <c r="D133" s="154"/>
      <c r="E133" s="154"/>
      <c r="F133" s="154"/>
      <c r="G133" s="154"/>
      <c r="H133" s="154"/>
      <c r="I133" s="155"/>
      <c r="J133" s="55">
        <f>SUM(J130:J132)</f>
        <v>519.53</v>
      </c>
      <c r="K133" s="55">
        <f>SUM(K130:K132)</f>
        <v>6234.3600000000006</v>
      </c>
      <c r="L133" s="53" t="s">
        <v>90</v>
      </c>
      <c r="M133" s="55">
        <f>SUM(M130:M132)</f>
        <v>0</v>
      </c>
      <c r="N133" s="48">
        <f t="shared" si="67"/>
        <v>0</v>
      </c>
    </row>
    <row r="134" spans="1:14" ht="13.35" customHeight="1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</row>
    <row r="135" spans="1:14" ht="13.35" customHeight="1" x14ac:dyDescent="0.2">
      <c r="A135" s="162" t="s">
        <v>455</v>
      </c>
      <c r="B135" s="162"/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</row>
    <row r="136" spans="1:14" ht="13.35" customHeight="1" x14ac:dyDescent="0.2">
      <c r="A136" s="163" t="s">
        <v>112</v>
      </c>
      <c r="B136" s="163" t="s">
        <v>113</v>
      </c>
      <c r="C136" s="163" t="s">
        <v>147</v>
      </c>
      <c r="D136" s="163" t="s">
        <v>149</v>
      </c>
      <c r="E136" s="144" t="s">
        <v>548</v>
      </c>
      <c r="F136" s="144"/>
      <c r="G136" s="144"/>
      <c r="H136" s="144"/>
      <c r="I136" s="144"/>
      <c r="J136" s="144"/>
      <c r="K136" s="144"/>
      <c r="L136" s="144"/>
      <c r="M136" s="144"/>
      <c r="N136" s="144"/>
    </row>
    <row r="137" spans="1:14" ht="13.35" customHeight="1" x14ac:dyDescent="0.2">
      <c r="A137" s="164"/>
      <c r="B137" s="164"/>
      <c r="C137" s="164"/>
      <c r="D137" s="164"/>
      <c r="E137" s="42"/>
      <c r="F137" s="42"/>
      <c r="G137" s="42"/>
      <c r="H137" s="42"/>
      <c r="I137" s="153" t="s">
        <v>547</v>
      </c>
      <c r="J137" s="154"/>
      <c r="K137" s="155"/>
      <c r="L137" s="153" t="s">
        <v>553</v>
      </c>
      <c r="M137" s="154"/>
      <c r="N137" s="155"/>
    </row>
    <row r="138" spans="1:14" ht="13.35" customHeight="1" x14ac:dyDescent="0.2">
      <c r="A138" s="165"/>
      <c r="B138" s="165"/>
      <c r="C138" s="165"/>
      <c r="D138" s="165"/>
      <c r="E138" s="42" t="s">
        <v>148</v>
      </c>
      <c r="F138" s="42" t="s">
        <v>150</v>
      </c>
      <c r="G138" s="42" t="s">
        <v>151</v>
      </c>
      <c r="H138" s="42" t="s">
        <v>152</v>
      </c>
      <c r="I138" s="42" t="s">
        <v>153</v>
      </c>
      <c r="J138" s="42" t="s">
        <v>156</v>
      </c>
      <c r="K138" s="42" t="s">
        <v>155</v>
      </c>
      <c r="L138" s="42" t="s">
        <v>550</v>
      </c>
      <c r="M138" s="42" t="s">
        <v>156</v>
      </c>
      <c r="N138" s="42" t="s">
        <v>155</v>
      </c>
    </row>
    <row r="139" spans="1:14" ht="14.25" x14ac:dyDescent="0.2">
      <c r="A139" s="41">
        <v>100</v>
      </c>
      <c r="B139" s="61" t="s">
        <v>208</v>
      </c>
      <c r="C139" s="41" t="s">
        <v>147</v>
      </c>
      <c r="D139" s="41">
        <v>2</v>
      </c>
      <c r="E139" s="48">
        <v>3.68</v>
      </c>
      <c r="F139" s="48">
        <v>5.09</v>
      </c>
      <c r="G139" s="48">
        <v>4.9800000000000004</v>
      </c>
      <c r="H139" s="48">
        <v>7.39</v>
      </c>
      <c r="I139" s="48">
        <f>AVERAGE(E139:H139)</f>
        <v>5.2850000000000001</v>
      </c>
      <c r="J139" s="48">
        <f>I139*D139</f>
        <v>10.57</v>
      </c>
      <c r="K139" s="48">
        <f>J139/12</f>
        <v>0.88083333333333336</v>
      </c>
      <c r="L139" s="48"/>
      <c r="M139" s="48">
        <f>L139*D139</f>
        <v>0</v>
      </c>
      <c r="N139" s="48">
        <f>M139/12</f>
        <v>0</v>
      </c>
    </row>
    <row r="140" spans="1:14" ht="14.25" x14ac:dyDescent="0.2">
      <c r="A140" s="41">
        <f>A139+1</f>
        <v>101</v>
      </c>
      <c r="B140" s="61" t="s">
        <v>209</v>
      </c>
      <c r="C140" s="41" t="s">
        <v>147</v>
      </c>
      <c r="D140" s="41">
        <v>6</v>
      </c>
      <c r="E140" s="48">
        <v>10.8</v>
      </c>
      <c r="F140" s="48">
        <v>31.9</v>
      </c>
      <c r="G140" s="48">
        <v>24.3</v>
      </c>
      <c r="H140" s="48">
        <v>24.9</v>
      </c>
      <c r="I140" s="48">
        <f t="shared" ref="I140:I162" si="68">AVERAGE(E140:H140)</f>
        <v>22.975000000000001</v>
      </c>
      <c r="J140" s="48">
        <f t="shared" ref="J140:J157" si="69">I140*D140</f>
        <v>137.85000000000002</v>
      </c>
      <c r="K140" s="48">
        <f t="shared" ref="K140:K157" si="70">J140/12</f>
        <v>11.487500000000002</v>
      </c>
      <c r="L140" s="48"/>
      <c r="M140" s="48">
        <f t="shared" ref="M140:M161" si="71">L140*D140</f>
        <v>0</v>
      </c>
      <c r="N140" s="48">
        <f t="shared" ref="N140:N162" si="72">M140/12</f>
        <v>0</v>
      </c>
    </row>
    <row r="141" spans="1:14" ht="14.25" x14ac:dyDescent="0.2">
      <c r="A141" s="41">
        <f t="shared" ref="A141:A161" si="73">A140+1</f>
        <v>102</v>
      </c>
      <c r="B141" s="61" t="s">
        <v>254</v>
      </c>
      <c r="C141" s="41" t="s">
        <v>147</v>
      </c>
      <c r="D141" s="54">
        <v>12</v>
      </c>
      <c r="E141" s="48">
        <v>11.5</v>
      </c>
      <c r="F141" s="48">
        <v>27.5</v>
      </c>
      <c r="G141" s="48">
        <v>12.5</v>
      </c>
      <c r="H141" s="48">
        <v>17.5</v>
      </c>
      <c r="I141" s="48">
        <f t="shared" si="68"/>
        <v>17.25</v>
      </c>
      <c r="J141" s="48">
        <f t="shared" si="69"/>
        <v>207</v>
      </c>
      <c r="K141" s="48">
        <f t="shared" si="70"/>
        <v>17.25</v>
      </c>
      <c r="L141" s="48"/>
      <c r="M141" s="48">
        <f t="shared" si="71"/>
        <v>0</v>
      </c>
      <c r="N141" s="48">
        <f t="shared" si="72"/>
        <v>0</v>
      </c>
    </row>
    <row r="142" spans="1:14" ht="14.25" x14ac:dyDescent="0.2">
      <c r="A142" s="41">
        <f t="shared" si="73"/>
        <v>103</v>
      </c>
      <c r="B142" s="61" t="s">
        <v>235</v>
      </c>
      <c r="C142" s="41" t="s">
        <v>147</v>
      </c>
      <c r="D142" s="41">
        <v>1</v>
      </c>
      <c r="E142" s="48">
        <v>11.59</v>
      </c>
      <c r="F142" s="48">
        <v>21.9</v>
      </c>
      <c r="G142" s="48">
        <v>9.9</v>
      </c>
      <c r="H142" s="48">
        <v>12.96</v>
      </c>
      <c r="I142" s="48">
        <f t="shared" si="68"/>
        <v>14.087499999999999</v>
      </c>
      <c r="J142" s="48">
        <f t="shared" si="69"/>
        <v>14.087499999999999</v>
      </c>
      <c r="K142" s="48">
        <f t="shared" si="70"/>
        <v>1.1739583333333332</v>
      </c>
      <c r="L142" s="48"/>
      <c r="M142" s="48">
        <f t="shared" si="71"/>
        <v>0</v>
      </c>
      <c r="N142" s="48">
        <f t="shared" si="72"/>
        <v>0</v>
      </c>
    </row>
    <row r="143" spans="1:14" ht="13.35" customHeight="1" x14ac:dyDescent="0.2">
      <c r="A143" s="41">
        <f t="shared" si="73"/>
        <v>104</v>
      </c>
      <c r="B143" s="61" t="s">
        <v>331</v>
      </c>
      <c r="C143" s="41" t="s">
        <v>147</v>
      </c>
      <c r="D143" s="41">
        <v>4</v>
      </c>
      <c r="E143" s="48">
        <v>53.89</v>
      </c>
      <c r="F143" s="48">
        <v>47.17</v>
      </c>
      <c r="G143" s="48">
        <v>59.87</v>
      </c>
      <c r="H143" s="48">
        <v>53.45</v>
      </c>
      <c r="I143" s="48">
        <f t="shared" si="68"/>
        <v>53.594999999999999</v>
      </c>
      <c r="J143" s="48">
        <f t="shared" si="69"/>
        <v>214.38</v>
      </c>
      <c r="K143" s="48">
        <f t="shared" si="70"/>
        <v>17.864999999999998</v>
      </c>
      <c r="L143" s="48"/>
      <c r="M143" s="48">
        <f t="shared" si="71"/>
        <v>0</v>
      </c>
      <c r="N143" s="48">
        <f t="shared" si="72"/>
        <v>0</v>
      </c>
    </row>
    <row r="144" spans="1:14" ht="14.25" x14ac:dyDescent="0.2">
      <c r="A144" s="41">
        <f t="shared" si="73"/>
        <v>105</v>
      </c>
      <c r="B144" s="61" t="s">
        <v>457</v>
      </c>
      <c r="C144" s="41" t="s">
        <v>147</v>
      </c>
      <c r="D144" s="41">
        <v>2</v>
      </c>
      <c r="E144" s="51" t="s">
        <v>90</v>
      </c>
      <c r="F144" s="48">
        <v>161.9</v>
      </c>
      <c r="G144" s="48">
        <v>108.72</v>
      </c>
      <c r="H144" s="48">
        <v>119.9</v>
      </c>
      <c r="I144" s="48">
        <f t="shared" si="68"/>
        <v>130.17333333333332</v>
      </c>
      <c r="J144" s="48">
        <f t="shared" si="69"/>
        <v>260.34666666666664</v>
      </c>
      <c r="K144" s="48">
        <f t="shared" si="70"/>
        <v>21.695555555555554</v>
      </c>
      <c r="L144" s="48"/>
      <c r="M144" s="48">
        <f t="shared" si="71"/>
        <v>0</v>
      </c>
      <c r="N144" s="48">
        <f t="shared" si="72"/>
        <v>0</v>
      </c>
    </row>
    <row r="145" spans="1:14" ht="14.25" x14ac:dyDescent="0.2">
      <c r="A145" s="41">
        <f t="shared" si="73"/>
        <v>106</v>
      </c>
      <c r="B145" s="61" t="s">
        <v>332</v>
      </c>
      <c r="C145" s="41" t="s">
        <v>147</v>
      </c>
      <c r="D145" s="41">
        <v>2</v>
      </c>
      <c r="E145" s="48">
        <v>55.38</v>
      </c>
      <c r="F145" s="48">
        <v>70.510000000000005</v>
      </c>
      <c r="G145" s="48">
        <v>103.2</v>
      </c>
      <c r="H145" s="48">
        <v>131.76</v>
      </c>
      <c r="I145" s="48">
        <f t="shared" si="68"/>
        <v>90.212500000000006</v>
      </c>
      <c r="J145" s="48">
        <f t="shared" si="69"/>
        <v>180.42500000000001</v>
      </c>
      <c r="K145" s="48">
        <f t="shared" si="70"/>
        <v>15.035416666666668</v>
      </c>
      <c r="L145" s="48"/>
      <c r="M145" s="48">
        <f t="shared" si="71"/>
        <v>0</v>
      </c>
      <c r="N145" s="48">
        <f t="shared" si="72"/>
        <v>0</v>
      </c>
    </row>
    <row r="146" spans="1:14" ht="13.35" customHeight="1" x14ac:dyDescent="0.2">
      <c r="A146" s="41">
        <f t="shared" si="73"/>
        <v>107</v>
      </c>
      <c r="B146" s="61" t="s">
        <v>334</v>
      </c>
      <c r="C146" s="41" t="s">
        <v>333</v>
      </c>
      <c r="D146" s="41">
        <v>2</v>
      </c>
      <c r="E146" s="51" t="s">
        <v>90</v>
      </c>
      <c r="F146" s="48">
        <v>27.99</v>
      </c>
      <c r="G146" s="48">
        <v>26.09</v>
      </c>
      <c r="H146" s="48">
        <v>29.9</v>
      </c>
      <c r="I146" s="48">
        <f t="shared" si="68"/>
        <v>27.993333333333329</v>
      </c>
      <c r="J146" s="48">
        <f t="shared" si="69"/>
        <v>55.986666666666657</v>
      </c>
      <c r="K146" s="48">
        <f t="shared" si="70"/>
        <v>4.6655555555555548</v>
      </c>
      <c r="L146" s="48"/>
      <c r="M146" s="48">
        <f t="shared" si="71"/>
        <v>0</v>
      </c>
      <c r="N146" s="48">
        <f t="shared" si="72"/>
        <v>0</v>
      </c>
    </row>
    <row r="147" spans="1:14" ht="14.25" x14ac:dyDescent="0.2">
      <c r="A147" s="41">
        <f t="shared" si="73"/>
        <v>108</v>
      </c>
      <c r="B147" s="61" t="s">
        <v>335</v>
      </c>
      <c r="C147" s="41" t="s">
        <v>333</v>
      </c>
      <c r="D147" s="41">
        <v>2</v>
      </c>
      <c r="E147" s="51" t="s">
        <v>90</v>
      </c>
      <c r="F147" s="48">
        <v>33.99</v>
      </c>
      <c r="G147" s="48">
        <v>49.9</v>
      </c>
      <c r="H147" s="48">
        <v>29.44</v>
      </c>
      <c r="I147" s="48">
        <f t="shared" si="68"/>
        <v>37.776666666666664</v>
      </c>
      <c r="J147" s="48">
        <f t="shared" si="69"/>
        <v>75.553333333333327</v>
      </c>
      <c r="K147" s="48">
        <f t="shared" si="70"/>
        <v>6.2961111111111103</v>
      </c>
      <c r="L147" s="48"/>
      <c r="M147" s="48">
        <f t="shared" si="71"/>
        <v>0</v>
      </c>
      <c r="N147" s="48">
        <f t="shared" si="72"/>
        <v>0</v>
      </c>
    </row>
    <row r="148" spans="1:14" ht="14.25" x14ac:dyDescent="0.2">
      <c r="A148" s="41">
        <f t="shared" si="73"/>
        <v>109</v>
      </c>
      <c r="B148" s="61" t="s">
        <v>337</v>
      </c>
      <c r="C148" s="41" t="s">
        <v>147</v>
      </c>
      <c r="D148" s="41">
        <v>2</v>
      </c>
      <c r="E148" s="51" t="s">
        <v>90</v>
      </c>
      <c r="F148" s="48">
        <v>26.9</v>
      </c>
      <c r="G148" s="48">
        <v>42.17</v>
      </c>
      <c r="H148" s="48">
        <v>23.69</v>
      </c>
      <c r="I148" s="48">
        <f t="shared" si="68"/>
        <v>30.919999999999998</v>
      </c>
      <c r="J148" s="48">
        <f t="shared" si="69"/>
        <v>61.839999999999996</v>
      </c>
      <c r="K148" s="48">
        <f t="shared" si="70"/>
        <v>5.1533333333333333</v>
      </c>
      <c r="L148" s="48"/>
      <c r="M148" s="48">
        <f t="shared" si="71"/>
        <v>0</v>
      </c>
      <c r="N148" s="48">
        <f t="shared" si="72"/>
        <v>0</v>
      </c>
    </row>
    <row r="149" spans="1:14" ht="14.25" x14ac:dyDescent="0.2">
      <c r="A149" s="41">
        <f t="shared" si="73"/>
        <v>110</v>
      </c>
      <c r="B149" s="61" t="s">
        <v>365</v>
      </c>
      <c r="C149" s="41" t="s">
        <v>147</v>
      </c>
      <c r="D149" s="41">
        <v>2</v>
      </c>
      <c r="E149" s="51" t="s">
        <v>90</v>
      </c>
      <c r="F149" s="48">
        <v>59.9</v>
      </c>
      <c r="G149" s="48">
        <v>67.08</v>
      </c>
      <c r="H149" s="48">
        <v>74.900000000000006</v>
      </c>
      <c r="I149" s="48">
        <f t="shared" si="68"/>
        <v>67.293333333333337</v>
      </c>
      <c r="J149" s="48">
        <f t="shared" si="69"/>
        <v>134.58666666666667</v>
      </c>
      <c r="K149" s="48">
        <f t="shared" si="70"/>
        <v>11.215555555555556</v>
      </c>
      <c r="L149" s="48"/>
      <c r="M149" s="48">
        <f t="shared" si="71"/>
        <v>0</v>
      </c>
      <c r="N149" s="48">
        <f t="shared" si="72"/>
        <v>0</v>
      </c>
    </row>
    <row r="150" spans="1:14" ht="14.25" x14ac:dyDescent="0.2">
      <c r="A150" s="41">
        <f t="shared" si="73"/>
        <v>111</v>
      </c>
      <c r="B150" s="61" t="s">
        <v>364</v>
      </c>
      <c r="C150" s="41" t="s">
        <v>147</v>
      </c>
      <c r="D150" s="41">
        <v>3</v>
      </c>
      <c r="E150" s="48">
        <v>5.67</v>
      </c>
      <c r="F150" s="48">
        <v>21.49</v>
      </c>
      <c r="G150" s="48">
        <v>13.2</v>
      </c>
      <c r="H150" s="48">
        <v>10.9</v>
      </c>
      <c r="I150" s="48">
        <f t="shared" si="68"/>
        <v>12.815</v>
      </c>
      <c r="J150" s="48">
        <f t="shared" si="69"/>
        <v>38.445</v>
      </c>
      <c r="K150" s="48">
        <f t="shared" si="70"/>
        <v>3.2037499999999999</v>
      </c>
      <c r="L150" s="48"/>
      <c r="M150" s="48">
        <f t="shared" si="71"/>
        <v>0</v>
      </c>
      <c r="N150" s="48">
        <f t="shared" si="72"/>
        <v>0</v>
      </c>
    </row>
    <row r="151" spans="1:14" ht="14.25" x14ac:dyDescent="0.2">
      <c r="A151" s="41">
        <f t="shared" si="73"/>
        <v>112</v>
      </c>
      <c r="B151" s="61" t="s">
        <v>366</v>
      </c>
      <c r="C151" s="41" t="s">
        <v>333</v>
      </c>
      <c r="D151" s="41">
        <v>1</v>
      </c>
      <c r="E151" s="51" t="s">
        <v>90</v>
      </c>
      <c r="F151" s="48">
        <v>28.9</v>
      </c>
      <c r="G151" s="48">
        <v>29.75</v>
      </c>
      <c r="H151" s="48">
        <v>35.9</v>
      </c>
      <c r="I151" s="48">
        <f t="shared" si="68"/>
        <v>31.516666666666666</v>
      </c>
      <c r="J151" s="48">
        <f t="shared" si="69"/>
        <v>31.516666666666666</v>
      </c>
      <c r="K151" s="48">
        <f t="shared" si="70"/>
        <v>2.6263888888888887</v>
      </c>
      <c r="L151" s="48"/>
      <c r="M151" s="48">
        <f t="shared" si="71"/>
        <v>0</v>
      </c>
      <c r="N151" s="48">
        <f t="shared" si="72"/>
        <v>0</v>
      </c>
    </row>
    <row r="152" spans="1:14" ht="14.25" x14ac:dyDescent="0.2">
      <c r="A152" s="41">
        <f t="shared" si="73"/>
        <v>113</v>
      </c>
      <c r="B152" s="61" t="s">
        <v>367</v>
      </c>
      <c r="C152" s="41" t="s">
        <v>147</v>
      </c>
      <c r="D152" s="41">
        <v>1</v>
      </c>
      <c r="E152" s="48">
        <v>13.8</v>
      </c>
      <c r="F152" s="48">
        <v>19.899999999999999</v>
      </c>
      <c r="G152" s="48">
        <v>29.85</v>
      </c>
      <c r="H152" s="48">
        <v>14.84</v>
      </c>
      <c r="I152" s="48">
        <f t="shared" si="68"/>
        <v>19.5975</v>
      </c>
      <c r="J152" s="48">
        <f t="shared" si="69"/>
        <v>19.5975</v>
      </c>
      <c r="K152" s="48">
        <f t="shared" si="70"/>
        <v>1.6331249999999999</v>
      </c>
      <c r="L152" s="48"/>
      <c r="M152" s="48">
        <f t="shared" si="71"/>
        <v>0</v>
      </c>
      <c r="N152" s="48">
        <f t="shared" si="72"/>
        <v>0</v>
      </c>
    </row>
    <row r="153" spans="1:14" ht="14.25" x14ac:dyDescent="0.2">
      <c r="A153" s="41">
        <f t="shared" si="73"/>
        <v>114</v>
      </c>
      <c r="B153" s="61" t="s">
        <v>368</v>
      </c>
      <c r="C153" s="41" t="s">
        <v>333</v>
      </c>
      <c r="D153" s="41">
        <v>2</v>
      </c>
      <c r="E153" s="51" t="s">
        <v>90</v>
      </c>
      <c r="F153" s="48">
        <v>78.900000000000006</v>
      </c>
      <c r="G153" s="48">
        <v>129</v>
      </c>
      <c r="H153" s="48">
        <v>99.9</v>
      </c>
      <c r="I153" s="48">
        <f t="shared" si="68"/>
        <v>102.60000000000001</v>
      </c>
      <c r="J153" s="48">
        <f t="shared" si="69"/>
        <v>205.20000000000002</v>
      </c>
      <c r="K153" s="48">
        <f t="shared" si="70"/>
        <v>17.100000000000001</v>
      </c>
      <c r="L153" s="48"/>
      <c r="M153" s="48">
        <f t="shared" si="71"/>
        <v>0</v>
      </c>
      <c r="N153" s="48">
        <f t="shared" si="72"/>
        <v>0</v>
      </c>
    </row>
    <row r="154" spans="1:14" ht="14.25" x14ac:dyDescent="0.2">
      <c r="A154" s="41">
        <f t="shared" si="73"/>
        <v>115</v>
      </c>
      <c r="B154" s="61" t="s">
        <v>369</v>
      </c>
      <c r="C154" s="41" t="s">
        <v>333</v>
      </c>
      <c r="D154" s="41">
        <v>1</v>
      </c>
      <c r="E154" s="48">
        <v>89.09</v>
      </c>
      <c r="F154" s="48">
        <v>56.14</v>
      </c>
      <c r="G154" s="48">
        <v>59.9</v>
      </c>
      <c r="H154" s="48">
        <v>55.11</v>
      </c>
      <c r="I154" s="48">
        <f t="shared" si="68"/>
        <v>65.06</v>
      </c>
      <c r="J154" s="48">
        <f t="shared" si="69"/>
        <v>65.06</v>
      </c>
      <c r="K154" s="48">
        <f t="shared" si="70"/>
        <v>5.4216666666666669</v>
      </c>
      <c r="L154" s="48"/>
      <c r="M154" s="48">
        <f t="shared" si="71"/>
        <v>0</v>
      </c>
      <c r="N154" s="48">
        <f t="shared" si="72"/>
        <v>0</v>
      </c>
    </row>
    <row r="155" spans="1:14" ht="13.35" customHeight="1" x14ac:dyDescent="0.2">
      <c r="A155" s="41">
        <f t="shared" si="73"/>
        <v>116</v>
      </c>
      <c r="B155" s="61" t="s">
        <v>210</v>
      </c>
      <c r="C155" s="41" t="s">
        <v>147</v>
      </c>
      <c r="D155" s="41">
        <v>2</v>
      </c>
      <c r="E155" s="51" t="s">
        <v>90</v>
      </c>
      <c r="F155" s="48">
        <v>16.899999999999999</v>
      </c>
      <c r="G155" s="48">
        <v>4.79</v>
      </c>
      <c r="H155" s="48">
        <v>11.92</v>
      </c>
      <c r="I155" s="48">
        <f t="shared" si="68"/>
        <v>11.203333333333333</v>
      </c>
      <c r="J155" s="48">
        <f t="shared" si="69"/>
        <v>22.406666666666666</v>
      </c>
      <c r="K155" s="48">
        <f t="shared" si="70"/>
        <v>1.8672222222222221</v>
      </c>
      <c r="L155" s="48"/>
      <c r="M155" s="48">
        <f t="shared" si="71"/>
        <v>0</v>
      </c>
      <c r="N155" s="48">
        <f t="shared" si="72"/>
        <v>0</v>
      </c>
    </row>
    <row r="156" spans="1:14" ht="14.25" x14ac:dyDescent="0.2">
      <c r="A156" s="41">
        <f t="shared" si="73"/>
        <v>117</v>
      </c>
      <c r="B156" s="61" t="s">
        <v>211</v>
      </c>
      <c r="C156" s="41" t="s">
        <v>147</v>
      </c>
      <c r="D156" s="41">
        <v>6</v>
      </c>
      <c r="E156" s="48">
        <v>3.85</v>
      </c>
      <c r="F156" s="48">
        <v>4.4000000000000004</v>
      </c>
      <c r="G156" s="48">
        <v>10.29</v>
      </c>
      <c r="H156" s="48">
        <v>4.47</v>
      </c>
      <c r="I156" s="48">
        <f t="shared" si="68"/>
        <v>5.7524999999999995</v>
      </c>
      <c r="J156" s="48">
        <f t="shared" si="69"/>
        <v>34.515000000000001</v>
      </c>
      <c r="K156" s="48">
        <f t="shared" si="70"/>
        <v>2.8762500000000002</v>
      </c>
      <c r="L156" s="48"/>
      <c r="M156" s="48">
        <f t="shared" si="71"/>
        <v>0</v>
      </c>
      <c r="N156" s="48">
        <f t="shared" si="72"/>
        <v>0</v>
      </c>
    </row>
    <row r="157" spans="1:14" ht="14.25" x14ac:dyDescent="0.2">
      <c r="A157" s="41">
        <f t="shared" si="73"/>
        <v>118</v>
      </c>
      <c r="B157" s="61" t="s">
        <v>224</v>
      </c>
      <c r="C157" s="41" t="s">
        <v>214</v>
      </c>
      <c r="D157" s="41">
        <v>1</v>
      </c>
      <c r="E157" s="51" t="s">
        <v>90</v>
      </c>
      <c r="F157" s="48">
        <v>24.06</v>
      </c>
      <c r="G157" s="48">
        <v>15.2</v>
      </c>
      <c r="H157" s="48">
        <v>17.489999999999998</v>
      </c>
      <c r="I157" s="48">
        <f t="shared" si="68"/>
        <v>18.916666666666668</v>
      </c>
      <c r="J157" s="48">
        <f t="shared" si="69"/>
        <v>18.916666666666668</v>
      </c>
      <c r="K157" s="48">
        <f t="shared" si="70"/>
        <v>1.5763888888888891</v>
      </c>
      <c r="L157" s="48"/>
      <c r="M157" s="48">
        <f t="shared" si="71"/>
        <v>0</v>
      </c>
      <c r="N157" s="48">
        <f t="shared" si="72"/>
        <v>0</v>
      </c>
    </row>
    <row r="158" spans="1:14" ht="14.25" x14ac:dyDescent="0.2">
      <c r="A158" s="41">
        <f t="shared" si="73"/>
        <v>119</v>
      </c>
      <c r="B158" s="61" t="s">
        <v>220</v>
      </c>
      <c r="C158" s="41" t="s">
        <v>147</v>
      </c>
      <c r="D158" s="41">
        <v>12</v>
      </c>
      <c r="E158" s="48">
        <v>2.5</v>
      </c>
      <c r="F158" s="48">
        <v>2.2999999999999998</v>
      </c>
      <c r="G158" s="48">
        <v>2.89</v>
      </c>
      <c r="H158" s="48">
        <v>2.5299999999999998</v>
      </c>
      <c r="I158" s="48">
        <f t="shared" ref="I158:I161" si="74">AVERAGE(E158:H158)</f>
        <v>2.5549999999999997</v>
      </c>
      <c r="J158" s="48">
        <f t="shared" ref="J158:J161" si="75">I158*D158</f>
        <v>30.659999999999997</v>
      </c>
      <c r="K158" s="48">
        <f t="shared" ref="K158:K161" si="76">J158/12</f>
        <v>2.5549999999999997</v>
      </c>
      <c r="L158" s="48"/>
      <c r="M158" s="48">
        <f t="shared" si="71"/>
        <v>0</v>
      </c>
      <c r="N158" s="48">
        <f t="shared" si="72"/>
        <v>0</v>
      </c>
    </row>
    <row r="159" spans="1:14" ht="14.25" x14ac:dyDescent="0.2">
      <c r="A159" s="41">
        <f t="shared" si="73"/>
        <v>120</v>
      </c>
      <c r="B159" s="61" t="s">
        <v>237</v>
      </c>
      <c r="C159" s="41" t="s">
        <v>147</v>
      </c>
      <c r="D159" s="41">
        <v>10</v>
      </c>
      <c r="E159" s="48">
        <v>9.2799999999999994</v>
      </c>
      <c r="F159" s="48">
        <v>2.84</v>
      </c>
      <c r="G159" s="48">
        <v>10.17</v>
      </c>
      <c r="H159" s="48">
        <v>11.66</v>
      </c>
      <c r="I159" s="48">
        <f t="shared" si="74"/>
        <v>8.4875000000000007</v>
      </c>
      <c r="J159" s="48">
        <f t="shared" si="75"/>
        <v>84.875</v>
      </c>
      <c r="K159" s="48">
        <f t="shared" si="76"/>
        <v>7.072916666666667</v>
      </c>
      <c r="L159" s="48"/>
      <c r="M159" s="48">
        <f t="shared" si="71"/>
        <v>0</v>
      </c>
      <c r="N159" s="48">
        <f t="shared" si="72"/>
        <v>0</v>
      </c>
    </row>
    <row r="160" spans="1:14" ht="25.5" x14ac:dyDescent="0.2">
      <c r="A160" s="41">
        <f t="shared" si="73"/>
        <v>121</v>
      </c>
      <c r="B160" s="61" t="s">
        <v>215</v>
      </c>
      <c r="C160" s="41" t="s">
        <v>214</v>
      </c>
      <c r="D160" s="54">
        <v>60</v>
      </c>
      <c r="E160" s="48">
        <v>2.09</v>
      </c>
      <c r="F160" s="48">
        <v>2.74</v>
      </c>
      <c r="G160" s="48">
        <v>3.21</v>
      </c>
      <c r="H160" s="48">
        <v>5.05</v>
      </c>
      <c r="I160" s="48">
        <f t="shared" si="74"/>
        <v>3.2725</v>
      </c>
      <c r="J160" s="48">
        <f t="shared" si="75"/>
        <v>196.35</v>
      </c>
      <c r="K160" s="48">
        <f t="shared" si="76"/>
        <v>16.362500000000001</v>
      </c>
      <c r="L160" s="48"/>
      <c r="M160" s="48">
        <f t="shared" si="71"/>
        <v>0</v>
      </c>
      <c r="N160" s="48">
        <f t="shared" si="72"/>
        <v>0</v>
      </c>
    </row>
    <row r="161" spans="1:14" ht="14.25" x14ac:dyDescent="0.2">
      <c r="A161" s="41">
        <f t="shared" si="73"/>
        <v>122</v>
      </c>
      <c r="B161" s="61" t="s">
        <v>217</v>
      </c>
      <c r="C161" s="41" t="s">
        <v>196</v>
      </c>
      <c r="D161" s="54">
        <v>12</v>
      </c>
      <c r="E161" s="48">
        <v>2.7</v>
      </c>
      <c r="F161" s="48">
        <v>8.0500000000000007</v>
      </c>
      <c r="G161" s="48">
        <v>2.92</v>
      </c>
      <c r="H161" s="48">
        <v>3.78</v>
      </c>
      <c r="I161" s="48">
        <f t="shared" si="74"/>
        <v>4.3624999999999998</v>
      </c>
      <c r="J161" s="48">
        <f t="shared" si="75"/>
        <v>52.349999999999994</v>
      </c>
      <c r="K161" s="48">
        <f t="shared" si="76"/>
        <v>4.3624999999999998</v>
      </c>
      <c r="L161" s="48"/>
      <c r="M161" s="48">
        <f t="shared" si="71"/>
        <v>0</v>
      </c>
      <c r="N161" s="48">
        <f t="shared" si="72"/>
        <v>0</v>
      </c>
    </row>
    <row r="162" spans="1:14" ht="13.35" customHeight="1" x14ac:dyDescent="0.2">
      <c r="A162" s="153" t="s">
        <v>201</v>
      </c>
      <c r="B162" s="154"/>
      <c r="C162" s="154"/>
      <c r="D162" s="154"/>
      <c r="E162" s="154"/>
      <c r="F162" s="154"/>
      <c r="G162" s="154"/>
      <c r="H162" s="154"/>
      <c r="I162" s="155" t="e">
        <f t="shared" si="68"/>
        <v>#DIV/0!</v>
      </c>
      <c r="J162" s="55">
        <f>SUM(J139:J161)</f>
        <v>2152.5183333333334</v>
      </c>
      <c r="K162" s="55">
        <f>SUM(K139:K161)</f>
        <v>179.3765277777778</v>
      </c>
      <c r="L162" s="53" t="s">
        <v>90</v>
      </c>
      <c r="M162" s="55">
        <f>SUM(M139:M161)</f>
        <v>0</v>
      </c>
      <c r="N162" s="55">
        <f t="shared" si="72"/>
        <v>0</v>
      </c>
    </row>
    <row r="163" spans="1:14" ht="13.35" customHeight="1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</row>
    <row r="164" spans="1:14" ht="13.35" customHeight="1" x14ac:dyDescent="0.2">
      <c r="A164" s="162" t="s">
        <v>458</v>
      </c>
      <c r="B164" s="162"/>
      <c r="C164" s="162"/>
      <c r="D164" s="162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</row>
    <row r="165" spans="1:14" ht="13.35" customHeight="1" x14ac:dyDescent="0.2">
      <c r="A165" s="163" t="s">
        <v>112</v>
      </c>
      <c r="B165" s="163" t="s">
        <v>113</v>
      </c>
      <c r="C165" s="163" t="s">
        <v>147</v>
      </c>
      <c r="D165" s="163" t="s">
        <v>149</v>
      </c>
      <c r="E165" s="144" t="s">
        <v>548</v>
      </c>
      <c r="F165" s="144"/>
      <c r="G165" s="144"/>
      <c r="H165" s="144"/>
      <c r="I165" s="144"/>
      <c r="J165" s="144"/>
      <c r="K165" s="144"/>
      <c r="L165" s="144"/>
      <c r="M165" s="144"/>
      <c r="N165" s="144"/>
    </row>
    <row r="166" spans="1:14" ht="13.35" customHeight="1" x14ac:dyDescent="0.2">
      <c r="A166" s="164"/>
      <c r="B166" s="164"/>
      <c r="C166" s="164"/>
      <c r="D166" s="164"/>
      <c r="E166" s="42"/>
      <c r="F166" s="42"/>
      <c r="G166" s="42"/>
      <c r="H166" s="42"/>
      <c r="I166" s="153" t="s">
        <v>547</v>
      </c>
      <c r="J166" s="154"/>
      <c r="K166" s="155"/>
      <c r="L166" s="153" t="s">
        <v>553</v>
      </c>
      <c r="M166" s="154"/>
      <c r="N166" s="155"/>
    </row>
    <row r="167" spans="1:14" ht="13.35" customHeight="1" x14ac:dyDescent="0.2">
      <c r="A167" s="165"/>
      <c r="B167" s="165"/>
      <c r="C167" s="165"/>
      <c r="D167" s="165"/>
      <c r="E167" s="42" t="s">
        <v>148</v>
      </c>
      <c r="F167" s="42" t="s">
        <v>150</v>
      </c>
      <c r="G167" s="42" t="s">
        <v>151</v>
      </c>
      <c r="H167" s="42" t="s">
        <v>152</v>
      </c>
      <c r="I167" s="42" t="s">
        <v>153</v>
      </c>
      <c r="J167" s="42" t="s">
        <v>156</v>
      </c>
      <c r="K167" s="42" t="s">
        <v>155</v>
      </c>
      <c r="L167" s="42" t="s">
        <v>550</v>
      </c>
      <c r="M167" s="42" t="s">
        <v>156</v>
      </c>
      <c r="N167" s="42" t="s">
        <v>155</v>
      </c>
    </row>
    <row r="168" spans="1:14" ht="13.35" customHeight="1" x14ac:dyDescent="0.2">
      <c r="A168" s="41">
        <v>123</v>
      </c>
      <c r="B168" s="111" t="s">
        <v>157</v>
      </c>
      <c r="C168" s="41" t="s">
        <v>147</v>
      </c>
      <c r="D168" s="41">
        <v>2</v>
      </c>
      <c r="E168" s="51" t="s">
        <v>90</v>
      </c>
      <c r="F168" s="48">
        <v>60.62</v>
      </c>
      <c r="G168" s="48">
        <v>75.900000000000006</v>
      </c>
      <c r="H168" s="48">
        <v>67.900000000000006</v>
      </c>
      <c r="I168" s="48">
        <f>AVERAGE(E168:H168)</f>
        <v>68.14</v>
      </c>
      <c r="J168" s="48">
        <f>I168*D168</f>
        <v>136.28</v>
      </c>
      <c r="K168" s="48">
        <f>J168/12</f>
        <v>11.356666666666667</v>
      </c>
      <c r="L168" s="48"/>
      <c r="M168" s="48">
        <f>L168*D168</f>
        <v>0</v>
      </c>
      <c r="N168" s="48">
        <f>M168/12</f>
        <v>0</v>
      </c>
    </row>
    <row r="169" spans="1:14" ht="13.35" customHeight="1" x14ac:dyDescent="0.2">
      <c r="A169" s="41">
        <f>A168+1</f>
        <v>124</v>
      </c>
      <c r="B169" s="111" t="s">
        <v>158</v>
      </c>
      <c r="C169" s="41" t="s">
        <v>147</v>
      </c>
      <c r="D169" s="41">
        <v>2</v>
      </c>
      <c r="E169" s="51">
        <v>59.9</v>
      </c>
      <c r="F169" s="48">
        <v>77.900000000000006</v>
      </c>
      <c r="G169" s="48">
        <v>81.900000000000006</v>
      </c>
      <c r="H169" s="48">
        <v>69.25</v>
      </c>
      <c r="I169" s="48">
        <f t="shared" ref="I169:I185" si="77">AVERAGE(E169:H169)</f>
        <v>72.237500000000011</v>
      </c>
      <c r="J169" s="48">
        <f t="shared" ref="J169:J185" si="78">I169*D169</f>
        <v>144.47500000000002</v>
      </c>
      <c r="K169" s="48">
        <f t="shared" ref="K169:K210" si="79">J169/12</f>
        <v>12.039583333333335</v>
      </c>
      <c r="L169" s="48"/>
      <c r="M169" s="48">
        <f t="shared" ref="M169:M209" si="80">L169*D169</f>
        <v>0</v>
      </c>
      <c r="N169" s="48">
        <f t="shared" ref="N169:N210" si="81">M169/12</f>
        <v>0</v>
      </c>
    </row>
    <row r="170" spans="1:14" ht="13.35" customHeight="1" x14ac:dyDescent="0.2">
      <c r="A170" s="41">
        <f t="shared" ref="A170:A209" si="82">A169+1</f>
        <v>125</v>
      </c>
      <c r="B170" s="111" t="s">
        <v>159</v>
      </c>
      <c r="C170" s="41" t="s">
        <v>147</v>
      </c>
      <c r="D170" s="41">
        <v>1</v>
      </c>
      <c r="E170" s="51" t="s">
        <v>90</v>
      </c>
      <c r="F170" s="48">
        <v>106.4</v>
      </c>
      <c r="G170" s="48">
        <v>127.9</v>
      </c>
      <c r="H170" s="48">
        <v>71.25</v>
      </c>
      <c r="I170" s="48">
        <f t="shared" si="77"/>
        <v>101.85000000000001</v>
      </c>
      <c r="J170" s="48">
        <f t="shared" si="78"/>
        <v>101.85000000000001</v>
      </c>
      <c r="K170" s="48">
        <f t="shared" si="79"/>
        <v>8.4875000000000007</v>
      </c>
      <c r="L170" s="48"/>
      <c r="M170" s="48">
        <f t="shared" si="80"/>
        <v>0</v>
      </c>
      <c r="N170" s="48">
        <f t="shared" si="81"/>
        <v>0</v>
      </c>
    </row>
    <row r="171" spans="1:14" ht="13.35" customHeight="1" x14ac:dyDescent="0.2">
      <c r="A171" s="41">
        <f t="shared" si="82"/>
        <v>126</v>
      </c>
      <c r="B171" s="111" t="s">
        <v>160</v>
      </c>
      <c r="C171" s="41" t="s">
        <v>147</v>
      </c>
      <c r="D171" s="41">
        <v>1</v>
      </c>
      <c r="E171" s="51" t="s">
        <v>90</v>
      </c>
      <c r="F171" s="48">
        <v>99.42</v>
      </c>
      <c r="G171" s="48">
        <v>79.989999999999995</v>
      </c>
      <c r="H171" s="48">
        <v>105.24</v>
      </c>
      <c r="I171" s="48">
        <f t="shared" si="77"/>
        <v>94.883333333333326</v>
      </c>
      <c r="J171" s="48">
        <f t="shared" si="78"/>
        <v>94.883333333333326</v>
      </c>
      <c r="K171" s="48">
        <f t="shared" si="79"/>
        <v>7.9069444444444441</v>
      </c>
      <c r="L171" s="48"/>
      <c r="M171" s="48">
        <f t="shared" si="80"/>
        <v>0</v>
      </c>
      <c r="N171" s="48">
        <f t="shared" si="81"/>
        <v>0</v>
      </c>
    </row>
    <row r="172" spans="1:14" ht="13.35" customHeight="1" x14ac:dyDescent="0.2">
      <c r="A172" s="41">
        <f t="shared" si="82"/>
        <v>127</v>
      </c>
      <c r="B172" s="111" t="s">
        <v>161</v>
      </c>
      <c r="C172" s="41" t="s">
        <v>147</v>
      </c>
      <c r="D172" s="41">
        <v>1</v>
      </c>
      <c r="E172" s="48">
        <v>67.069999999999993</v>
      </c>
      <c r="F172" s="48">
        <v>129</v>
      </c>
      <c r="G172" s="48">
        <v>65.900000000000006</v>
      </c>
      <c r="H172" s="48">
        <v>102.17</v>
      </c>
      <c r="I172" s="48">
        <f t="shared" si="77"/>
        <v>91.035000000000011</v>
      </c>
      <c r="J172" s="48">
        <f t="shared" si="78"/>
        <v>91.035000000000011</v>
      </c>
      <c r="K172" s="48">
        <f t="shared" si="79"/>
        <v>7.5862500000000006</v>
      </c>
      <c r="L172" s="48"/>
      <c r="M172" s="48">
        <f t="shared" si="80"/>
        <v>0</v>
      </c>
      <c r="N172" s="48">
        <f t="shared" si="81"/>
        <v>0</v>
      </c>
    </row>
    <row r="173" spans="1:14" ht="13.35" customHeight="1" x14ac:dyDescent="0.2">
      <c r="A173" s="41">
        <f t="shared" si="82"/>
        <v>128</v>
      </c>
      <c r="B173" s="111" t="s">
        <v>162</v>
      </c>
      <c r="C173" s="41" t="s">
        <v>147</v>
      </c>
      <c r="D173" s="41">
        <v>2</v>
      </c>
      <c r="E173" s="51" t="s">
        <v>90</v>
      </c>
      <c r="F173" s="48">
        <v>66.27</v>
      </c>
      <c r="G173" s="48">
        <v>66.66</v>
      </c>
      <c r="H173" s="48">
        <v>39.9</v>
      </c>
      <c r="I173" s="48">
        <f t="shared" si="77"/>
        <v>57.610000000000007</v>
      </c>
      <c r="J173" s="48">
        <f t="shared" si="78"/>
        <v>115.22000000000001</v>
      </c>
      <c r="K173" s="48">
        <f t="shared" si="79"/>
        <v>9.6016666666666683</v>
      </c>
      <c r="L173" s="48"/>
      <c r="M173" s="48">
        <f t="shared" si="80"/>
        <v>0</v>
      </c>
      <c r="N173" s="48">
        <f t="shared" si="81"/>
        <v>0</v>
      </c>
    </row>
    <row r="174" spans="1:14" ht="13.35" customHeight="1" x14ac:dyDescent="0.2">
      <c r="A174" s="41">
        <f t="shared" si="82"/>
        <v>129</v>
      </c>
      <c r="B174" s="111" t="s">
        <v>163</v>
      </c>
      <c r="C174" s="41" t="s">
        <v>147</v>
      </c>
      <c r="D174" s="41">
        <v>1</v>
      </c>
      <c r="E174" s="48">
        <v>37.4</v>
      </c>
      <c r="F174" s="48">
        <v>93.9</v>
      </c>
      <c r="G174" s="48">
        <v>43.24</v>
      </c>
      <c r="H174" s="48">
        <v>41.52</v>
      </c>
      <c r="I174" s="48">
        <f t="shared" si="77"/>
        <v>54.015000000000008</v>
      </c>
      <c r="J174" s="48">
        <f t="shared" si="78"/>
        <v>54.015000000000008</v>
      </c>
      <c r="K174" s="48">
        <f t="shared" si="79"/>
        <v>4.5012500000000006</v>
      </c>
      <c r="L174" s="48"/>
      <c r="M174" s="48">
        <f t="shared" si="80"/>
        <v>0</v>
      </c>
      <c r="N174" s="48">
        <f t="shared" si="81"/>
        <v>0</v>
      </c>
    </row>
    <row r="175" spans="1:14" ht="13.35" customHeight="1" x14ac:dyDescent="0.2">
      <c r="A175" s="41">
        <f t="shared" si="82"/>
        <v>130</v>
      </c>
      <c r="B175" s="111" t="s">
        <v>164</v>
      </c>
      <c r="C175" s="41" t="s">
        <v>147</v>
      </c>
      <c r="D175" s="41">
        <v>1</v>
      </c>
      <c r="E175" s="48">
        <v>45.68</v>
      </c>
      <c r="F175" s="48">
        <v>42.9</v>
      </c>
      <c r="G175" s="48">
        <v>39.14</v>
      </c>
      <c r="H175" s="48">
        <v>33.909999999999997</v>
      </c>
      <c r="I175" s="48">
        <f t="shared" si="77"/>
        <v>40.407499999999999</v>
      </c>
      <c r="J175" s="48">
        <f t="shared" si="78"/>
        <v>40.407499999999999</v>
      </c>
      <c r="K175" s="48">
        <f t="shared" si="79"/>
        <v>3.3672916666666666</v>
      </c>
      <c r="L175" s="48"/>
      <c r="M175" s="48">
        <f t="shared" si="80"/>
        <v>0</v>
      </c>
      <c r="N175" s="48">
        <f t="shared" si="81"/>
        <v>0</v>
      </c>
    </row>
    <row r="176" spans="1:14" ht="13.35" customHeight="1" x14ac:dyDescent="0.2">
      <c r="A176" s="41">
        <f t="shared" si="82"/>
        <v>131</v>
      </c>
      <c r="B176" s="111" t="s">
        <v>165</v>
      </c>
      <c r="C176" s="41" t="s">
        <v>147</v>
      </c>
      <c r="D176" s="41">
        <v>2</v>
      </c>
      <c r="E176" s="48">
        <v>19.940000000000001</v>
      </c>
      <c r="F176" s="48">
        <v>38.9</v>
      </c>
      <c r="G176" s="48">
        <v>37.57</v>
      </c>
      <c r="H176" s="48">
        <v>56.9</v>
      </c>
      <c r="I176" s="48">
        <f t="shared" si="77"/>
        <v>38.327500000000001</v>
      </c>
      <c r="J176" s="48">
        <f t="shared" si="78"/>
        <v>76.655000000000001</v>
      </c>
      <c r="K176" s="48">
        <f t="shared" si="79"/>
        <v>6.3879166666666665</v>
      </c>
      <c r="L176" s="48"/>
      <c r="M176" s="48">
        <f t="shared" si="80"/>
        <v>0</v>
      </c>
      <c r="N176" s="48">
        <f t="shared" si="81"/>
        <v>0</v>
      </c>
    </row>
    <row r="177" spans="1:14" ht="13.35" customHeight="1" x14ac:dyDescent="0.2">
      <c r="A177" s="41">
        <f t="shared" si="82"/>
        <v>132</v>
      </c>
      <c r="B177" s="111" t="s">
        <v>166</v>
      </c>
      <c r="C177" s="41" t="s">
        <v>147</v>
      </c>
      <c r="D177" s="41">
        <v>2</v>
      </c>
      <c r="E177" s="51" t="s">
        <v>90</v>
      </c>
      <c r="F177" s="48">
        <v>53.57</v>
      </c>
      <c r="G177" s="48">
        <v>89.9</v>
      </c>
      <c r="H177" s="48">
        <v>29.71</v>
      </c>
      <c r="I177" s="48">
        <f t="shared" si="77"/>
        <v>57.726666666666667</v>
      </c>
      <c r="J177" s="48">
        <f t="shared" si="78"/>
        <v>115.45333333333333</v>
      </c>
      <c r="K177" s="48">
        <f t="shared" si="79"/>
        <v>9.6211111111111105</v>
      </c>
      <c r="L177" s="48"/>
      <c r="M177" s="48">
        <f t="shared" si="80"/>
        <v>0</v>
      </c>
      <c r="N177" s="48">
        <f t="shared" si="81"/>
        <v>0</v>
      </c>
    </row>
    <row r="178" spans="1:14" ht="13.35" customHeight="1" x14ac:dyDescent="0.2">
      <c r="A178" s="41">
        <f t="shared" si="82"/>
        <v>133</v>
      </c>
      <c r="B178" s="111" t="s">
        <v>167</v>
      </c>
      <c r="C178" s="41" t="s">
        <v>147</v>
      </c>
      <c r="D178" s="41">
        <v>2</v>
      </c>
      <c r="E178" s="48">
        <v>30.56</v>
      </c>
      <c r="F178" s="48">
        <v>39.9</v>
      </c>
      <c r="G178" s="48">
        <v>29.69</v>
      </c>
      <c r="H178" s="48">
        <v>40.1</v>
      </c>
      <c r="I178" s="48">
        <f t="shared" si="77"/>
        <v>35.0625</v>
      </c>
      <c r="J178" s="48">
        <f t="shared" si="78"/>
        <v>70.125</v>
      </c>
      <c r="K178" s="48">
        <f t="shared" si="79"/>
        <v>5.84375</v>
      </c>
      <c r="L178" s="48"/>
      <c r="M178" s="48">
        <f t="shared" si="80"/>
        <v>0</v>
      </c>
      <c r="N178" s="48">
        <f t="shared" si="81"/>
        <v>0</v>
      </c>
    </row>
    <row r="179" spans="1:14" ht="13.35" customHeight="1" x14ac:dyDescent="0.2">
      <c r="A179" s="41">
        <f t="shared" si="82"/>
        <v>134</v>
      </c>
      <c r="B179" s="111" t="s">
        <v>168</v>
      </c>
      <c r="C179" s="41" t="s">
        <v>147</v>
      </c>
      <c r="D179" s="41">
        <v>2</v>
      </c>
      <c r="E179" s="48">
        <v>44.89</v>
      </c>
      <c r="F179" s="48">
        <v>69.900000000000006</v>
      </c>
      <c r="G179" s="48">
        <v>79.900000000000006</v>
      </c>
      <c r="H179" s="48">
        <v>33.9</v>
      </c>
      <c r="I179" s="48">
        <f t="shared" si="77"/>
        <v>57.147500000000001</v>
      </c>
      <c r="J179" s="48">
        <f t="shared" si="78"/>
        <v>114.295</v>
      </c>
      <c r="K179" s="48">
        <f t="shared" si="79"/>
        <v>9.5245833333333341</v>
      </c>
      <c r="L179" s="48"/>
      <c r="M179" s="48">
        <f t="shared" si="80"/>
        <v>0</v>
      </c>
      <c r="N179" s="48">
        <f t="shared" si="81"/>
        <v>0</v>
      </c>
    </row>
    <row r="180" spans="1:14" ht="13.35" customHeight="1" x14ac:dyDescent="0.2">
      <c r="A180" s="41">
        <f t="shared" si="82"/>
        <v>135</v>
      </c>
      <c r="B180" s="111" t="s">
        <v>169</v>
      </c>
      <c r="C180" s="41" t="s">
        <v>147</v>
      </c>
      <c r="D180" s="41">
        <v>2</v>
      </c>
      <c r="E180" s="48">
        <v>38</v>
      </c>
      <c r="F180" s="48">
        <v>24.35</v>
      </c>
      <c r="G180" s="48">
        <v>27.59</v>
      </c>
      <c r="H180" s="48">
        <v>26.9</v>
      </c>
      <c r="I180" s="48">
        <f t="shared" si="77"/>
        <v>29.21</v>
      </c>
      <c r="J180" s="48">
        <f t="shared" si="78"/>
        <v>58.42</v>
      </c>
      <c r="K180" s="48">
        <f t="shared" si="79"/>
        <v>4.8683333333333332</v>
      </c>
      <c r="L180" s="48"/>
      <c r="M180" s="48">
        <f t="shared" si="80"/>
        <v>0</v>
      </c>
      <c r="N180" s="48">
        <f t="shared" si="81"/>
        <v>0</v>
      </c>
    </row>
    <row r="181" spans="1:14" ht="13.35" customHeight="1" x14ac:dyDescent="0.2">
      <c r="A181" s="41">
        <f t="shared" si="82"/>
        <v>136</v>
      </c>
      <c r="B181" s="111" t="s">
        <v>170</v>
      </c>
      <c r="C181" s="41" t="s">
        <v>147</v>
      </c>
      <c r="D181" s="41">
        <v>2</v>
      </c>
      <c r="E181" s="51" t="s">
        <v>90</v>
      </c>
      <c r="F181" s="48">
        <v>48.07</v>
      </c>
      <c r="G181" s="48">
        <v>68.650000000000006</v>
      </c>
      <c r="H181" s="48">
        <v>84.9</v>
      </c>
      <c r="I181" s="48">
        <f t="shared" si="77"/>
        <v>67.206666666666663</v>
      </c>
      <c r="J181" s="48">
        <f t="shared" si="78"/>
        <v>134.41333333333333</v>
      </c>
      <c r="K181" s="48">
        <f t="shared" si="79"/>
        <v>11.201111111111111</v>
      </c>
      <c r="L181" s="48"/>
      <c r="M181" s="48">
        <f t="shared" si="80"/>
        <v>0</v>
      </c>
      <c r="N181" s="48">
        <f t="shared" si="81"/>
        <v>0</v>
      </c>
    </row>
    <row r="182" spans="1:14" ht="13.35" customHeight="1" x14ac:dyDescent="0.2">
      <c r="A182" s="41">
        <f t="shared" si="82"/>
        <v>137</v>
      </c>
      <c r="B182" s="111" t="s">
        <v>171</v>
      </c>
      <c r="C182" s="41" t="s">
        <v>147</v>
      </c>
      <c r="D182" s="41">
        <v>2</v>
      </c>
      <c r="E182" s="48">
        <v>26.86</v>
      </c>
      <c r="F182" s="48">
        <v>34.28</v>
      </c>
      <c r="G182" s="48">
        <v>22.59</v>
      </c>
      <c r="H182" s="48">
        <v>35.07</v>
      </c>
      <c r="I182" s="48">
        <f t="shared" si="77"/>
        <v>29.700000000000003</v>
      </c>
      <c r="J182" s="48">
        <f t="shared" si="78"/>
        <v>59.400000000000006</v>
      </c>
      <c r="K182" s="48">
        <f t="shared" si="79"/>
        <v>4.95</v>
      </c>
      <c r="L182" s="48"/>
      <c r="M182" s="48">
        <f t="shared" si="80"/>
        <v>0</v>
      </c>
      <c r="N182" s="48">
        <f t="shared" si="81"/>
        <v>0</v>
      </c>
    </row>
    <row r="183" spans="1:14" ht="13.35" customHeight="1" x14ac:dyDescent="0.2">
      <c r="A183" s="41">
        <f t="shared" si="82"/>
        <v>138</v>
      </c>
      <c r="B183" s="111" t="s">
        <v>172</v>
      </c>
      <c r="C183" s="41" t="s">
        <v>147</v>
      </c>
      <c r="D183" s="41">
        <v>2</v>
      </c>
      <c r="E183" s="51" t="s">
        <v>90</v>
      </c>
      <c r="F183" s="48">
        <v>29.08</v>
      </c>
      <c r="G183" s="48">
        <v>25.18</v>
      </c>
      <c r="H183" s="48">
        <v>30.6</v>
      </c>
      <c r="I183" s="48">
        <f t="shared" si="77"/>
        <v>28.286666666666665</v>
      </c>
      <c r="J183" s="48">
        <f t="shared" si="78"/>
        <v>56.573333333333331</v>
      </c>
      <c r="K183" s="48">
        <f t="shared" si="79"/>
        <v>4.7144444444444442</v>
      </c>
      <c r="L183" s="48"/>
      <c r="M183" s="48">
        <f t="shared" si="80"/>
        <v>0</v>
      </c>
      <c r="N183" s="48">
        <f t="shared" si="81"/>
        <v>0</v>
      </c>
    </row>
    <row r="184" spans="1:14" ht="13.35" customHeight="1" x14ac:dyDescent="0.2">
      <c r="A184" s="41">
        <f t="shared" si="82"/>
        <v>139</v>
      </c>
      <c r="B184" s="111" t="s">
        <v>173</v>
      </c>
      <c r="C184" s="41" t="s">
        <v>147</v>
      </c>
      <c r="D184" s="41">
        <v>2</v>
      </c>
      <c r="E184" s="51" t="s">
        <v>90</v>
      </c>
      <c r="F184" s="48">
        <v>23.9</v>
      </c>
      <c r="G184" s="48">
        <v>31.5</v>
      </c>
      <c r="H184" s="48">
        <v>24.99</v>
      </c>
      <c r="I184" s="48">
        <f t="shared" si="77"/>
        <v>26.796666666666667</v>
      </c>
      <c r="J184" s="48">
        <f t="shared" si="78"/>
        <v>53.593333333333334</v>
      </c>
      <c r="K184" s="48">
        <f t="shared" si="79"/>
        <v>4.4661111111111111</v>
      </c>
      <c r="L184" s="48"/>
      <c r="M184" s="48">
        <f t="shared" si="80"/>
        <v>0</v>
      </c>
      <c r="N184" s="48">
        <f t="shared" si="81"/>
        <v>0</v>
      </c>
    </row>
    <row r="185" spans="1:14" ht="14.25" x14ac:dyDescent="0.2">
      <c r="A185" s="41">
        <f t="shared" si="82"/>
        <v>140</v>
      </c>
      <c r="B185" s="111" t="s">
        <v>174</v>
      </c>
      <c r="C185" s="41" t="s">
        <v>147</v>
      </c>
      <c r="D185" s="41">
        <v>2</v>
      </c>
      <c r="E185" s="51" t="s">
        <v>90</v>
      </c>
      <c r="F185" s="48">
        <v>323.44</v>
      </c>
      <c r="G185" s="48">
        <v>369</v>
      </c>
      <c r="H185" s="48">
        <v>437.95</v>
      </c>
      <c r="I185" s="48">
        <f t="shared" si="77"/>
        <v>376.79666666666668</v>
      </c>
      <c r="J185" s="48">
        <f t="shared" si="78"/>
        <v>753.59333333333336</v>
      </c>
      <c r="K185" s="48">
        <f t="shared" si="79"/>
        <v>62.799444444444447</v>
      </c>
      <c r="L185" s="48"/>
      <c r="M185" s="48">
        <f t="shared" si="80"/>
        <v>0</v>
      </c>
      <c r="N185" s="48">
        <f t="shared" si="81"/>
        <v>0</v>
      </c>
    </row>
    <row r="186" spans="1:14" ht="13.35" customHeight="1" x14ac:dyDescent="0.2">
      <c r="A186" s="41">
        <f t="shared" si="82"/>
        <v>141</v>
      </c>
      <c r="B186" s="111" t="s">
        <v>175</v>
      </c>
      <c r="C186" s="41" t="s">
        <v>147</v>
      </c>
      <c r="D186" s="41">
        <v>2</v>
      </c>
      <c r="E186" s="48">
        <v>55.79</v>
      </c>
      <c r="F186" s="48">
        <v>33.86</v>
      </c>
      <c r="G186" s="48">
        <v>41.31</v>
      </c>
      <c r="H186" s="48">
        <v>27.9</v>
      </c>
      <c r="I186" s="48">
        <f t="shared" ref="I186:I209" si="83">AVERAGE(E186:H186)</f>
        <v>39.715000000000003</v>
      </c>
      <c r="J186" s="48">
        <f t="shared" ref="J186:J209" si="84">I186*D186</f>
        <v>79.430000000000007</v>
      </c>
      <c r="K186" s="48">
        <f t="shared" si="79"/>
        <v>6.6191666666666675</v>
      </c>
      <c r="L186" s="48"/>
      <c r="M186" s="48">
        <f t="shared" si="80"/>
        <v>0</v>
      </c>
      <c r="N186" s="48">
        <f t="shared" si="81"/>
        <v>0</v>
      </c>
    </row>
    <row r="187" spans="1:14" ht="13.35" customHeight="1" x14ac:dyDescent="0.2">
      <c r="A187" s="41">
        <f t="shared" si="82"/>
        <v>142</v>
      </c>
      <c r="B187" s="111" t="s">
        <v>176</v>
      </c>
      <c r="C187" s="41" t="s">
        <v>147</v>
      </c>
      <c r="D187" s="41">
        <v>2</v>
      </c>
      <c r="E187" s="48">
        <v>29.2</v>
      </c>
      <c r="F187" s="48">
        <v>32.99</v>
      </c>
      <c r="G187" s="48">
        <v>40.25</v>
      </c>
      <c r="H187" s="48">
        <v>32.9</v>
      </c>
      <c r="I187" s="48">
        <f t="shared" si="83"/>
        <v>33.835000000000001</v>
      </c>
      <c r="J187" s="48">
        <f t="shared" si="84"/>
        <v>67.67</v>
      </c>
      <c r="K187" s="48">
        <f t="shared" si="79"/>
        <v>5.6391666666666671</v>
      </c>
      <c r="L187" s="48"/>
      <c r="M187" s="48">
        <f t="shared" si="80"/>
        <v>0</v>
      </c>
      <c r="N187" s="48">
        <f t="shared" si="81"/>
        <v>0</v>
      </c>
    </row>
    <row r="188" spans="1:14" ht="13.35" customHeight="1" x14ac:dyDescent="0.2">
      <c r="A188" s="41">
        <f t="shared" si="82"/>
        <v>143</v>
      </c>
      <c r="B188" s="111" t="s">
        <v>177</v>
      </c>
      <c r="C188" s="41" t="s">
        <v>147</v>
      </c>
      <c r="D188" s="41">
        <v>1</v>
      </c>
      <c r="E188" s="51" t="s">
        <v>90</v>
      </c>
      <c r="F188" s="48">
        <v>82.51</v>
      </c>
      <c r="G188" s="48">
        <v>74.709999999999994</v>
      </c>
      <c r="H188" s="48">
        <v>129.9</v>
      </c>
      <c r="I188" s="48">
        <f t="shared" si="83"/>
        <v>95.706666666666663</v>
      </c>
      <c r="J188" s="48">
        <f t="shared" si="84"/>
        <v>95.706666666666663</v>
      </c>
      <c r="K188" s="48">
        <f t="shared" si="79"/>
        <v>7.9755555555555553</v>
      </c>
      <c r="L188" s="48"/>
      <c r="M188" s="48">
        <f t="shared" si="80"/>
        <v>0</v>
      </c>
      <c r="N188" s="48">
        <f t="shared" si="81"/>
        <v>0</v>
      </c>
    </row>
    <row r="189" spans="1:14" ht="13.35" customHeight="1" x14ac:dyDescent="0.2">
      <c r="A189" s="41">
        <f t="shared" si="82"/>
        <v>144</v>
      </c>
      <c r="B189" s="111" t="s">
        <v>178</v>
      </c>
      <c r="C189" s="41" t="s">
        <v>147</v>
      </c>
      <c r="D189" s="41">
        <v>1</v>
      </c>
      <c r="E189" s="48">
        <v>210</v>
      </c>
      <c r="F189" s="48">
        <v>246.62</v>
      </c>
      <c r="G189" s="48">
        <v>139.9</v>
      </c>
      <c r="H189" s="48">
        <v>309.89999999999998</v>
      </c>
      <c r="I189" s="48">
        <f t="shared" si="83"/>
        <v>226.60499999999999</v>
      </c>
      <c r="J189" s="48">
        <f t="shared" si="84"/>
        <v>226.60499999999999</v>
      </c>
      <c r="K189" s="48">
        <f t="shared" si="79"/>
        <v>18.883749999999999</v>
      </c>
      <c r="L189" s="48"/>
      <c r="M189" s="48">
        <f t="shared" si="80"/>
        <v>0</v>
      </c>
      <c r="N189" s="48">
        <f t="shared" si="81"/>
        <v>0</v>
      </c>
    </row>
    <row r="190" spans="1:14" ht="13.35" customHeight="1" x14ac:dyDescent="0.2">
      <c r="A190" s="41">
        <f t="shared" si="82"/>
        <v>145</v>
      </c>
      <c r="B190" s="111" t="s">
        <v>340</v>
      </c>
      <c r="C190" s="41" t="s">
        <v>187</v>
      </c>
      <c r="D190" s="41">
        <v>2</v>
      </c>
      <c r="E190" s="51" t="s">
        <v>90</v>
      </c>
      <c r="F190" s="48">
        <v>15.5</v>
      </c>
      <c r="G190" s="48">
        <v>19.399999999999999</v>
      </c>
      <c r="H190" s="48">
        <v>16.010000000000002</v>
      </c>
      <c r="I190" s="48">
        <f t="shared" si="83"/>
        <v>16.97</v>
      </c>
      <c r="J190" s="48">
        <f t="shared" si="84"/>
        <v>33.94</v>
      </c>
      <c r="K190" s="48">
        <f t="shared" si="79"/>
        <v>2.8283333333333331</v>
      </c>
      <c r="L190" s="48"/>
      <c r="M190" s="48">
        <f t="shared" si="80"/>
        <v>0</v>
      </c>
      <c r="N190" s="48">
        <f t="shared" si="81"/>
        <v>0</v>
      </c>
    </row>
    <row r="191" spans="1:14" ht="13.35" customHeight="1" x14ac:dyDescent="0.2">
      <c r="A191" s="41">
        <f t="shared" si="82"/>
        <v>146</v>
      </c>
      <c r="B191" s="111" t="s">
        <v>179</v>
      </c>
      <c r="C191" s="41" t="s">
        <v>187</v>
      </c>
      <c r="D191" s="41">
        <v>6</v>
      </c>
      <c r="E191" s="48">
        <v>15.1</v>
      </c>
      <c r="F191" s="48">
        <v>33.9</v>
      </c>
      <c r="G191" s="48">
        <v>24.9</v>
      </c>
      <c r="H191" s="48">
        <v>19.899999999999999</v>
      </c>
      <c r="I191" s="48">
        <f t="shared" si="83"/>
        <v>23.450000000000003</v>
      </c>
      <c r="J191" s="48">
        <f t="shared" si="84"/>
        <v>140.70000000000002</v>
      </c>
      <c r="K191" s="48">
        <f t="shared" si="79"/>
        <v>11.725000000000001</v>
      </c>
      <c r="L191" s="48"/>
      <c r="M191" s="48">
        <f t="shared" si="80"/>
        <v>0</v>
      </c>
      <c r="N191" s="48">
        <f t="shared" si="81"/>
        <v>0</v>
      </c>
    </row>
    <row r="192" spans="1:14" ht="13.35" customHeight="1" x14ac:dyDescent="0.2">
      <c r="A192" s="41">
        <f t="shared" si="82"/>
        <v>147</v>
      </c>
      <c r="B192" s="111" t="s">
        <v>180</v>
      </c>
      <c r="C192" s="41" t="s">
        <v>187</v>
      </c>
      <c r="D192" s="41">
        <v>4</v>
      </c>
      <c r="E192" s="48">
        <v>35.99</v>
      </c>
      <c r="F192" s="48">
        <v>31.49</v>
      </c>
      <c r="G192" s="48">
        <v>30.99</v>
      </c>
      <c r="H192" s="48">
        <v>33.9</v>
      </c>
      <c r="I192" s="48">
        <f t="shared" si="83"/>
        <v>33.092500000000001</v>
      </c>
      <c r="J192" s="48">
        <f t="shared" si="84"/>
        <v>132.37</v>
      </c>
      <c r="K192" s="48">
        <f t="shared" si="79"/>
        <v>11.030833333333334</v>
      </c>
      <c r="L192" s="48"/>
      <c r="M192" s="48">
        <f t="shared" si="80"/>
        <v>0</v>
      </c>
      <c r="N192" s="48">
        <f t="shared" si="81"/>
        <v>0</v>
      </c>
    </row>
    <row r="193" spans="1:14" ht="13.35" customHeight="1" x14ac:dyDescent="0.2">
      <c r="A193" s="41">
        <f t="shared" si="82"/>
        <v>148</v>
      </c>
      <c r="B193" s="111" t="s">
        <v>181</v>
      </c>
      <c r="C193" s="41" t="s">
        <v>182</v>
      </c>
      <c r="D193" s="41">
        <v>0.5</v>
      </c>
      <c r="E193" s="51" t="s">
        <v>90</v>
      </c>
      <c r="F193" s="48">
        <v>120</v>
      </c>
      <c r="G193" s="48">
        <v>159.9</v>
      </c>
      <c r="H193" s="51" t="s">
        <v>90</v>
      </c>
      <c r="I193" s="48">
        <f t="shared" si="83"/>
        <v>139.94999999999999</v>
      </c>
      <c r="J193" s="48">
        <f t="shared" si="84"/>
        <v>69.974999999999994</v>
      </c>
      <c r="K193" s="48">
        <f t="shared" si="79"/>
        <v>5.8312499999999998</v>
      </c>
      <c r="L193" s="48"/>
      <c r="M193" s="48">
        <f t="shared" si="80"/>
        <v>0</v>
      </c>
      <c r="N193" s="48">
        <f t="shared" si="81"/>
        <v>0</v>
      </c>
    </row>
    <row r="194" spans="1:14" ht="13.35" customHeight="1" x14ac:dyDescent="0.2">
      <c r="A194" s="41">
        <f t="shared" si="82"/>
        <v>149</v>
      </c>
      <c r="B194" s="111" t="s">
        <v>183</v>
      </c>
      <c r="C194" s="41" t="s">
        <v>182</v>
      </c>
      <c r="D194" s="41">
        <v>0.5</v>
      </c>
      <c r="E194" s="51" t="s">
        <v>90</v>
      </c>
      <c r="F194" s="48">
        <v>250</v>
      </c>
      <c r="G194" s="48">
        <v>220</v>
      </c>
      <c r="H194" s="51" t="s">
        <v>90</v>
      </c>
      <c r="I194" s="48">
        <f t="shared" si="83"/>
        <v>235</v>
      </c>
      <c r="J194" s="48">
        <f t="shared" si="84"/>
        <v>117.5</v>
      </c>
      <c r="K194" s="48">
        <f t="shared" si="79"/>
        <v>9.7916666666666661</v>
      </c>
      <c r="L194" s="48"/>
      <c r="M194" s="48">
        <f t="shared" si="80"/>
        <v>0</v>
      </c>
      <c r="N194" s="48">
        <f t="shared" si="81"/>
        <v>0</v>
      </c>
    </row>
    <row r="195" spans="1:14" ht="13.35" customHeight="1" x14ac:dyDescent="0.2">
      <c r="A195" s="41">
        <f t="shared" si="82"/>
        <v>150</v>
      </c>
      <c r="B195" s="111" t="s">
        <v>184</v>
      </c>
      <c r="C195" s="41" t="s">
        <v>147</v>
      </c>
      <c r="D195" s="41">
        <v>1</v>
      </c>
      <c r="E195" s="51" t="s">
        <v>90</v>
      </c>
      <c r="F195" s="48">
        <v>419.9</v>
      </c>
      <c r="G195" s="48">
        <v>270</v>
      </c>
      <c r="H195" s="48">
        <v>459.69</v>
      </c>
      <c r="I195" s="48">
        <f t="shared" si="83"/>
        <v>383.19666666666666</v>
      </c>
      <c r="J195" s="48">
        <f t="shared" si="84"/>
        <v>383.19666666666666</v>
      </c>
      <c r="K195" s="48">
        <f t="shared" si="79"/>
        <v>31.933055555555555</v>
      </c>
      <c r="L195" s="48"/>
      <c r="M195" s="48">
        <f t="shared" si="80"/>
        <v>0</v>
      </c>
      <c r="N195" s="48">
        <f t="shared" si="81"/>
        <v>0</v>
      </c>
    </row>
    <row r="196" spans="1:14" ht="13.35" customHeight="1" x14ac:dyDescent="0.2">
      <c r="A196" s="41">
        <f t="shared" si="82"/>
        <v>151</v>
      </c>
      <c r="B196" s="111" t="s">
        <v>185</v>
      </c>
      <c r="C196" s="41" t="s">
        <v>187</v>
      </c>
      <c r="D196" s="41">
        <v>1</v>
      </c>
      <c r="E196" s="51" t="s">
        <v>90</v>
      </c>
      <c r="F196" s="48">
        <v>261</v>
      </c>
      <c r="G196" s="51" t="s">
        <v>90</v>
      </c>
      <c r="H196" s="51" t="s">
        <v>90</v>
      </c>
      <c r="I196" s="48">
        <f t="shared" si="83"/>
        <v>261</v>
      </c>
      <c r="J196" s="48">
        <f t="shared" si="84"/>
        <v>261</v>
      </c>
      <c r="K196" s="48">
        <f t="shared" si="79"/>
        <v>21.75</v>
      </c>
      <c r="L196" s="48"/>
      <c r="M196" s="48">
        <f t="shared" si="80"/>
        <v>0</v>
      </c>
      <c r="N196" s="48">
        <f t="shared" si="81"/>
        <v>0</v>
      </c>
    </row>
    <row r="197" spans="1:14" ht="13.35" customHeight="1" x14ac:dyDescent="0.2">
      <c r="A197" s="41">
        <f t="shared" si="82"/>
        <v>152</v>
      </c>
      <c r="B197" s="111" t="s">
        <v>186</v>
      </c>
      <c r="C197" s="41" t="s">
        <v>187</v>
      </c>
      <c r="D197" s="41">
        <v>2</v>
      </c>
      <c r="E197" s="51" t="s">
        <v>90</v>
      </c>
      <c r="F197" s="48">
        <v>192.85</v>
      </c>
      <c r="G197" s="48">
        <v>123.9</v>
      </c>
      <c r="H197" s="48">
        <v>151.9</v>
      </c>
      <c r="I197" s="48">
        <f t="shared" si="83"/>
        <v>156.21666666666667</v>
      </c>
      <c r="J197" s="48">
        <f t="shared" si="84"/>
        <v>312.43333333333334</v>
      </c>
      <c r="K197" s="48">
        <f t="shared" si="79"/>
        <v>26.036111111111111</v>
      </c>
      <c r="L197" s="48"/>
      <c r="M197" s="48">
        <f t="shared" si="80"/>
        <v>0</v>
      </c>
      <c r="N197" s="48">
        <f t="shared" si="81"/>
        <v>0</v>
      </c>
    </row>
    <row r="198" spans="1:14" ht="13.35" customHeight="1" x14ac:dyDescent="0.2">
      <c r="A198" s="41">
        <f t="shared" si="82"/>
        <v>153</v>
      </c>
      <c r="B198" s="111" t="s">
        <v>188</v>
      </c>
      <c r="C198" s="41" t="s">
        <v>189</v>
      </c>
      <c r="D198" s="41">
        <v>2</v>
      </c>
      <c r="E198" s="51" t="s">
        <v>90</v>
      </c>
      <c r="F198" s="48">
        <v>160</v>
      </c>
      <c r="G198" s="48">
        <v>220</v>
      </c>
      <c r="H198" s="48">
        <v>350</v>
      </c>
      <c r="I198" s="48">
        <f t="shared" si="83"/>
        <v>243.33333333333334</v>
      </c>
      <c r="J198" s="48">
        <f t="shared" si="84"/>
        <v>486.66666666666669</v>
      </c>
      <c r="K198" s="48">
        <f t="shared" si="79"/>
        <v>40.555555555555557</v>
      </c>
      <c r="L198" s="48"/>
      <c r="M198" s="48">
        <f t="shared" si="80"/>
        <v>0</v>
      </c>
      <c r="N198" s="48">
        <f t="shared" si="81"/>
        <v>0</v>
      </c>
    </row>
    <row r="199" spans="1:14" ht="13.35" customHeight="1" x14ac:dyDescent="0.2">
      <c r="A199" s="41">
        <f t="shared" si="82"/>
        <v>154</v>
      </c>
      <c r="B199" s="111" t="s">
        <v>190</v>
      </c>
      <c r="C199" s="41" t="s">
        <v>191</v>
      </c>
      <c r="D199" s="41">
        <v>2</v>
      </c>
      <c r="E199" s="48">
        <v>19</v>
      </c>
      <c r="F199" s="48">
        <v>18.350000000000001</v>
      </c>
      <c r="G199" s="48">
        <v>25.99</v>
      </c>
      <c r="H199" s="48">
        <v>31.9</v>
      </c>
      <c r="I199" s="48">
        <f t="shared" si="83"/>
        <v>23.810000000000002</v>
      </c>
      <c r="J199" s="48">
        <f t="shared" si="84"/>
        <v>47.620000000000005</v>
      </c>
      <c r="K199" s="48">
        <f t="shared" si="79"/>
        <v>3.9683333333333337</v>
      </c>
      <c r="L199" s="48"/>
      <c r="M199" s="48">
        <f t="shared" si="80"/>
        <v>0</v>
      </c>
      <c r="N199" s="48">
        <f t="shared" si="81"/>
        <v>0</v>
      </c>
    </row>
    <row r="200" spans="1:14" ht="13.35" customHeight="1" x14ac:dyDescent="0.2">
      <c r="A200" s="41">
        <f t="shared" si="82"/>
        <v>155</v>
      </c>
      <c r="B200" s="111" t="s">
        <v>192</v>
      </c>
      <c r="C200" s="41" t="s">
        <v>187</v>
      </c>
      <c r="D200" s="41">
        <v>2</v>
      </c>
      <c r="E200" s="48">
        <v>192.69</v>
      </c>
      <c r="F200" s="48">
        <v>239.61</v>
      </c>
      <c r="G200" s="48">
        <v>245</v>
      </c>
      <c r="H200" s="48">
        <v>287.14</v>
      </c>
      <c r="I200" s="48">
        <f t="shared" si="83"/>
        <v>241.10999999999999</v>
      </c>
      <c r="J200" s="48">
        <f t="shared" si="84"/>
        <v>482.21999999999997</v>
      </c>
      <c r="K200" s="48">
        <f t="shared" si="79"/>
        <v>40.184999999999995</v>
      </c>
      <c r="L200" s="48"/>
      <c r="M200" s="48">
        <f t="shared" si="80"/>
        <v>0</v>
      </c>
      <c r="N200" s="48">
        <f t="shared" si="81"/>
        <v>0</v>
      </c>
    </row>
    <row r="201" spans="1:14" ht="13.35" customHeight="1" x14ac:dyDescent="0.2">
      <c r="A201" s="41">
        <f t="shared" si="82"/>
        <v>156</v>
      </c>
      <c r="B201" s="111" t="s">
        <v>193</v>
      </c>
      <c r="C201" s="41" t="s">
        <v>194</v>
      </c>
      <c r="D201" s="41">
        <v>2</v>
      </c>
      <c r="E201" s="51" t="s">
        <v>90</v>
      </c>
      <c r="F201" s="48">
        <v>46.19</v>
      </c>
      <c r="G201" s="48">
        <v>45.9</v>
      </c>
      <c r="H201" s="48">
        <v>72.900000000000006</v>
      </c>
      <c r="I201" s="48">
        <f t="shared" si="83"/>
        <v>54.99666666666667</v>
      </c>
      <c r="J201" s="48">
        <f t="shared" si="84"/>
        <v>109.99333333333334</v>
      </c>
      <c r="K201" s="48">
        <f t="shared" si="79"/>
        <v>9.1661111111111122</v>
      </c>
      <c r="L201" s="48"/>
      <c r="M201" s="48">
        <f t="shared" si="80"/>
        <v>0</v>
      </c>
      <c r="N201" s="48">
        <f t="shared" si="81"/>
        <v>0</v>
      </c>
    </row>
    <row r="202" spans="1:14" ht="13.35" customHeight="1" x14ac:dyDescent="0.2">
      <c r="A202" s="41">
        <f t="shared" si="82"/>
        <v>157</v>
      </c>
      <c r="B202" s="111" t="s">
        <v>195</v>
      </c>
      <c r="C202" s="41" t="s">
        <v>196</v>
      </c>
      <c r="D202" s="41">
        <v>2</v>
      </c>
      <c r="E202" s="51" t="s">
        <v>90</v>
      </c>
      <c r="F202" s="48">
        <v>7.5</v>
      </c>
      <c r="G202" s="48">
        <v>6.84</v>
      </c>
      <c r="H202" s="48">
        <v>13.41</v>
      </c>
      <c r="I202" s="48">
        <f t="shared" si="83"/>
        <v>9.25</v>
      </c>
      <c r="J202" s="48">
        <f t="shared" si="84"/>
        <v>18.5</v>
      </c>
      <c r="K202" s="48">
        <f t="shared" si="79"/>
        <v>1.5416666666666667</v>
      </c>
      <c r="L202" s="48"/>
      <c r="M202" s="48">
        <f t="shared" si="80"/>
        <v>0</v>
      </c>
      <c r="N202" s="48">
        <f t="shared" si="81"/>
        <v>0</v>
      </c>
    </row>
    <row r="203" spans="1:14" ht="13.35" customHeight="1" x14ac:dyDescent="0.2">
      <c r="A203" s="41">
        <f t="shared" si="82"/>
        <v>158</v>
      </c>
      <c r="B203" s="111" t="s">
        <v>197</v>
      </c>
      <c r="C203" s="41" t="s">
        <v>147</v>
      </c>
      <c r="D203" s="41">
        <v>2</v>
      </c>
      <c r="E203" s="51" t="s">
        <v>90</v>
      </c>
      <c r="F203" s="48">
        <v>289.89999999999998</v>
      </c>
      <c r="G203" s="48">
        <v>335</v>
      </c>
      <c r="H203" s="48">
        <v>335</v>
      </c>
      <c r="I203" s="48">
        <f t="shared" si="83"/>
        <v>319.96666666666664</v>
      </c>
      <c r="J203" s="48">
        <f t="shared" si="84"/>
        <v>639.93333333333328</v>
      </c>
      <c r="K203" s="48">
        <f t="shared" si="79"/>
        <v>53.327777777777776</v>
      </c>
      <c r="L203" s="48"/>
      <c r="M203" s="48">
        <f t="shared" si="80"/>
        <v>0</v>
      </c>
      <c r="N203" s="48">
        <f t="shared" si="81"/>
        <v>0</v>
      </c>
    </row>
    <row r="204" spans="1:14" ht="13.35" customHeight="1" x14ac:dyDescent="0.2">
      <c r="A204" s="41">
        <f t="shared" si="82"/>
        <v>159</v>
      </c>
      <c r="B204" s="111" t="s">
        <v>198</v>
      </c>
      <c r="C204" s="41" t="s">
        <v>191</v>
      </c>
      <c r="D204" s="41">
        <v>2</v>
      </c>
      <c r="E204" s="51" t="s">
        <v>90</v>
      </c>
      <c r="F204" s="48">
        <v>99.99</v>
      </c>
      <c r="G204" s="48">
        <v>45</v>
      </c>
      <c r="H204" s="48">
        <v>49.2</v>
      </c>
      <c r="I204" s="48">
        <f t="shared" si="83"/>
        <v>64.73</v>
      </c>
      <c r="J204" s="48">
        <f t="shared" si="84"/>
        <v>129.46</v>
      </c>
      <c r="K204" s="48">
        <f t="shared" si="79"/>
        <v>10.788333333333334</v>
      </c>
      <c r="L204" s="48"/>
      <c r="M204" s="48">
        <f t="shared" si="80"/>
        <v>0</v>
      </c>
      <c r="N204" s="48">
        <f t="shared" si="81"/>
        <v>0</v>
      </c>
    </row>
    <row r="205" spans="1:14" ht="13.35" customHeight="1" x14ac:dyDescent="0.2">
      <c r="A205" s="41">
        <f t="shared" si="82"/>
        <v>160</v>
      </c>
      <c r="B205" s="111" t="s">
        <v>199</v>
      </c>
      <c r="C205" s="41" t="s">
        <v>147</v>
      </c>
      <c r="D205" s="41">
        <v>2</v>
      </c>
      <c r="E205" s="48">
        <v>12.73</v>
      </c>
      <c r="F205" s="48">
        <v>17.899999999999999</v>
      </c>
      <c r="G205" s="48">
        <v>11.9</v>
      </c>
      <c r="H205" s="48">
        <v>17.850000000000001</v>
      </c>
      <c r="I205" s="48">
        <f t="shared" ref="I205" si="85">AVERAGE(E205:H205)</f>
        <v>15.095000000000001</v>
      </c>
      <c r="J205" s="48">
        <f t="shared" ref="J205" si="86">I205*D205</f>
        <v>30.19</v>
      </c>
      <c r="K205" s="48">
        <f t="shared" ref="K205" si="87">J205/12</f>
        <v>2.5158333333333336</v>
      </c>
      <c r="L205" s="48"/>
      <c r="M205" s="48">
        <f t="shared" si="80"/>
        <v>0</v>
      </c>
      <c r="N205" s="48">
        <f t="shared" si="81"/>
        <v>0</v>
      </c>
    </row>
    <row r="206" spans="1:14" ht="13.35" customHeight="1" x14ac:dyDescent="0.2">
      <c r="A206" s="41">
        <f t="shared" si="82"/>
        <v>161</v>
      </c>
      <c r="B206" s="111" t="s">
        <v>205</v>
      </c>
      <c r="C206" s="41" t="s">
        <v>204</v>
      </c>
      <c r="D206" s="41">
        <v>120</v>
      </c>
      <c r="E206" s="51" t="s">
        <v>90</v>
      </c>
      <c r="F206" s="48">
        <v>0.67</v>
      </c>
      <c r="G206" s="48">
        <v>0.99</v>
      </c>
      <c r="H206" s="48">
        <v>0.99</v>
      </c>
      <c r="I206" s="48">
        <f t="shared" si="83"/>
        <v>0.88333333333333341</v>
      </c>
      <c r="J206" s="48">
        <f t="shared" si="84"/>
        <v>106.00000000000001</v>
      </c>
      <c r="K206" s="48">
        <f t="shared" si="79"/>
        <v>8.8333333333333339</v>
      </c>
      <c r="L206" s="48"/>
      <c r="M206" s="48">
        <f t="shared" si="80"/>
        <v>0</v>
      </c>
      <c r="N206" s="48">
        <f t="shared" si="81"/>
        <v>0</v>
      </c>
    </row>
    <row r="207" spans="1:14" ht="13.35" customHeight="1" x14ac:dyDescent="0.2">
      <c r="A207" s="41">
        <f t="shared" si="82"/>
        <v>162</v>
      </c>
      <c r="B207" s="111" t="s">
        <v>255</v>
      </c>
      <c r="C207" s="41" t="s">
        <v>147</v>
      </c>
      <c r="D207" s="41">
        <v>2</v>
      </c>
      <c r="E207" s="48">
        <v>15.58</v>
      </c>
      <c r="F207" s="48">
        <v>52.95</v>
      </c>
      <c r="G207" s="48">
        <v>42.29</v>
      </c>
      <c r="H207" s="48">
        <v>42.71</v>
      </c>
      <c r="I207" s="48">
        <f t="shared" si="83"/>
        <v>38.3825</v>
      </c>
      <c r="J207" s="48">
        <f t="shared" si="84"/>
        <v>76.765000000000001</v>
      </c>
      <c r="K207" s="48">
        <f t="shared" si="79"/>
        <v>6.3970833333333337</v>
      </c>
      <c r="L207" s="48"/>
      <c r="M207" s="48">
        <f t="shared" si="80"/>
        <v>0</v>
      </c>
      <c r="N207" s="48">
        <f t="shared" si="81"/>
        <v>0</v>
      </c>
    </row>
    <row r="208" spans="1:14" ht="13.35" customHeight="1" x14ac:dyDescent="0.2">
      <c r="A208" s="41">
        <f t="shared" si="82"/>
        <v>163</v>
      </c>
      <c r="B208" s="111" t="s">
        <v>514</v>
      </c>
      <c r="C208" s="41" t="s">
        <v>147</v>
      </c>
      <c r="D208" s="49">
        <v>1</v>
      </c>
      <c r="E208" s="51" t="s">
        <v>90</v>
      </c>
      <c r="F208" s="48">
        <v>167.2</v>
      </c>
      <c r="G208" s="48">
        <v>191.9</v>
      </c>
      <c r="H208" s="48">
        <v>163.68</v>
      </c>
      <c r="I208" s="48">
        <f>AVERAGE(E208:H208)</f>
        <v>174.26</v>
      </c>
      <c r="J208" s="48">
        <f>I208*D208</f>
        <v>174.26</v>
      </c>
      <c r="K208" s="48">
        <f>J208/12</f>
        <v>14.521666666666667</v>
      </c>
      <c r="L208" s="48"/>
      <c r="M208" s="48">
        <f t="shared" si="80"/>
        <v>0</v>
      </c>
      <c r="N208" s="48">
        <f t="shared" si="81"/>
        <v>0</v>
      </c>
    </row>
    <row r="209" spans="1:14" ht="13.35" customHeight="1" x14ac:dyDescent="0.2">
      <c r="A209" s="41">
        <f t="shared" si="82"/>
        <v>164</v>
      </c>
      <c r="B209" s="111" t="s">
        <v>200</v>
      </c>
      <c r="C209" s="41" t="s">
        <v>147</v>
      </c>
      <c r="D209" s="41">
        <v>100</v>
      </c>
      <c r="E209" s="51" t="s">
        <v>90</v>
      </c>
      <c r="F209" s="48">
        <v>19.72</v>
      </c>
      <c r="G209" s="48">
        <v>17.72</v>
      </c>
      <c r="H209" s="48">
        <v>19.22</v>
      </c>
      <c r="I209" s="48">
        <f t="shared" si="83"/>
        <v>18.886666666666667</v>
      </c>
      <c r="J209" s="48">
        <f t="shared" si="84"/>
        <v>1888.6666666666667</v>
      </c>
      <c r="K209" s="48">
        <f t="shared" si="79"/>
        <v>157.38888888888889</v>
      </c>
      <c r="L209" s="48"/>
      <c r="M209" s="48">
        <f t="shared" si="80"/>
        <v>0</v>
      </c>
      <c r="N209" s="48">
        <f t="shared" si="81"/>
        <v>0</v>
      </c>
    </row>
    <row r="210" spans="1:14" ht="13.35" customHeight="1" x14ac:dyDescent="0.2">
      <c r="A210" s="153" t="s">
        <v>201</v>
      </c>
      <c r="B210" s="154"/>
      <c r="C210" s="154"/>
      <c r="D210" s="154"/>
      <c r="E210" s="154"/>
      <c r="F210" s="154"/>
      <c r="G210" s="154"/>
      <c r="H210" s="154"/>
      <c r="I210" s="155"/>
      <c r="J210" s="55">
        <f>SUM(J168:J209)</f>
        <v>8381.4891666666663</v>
      </c>
      <c r="K210" s="55">
        <f t="shared" si="79"/>
        <v>698.45743055555556</v>
      </c>
      <c r="L210" s="53" t="s">
        <v>90</v>
      </c>
      <c r="M210" s="119">
        <f>SUM(M168:M209)</f>
        <v>0</v>
      </c>
      <c r="N210" s="119">
        <f t="shared" si="81"/>
        <v>0</v>
      </c>
    </row>
    <row r="211" spans="1:14" ht="13.35" customHeight="1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112"/>
      <c r="L211" s="5"/>
      <c r="M211" s="5"/>
      <c r="N211" s="5"/>
    </row>
    <row r="212" spans="1:14" ht="13.35" customHeight="1" x14ac:dyDescent="0.2">
      <c r="A212" s="162" t="s">
        <v>459</v>
      </c>
      <c r="B212" s="162"/>
      <c r="C212" s="162"/>
      <c r="D212" s="162"/>
      <c r="E212" s="162"/>
      <c r="F212" s="162"/>
      <c r="G212" s="162"/>
      <c r="H212" s="162"/>
      <c r="I212" s="162"/>
      <c r="J212" s="162"/>
      <c r="K212" s="162"/>
      <c r="L212" s="162"/>
      <c r="M212" s="162"/>
      <c r="N212" s="162"/>
    </row>
    <row r="213" spans="1:14" ht="13.35" customHeight="1" x14ac:dyDescent="0.2">
      <c r="A213" s="163" t="s">
        <v>112</v>
      </c>
      <c r="B213" s="163" t="s">
        <v>113</v>
      </c>
      <c r="C213" s="163" t="s">
        <v>147</v>
      </c>
      <c r="D213" s="163" t="s">
        <v>149</v>
      </c>
      <c r="E213" s="144" t="s">
        <v>548</v>
      </c>
      <c r="F213" s="144"/>
      <c r="G213" s="144"/>
      <c r="H213" s="144"/>
      <c r="I213" s="144"/>
      <c r="J213" s="144"/>
      <c r="K213" s="144"/>
      <c r="L213" s="144"/>
      <c r="M213" s="144"/>
      <c r="N213" s="144"/>
    </row>
    <row r="214" spans="1:14" ht="13.35" customHeight="1" x14ac:dyDescent="0.2">
      <c r="A214" s="164"/>
      <c r="B214" s="164"/>
      <c r="C214" s="164"/>
      <c r="D214" s="164"/>
      <c r="E214" s="42"/>
      <c r="F214" s="42"/>
      <c r="G214" s="42"/>
      <c r="H214" s="42"/>
      <c r="I214" s="153" t="s">
        <v>547</v>
      </c>
      <c r="J214" s="154"/>
      <c r="K214" s="155"/>
      <c r="L214" s="153" t="s">
        <v>553</v>
      </c>
      <c r="M214" s="154"/>
      <c r="N214" s="155"/>
    </row>
    <row r="215" spans="1:14" ht="13.35" customHeight="1" x14ac:dyDescent="0.2">
      <c r="A215" s="165"/>
      <c r="B215" s="165"/>
      <c r="C215" s="165"/>
      <c r="D215" s="165"/>
      <c r="E215" s="42" t="s">
        <v>148</v>
      </c>
      <c r="F215" s="42" t="s">
        <v>150</v>
      </c>
      <c r="G215" s="42" t="s">
        <v>151</v>
      </c>
      <c r="H215" s="42" t="s">
        <v>152</v>
      </c>
      <c r="I215" s="42" t="s">
        <v>153</v>
      </c>
      <c r="J215" s="42" t="s">
        <v>156</v>
      </c>
      <c r="K215" s="42" t="s">
        <v>155</v>
      </c>
      <c r="L215" s="42" t="s">
        <v>550</v>
      </c>
      <c r="M215" s="42" t="s">
        <v>156</v>
      </c>
      <c r="N215" s="42" t="s">
        <v>155</v>
      </c>
    </row>
    <row r="216" spans="1:14" ht="25.5" x14ac:dyDescent="0.2">
      <c r="A216" s="41">
        <v>165</v>
      </c>
      <c r="B216" s="61" t="s">
        <v>202</v>
      </c>
      <c r="C216" s="41" t="s">
        <v>147</v>
      </c>
      <c r="D216" s="41">
        <v>1</v>
      </c>
      <c r="E216" s="51" t="s">
        <v>90</v>
      </c>
      <c r="F216" s="48">
        <v>1399.9</v>
      </c>
      <c r="G216" s="48">
        <v>1689.9</v>
      </c>
      <c r="H216" s="48">
        <v>1300.49</v>
      </c>
      <c r="I216" s="48">
        <f>AVERAGE(E216:H216)</f>
        <v>1463.43</v>
      </c>
      <c r="J216" s="48">
        <f>I216*D216</f>
        <v>1463.43</v>
      </c>
      <c r="K216" s="48">
        <f>J216/12</f>
        <v>121.9525</v>
      </c>
      <c r="L216" s="48"/>
      <c r="M216" s="48">
        <f>L216*D216</f>
        <v>0</v>
      </c>
      <c r="N216" s="48">
        <f>M216/12</f>
        <v>0</v>
      </c>
    </row>
    <row r="217" spans="1:14" ht="38.25" x14ac:dyDescent="0.2">
      <c r="A217" s="41">
        <f>A216+1</f>
        <v>166</v>
      </c>
      <c r="B217" s="61" t="s">
        <v>203</v>
      </c>
      <c r="C217" s="41" t="s">
        <v>147</v>
      </c>
      <c r="D217" s="41">
        <v>1</v>
      </c>
      <c r="E217" s="51">
        <v>954.25</v>
      </c>
      <c r="F217" s="48">
        <v>1286.8599999999999</v>
      </c>
      <c r="G217" s="48">
        <v>1159.3</v>
      </c>
      <c r="H217" s="48">
        <v>1193.5</v>
      </c>
      <c r="I217" s="48">
        <f t="shared" ref="I217:I218" si="88">AVERAGE(E217:H217)</f>
        <v>1148.4775</v>
      </c>
      <c r="J217" s="48">
        <f t="shared" ref="J217:J218" si="89">I217*D217</f>
        <v>1148.4775</v>
      </c>
      <c r="K217" s="48">
        <f t="shared" ref="K217:K218" si="90">J217/12</f>
        <v>95.70645833333333</v>
      </c>
      <c r="L217" s="48"/>
      <c r="M217" s="48">
        <f t="shared" ref="M217:M218" si="91">L217*D217</f>
        <v>0</v>
      </c>
      <c r="N217" s="48">
        <f t="shared" ref="N217:N219" si="92">M217/12</f>
        <v>0</v>
      </c>
    </row>
    <row r="218" spans="1:14" ht="25.5" x14ac:dyDescent="0.2">
      <c r="A218" s="41">
        <f>A217+1</f>
        <v>167</v>
      </c>
      <c r="B218" s="61" t="s">
        <v>206</v>
      </c>
      <c r="C218" s="41" t="s">
        <v>147</v>
      </c>
      <c r="D218" s="41">
        <v>1</v>
      </c>
      <c r="E218" s="51" t="s">
        <v>90</v>
      </c>
      <c r="F218" s="48">
        <v>1350</v>
      </c>
      <c r="G218" s="48">
        <v>1263</v>
      </c>
      <c r="H218" s="48">
        <v>1589.9</v>
      </c>
      <c r="I218" s="48">
        <f t="shared" si="88"/>
        <v>1400.9666666666665</v>
      </c>
      <c r="J218" s="48">
        <f t="shared" si="89"/>
        <v>1400.9666666666665</v>
      </c>
      <c r="K218" s="48">
        <f t="shared" si="90"/>
        <v>116.74722222222221</v>
      </c>
      <c r="L218" s="48"/>
      <c r="M218" s="48">
        <f t="shared" si="91"/>
        <v>0</v>
      </c>
      <c r="N218" s="48">
        <f t="shared" si="92"/>
        <v>0</v>
      </c>
    </row>
    <row r="219" spans="1:14" ht="13.35" customHeight="1" x14ac:dyDescent="0.2">
      <c r="A219" s="153" t="s">
        <v>201</v>
      </c>
      <c r="B219" s="154"/>
      <c r="C219" s="154"/>
      <c r="D219" s="154"/>
      <c r="E219" s="154"/>
      <c r="F219" s="154"/>
      <c r="G219" s="154"/>
      <c r="H219" s="154"/>
      <c r="I219" s="155"/>
      <c r="J219" s="55">
        <f>SUM(J216:J218)</f>
        <v>4012.8741666666665</v>
      </c>
      <c r="K219" s="55">
        <f>J219/12</f>
        <v>334.40618055555552</v>
      </c>
      <c r="L219" s="53" t="s">
        <v>90</v>
      </c>
      <c r="M219" s="55">
        <f>SUM(M216:M218)</f>
        <v>0</v>
      </c>
      <c r="N219" s="48">
        <f t="shared" si="92"/>
        <v>0</v>
      </c>
    </row>
    <row r="220" spans="1:14" ht="13.35" customHeight="1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</row>
    <row r="221" spans="1:14" ht="13.35" customHeight="1" x14ac:dyDescent="0.2">
      <c r="A221" s="162" t="s">
        <v>460</v>
      </c>
      <c r="B221" s="162"/>
      <c r="C221" s="162"/>
      <c r="D221" s="162"/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</row>
    <row r="222" spans="1:14" ht="13.35" customHeight="1" x14ac:dyDescent="0.2">
      <c r="A222" s="163" t="s">
        <v>112</v>
      </c>
      <c r="B222" s="163" t="s">
        <v>113</v>
      </c>
      <c r="C222" s="163" t="s">
        <v>147</v>
      </c>
      <c r="D222" s="163" t="s">
        <v>149</v>
      </c>
      <c r="E222" s="144" t="s">
        <v>548</v>
      </c>
      <c r="F222" s="144"/>
      <c r="G222" s="144"/>
      <c r="H222" s="144"/>
      <c r="I222" s="144"/>
      <c r="J222" s="144"/>
      <c r="K222" s="144"/>
      <c r="L222" s="144"/>
      <c r="M222" s="144"/>
      <c r="N222" s="144"/>
    </row>
    <row r="223" spans="1:14" ht="13.35" customHeight="1" x14ac:dyDescent="0.2">
      <c r="A223" s="164"/>
      <c r="B223" s="164"/>
      <c r="C223" s="164"/>
      <c r="D223" s="164"/>
      <c r="E223" s="42"/>
      <c r="F223" s="42"/>
      <c r="G223" s="42"/>
      <c r="H223" s="42"/>
      <c r="I223" s="153" t="s">
        <v>547</v>
      </c>
      <c r="J223" s="154"/>
      <c r="K223" s="155"/>
      <c r="L223" s="153" t="s">
        <v>553</v>
      </c>
      <c r="M223" s="154"/>
      <c r="N223" s="155"/>
    </row>
    <row r="224" spans="1:14" ht="13.35" customHeight="1" x14ac:dyDescent="0.2">
      <c r="A224" s="165"/>
      <c r="B224" s="165"/>
      <c r="C224" s="165"/>
      <c r="D224" s="165"/>
      <c r="E224" s="42" t="s">
        <v>148</v>
      </c>
      <c r="F224" s="42" t="s">
        <v>150</v>
      </c>
      <c r="G224" s="42" t="s">
        <v>151</v>
      </c>
      <c r="H224" s="42" t="s">
        <v>152</v>
      </c>
      <c r="I224" s="42" t="s">
        <v>153</v>
      </c>
      <c r="J224" s="42" t="s">
        <v>156</v>
      </c>
      <c r="K224" s="42" t="s">
        <v>155</v>
      </c>
      <c r="L224" s="42" t="s">
        <v>550</v>
      </c>
      <c r="M224" s="42" t="s">
        <v>156</v>
      </c>
      <c r="N224" s="42" t="s">
        <v>155</v>
      </c>
    </row>
    <row r="225" spans="1:14" ht="13.35" customHeight="1" x14ac:dyDescent="0.2">
      <c r="A225" s="41">
        <v>168</v>
      </c>
      <c r="B225" s="61" t="s">
        <v>258</v>
      </c>
      <c r="C225" s="41" t="s">
        <v>147</v>
      </c>
      <c r="D225" s="41">
        <v>1</v>
      </c>
      <c r="E225" s="51">
        <v>137.5</v>
      </c>
      <c r="F225" s="48">
        <v>149</v>
      </c>
      <c r="G225" s="48">
        <v>119.23</v>
      </c>
      <c r="H225" s="48">
        <v>103.79</v>
      </c>
      <c r="I225" s="48">
        <f t="shared" ref="I225:I235" si="93">AVERAGE(E225:H225)</f>
        <v>127.38000000000001</v>
      </c>
      <c r="J225" s="48">
        <f t="shared" ref="J225:J235" si="94">I225*D225</f>
        <v>127.38000000000001</v>
      </c>
      <c r="K225" s="48">
        <f t="shared" ref="K225:K247" si="95">J225/12</f>
        <v>10.615</v>
      </c>
      <c r="L225" s="48"/>
      <c r="M225" s="48">
        <f>L225*D225</f>
        <v>0</v>
      </c>
      <c r="N225" s="48">
        <f>M225/12</f>
        <v>0</v>
      </c>
    </row>
    <row r="226" spans="1:14" ht="13.35" customHeight="1" x14ac:dyDescent="0.2">
      <c r="A226" s="41">
        <f>A225+1</f>
        <v>169</v>
      </c>
      <c r="B226" s="61" t="s">
        <v>339</v>
      </c>
      <c r="C226" s="41" t="s">
        <v>147</v>
      </c>
      <c r="D226" s="41">
        <v>1</v>
      </c>
      <c r="E226" s="48" t="s">
        <v>90</v>
      </c>
      <c r="F226" s="48">
        <v>21.9</v>
      </c>
      <c r="G226" s="48">
        <v>29</v>
      </c>
      <c r="H226" s="48">
        <v>22.02</v>
      </c>
      <c r="I226" s="48">
        <f t="shared" si="93"/>
        <v>24.306666666666668</v>
      </c>
      <c r="J226" s="48">
        <f t="shared" si="94"/>
        <v>24.306666666666668</v>
      </c>
      <c r="K226" s="48">
        <f t="shared" si="95"/>
        <v>2.0255555555555556</v>
      </c>
      <c r="L226" s="48"/>
      <c r="M226" s="48">
        <f t="shared" ref="M226:M267" si="96">L226*D226</f>
        <v>0</v>
      </c>
      <c r="N226" s="48">
        <f t="shared" ref="N226:N268" si="97">M226/12</f>
        <v>0</v>
      </c>
    </row>
    <row r="227" spans="1:14" ht="13.35" customHeight="1" x14ac:dyDescent="0.2">
      <c r="A227" s="41">
        <f t="shared" ref="A227:A267" si="98">A226+1</f>
        <v>170</v>
      </c>
      <c r="B227" s="61" t="s">
        <v>260</v>
      </c>
      <c r="C227" s="41" t="s">
        <v>147</v>
      </c>
      <c r="D227" s="41">
        <v>1</v>
      </c>
      <c r="E227" s="51">
        <v>261.43</v>
      </c>
      <c r="F227" s="48">
        <v>121.79</v>
      </c>
      <c r="G227" s="48">
        <v>174.49</v>
      </c>
      <c r="H227" s="48">
        <v>157.41</v>
      </c>
      <c r="I227" s="48">
        <f t="shared" si="93"/>
        <v>178.78</v>
      </c>
      <c r="J227" s="48">
        <f t="shared" si="94"/>
        <v>178.78</v>
      </c>
      <c r="K227" s="48">
        <f t="shared" si="95"/>
        <v>14.898333333333333</v>
      </c>
      <c r="L227" s="48"/>
      <c r="M227" s="48">
        <f t="shared" si="96"/>
        <v>0</v>
      </c>
      <c r="N227" s="48">
        <f t="shared" si="97"/>
        <v>0</v>
      </c>
    </row>
    <row r="228" spans="1:14" ht="13.35" customHeight="1" x14ac:dyDescent="0.2">
      <c r="A228" s="41">
        <f t="shared" si="98"/>
        <v>171</v>
      </c>
      <c r="B228" s="61" t="s">
        <v>261</v>
      </c>
      <c r="C228" s="41" t="s">
        <v>147</v>
      </c>
      <c r="D228" s="41">
        <v>1</v>
      </c>
      <c r="E228" s="51">
        <v>24.68</v>
      </c>
      <c r="F228" s="48">
        <v>60.08</v>
      </c>
      <c r="G228" s="48">
        <v>59.9</v>
      </c>
      <c r="H228" s="48">
        <v>25.83</v>
      </c>
      <c r="I228" s="48">
        <f t="shared" si="93"/>
        <v>42.622500000000002</v>
      </c>
      <c r="J228" s="48">
        <f t="shared" si="94"/>
        <v>42.622500000000002</v>
      </c>
      <c r="K228" s="48">
        <f t="shared" si="95"/>
        <v>3.5518750000000003</v>
      </c>
      <c r="L228" s="48"/>
      <c r="M228" s="48">
        <f t="shared" si="96"/>
        <v>0</v>
      </c>
      <c r="N228" s="48">
        <f t="shared" si="97"/>
        <v>0</v>
      </c>
    </row>
    <row r="229" spans="1:14" ht="13.35" customHeight="1" x14ac:dyDescent="0.2">
      <c r="A229" s="41">
        <f t="shared" si="98"/>
        <v>172</v>
      </c>
      <c r="B229" s="61" t="s">
        <v>262</v>
      </c>
      <c r="C229" s="41" t="s">
        <v>147</v>
      </c>
      <c r="D229" s="41">
        <v>1</v>
      </c>
      <c r="E229" s="51">
        <v>34.049999999999997</v>
      </c>
      <c r="F229" s="48">
        <v>69.34</v>
      </c>
      <c r="G229" s="48">
        <v>45.95</v>
      </c>
      <c r="H229" s="48">
        <v>49.9</v>
      </c>
      <c r="I229" s="48">
        <f t="shared" si="93"/>
        <v>49.81</v>
      </c>
      <c r="J229" s="48">
        <f t="shared" si="94"/>
        <v>49.81</v>
      </c>
      <c r="K229" s="48">
        <f t="shared" si="95"/>
        <v>4.1508333333333338</v>
      </c>
      <c r="L229" s="48"/>
      <c r="M229" s="48">
        <f t="shared" si="96"/>
        <v>0</v>
      </c>
      <c r="N229" s="48">
        <f t="shared" si="97"/>
        <v>0</v>
      </c>
    </row>
    <row r="230" spans="1:14" ht="13.35" customHeight="1" x14ac:dyDescent="0.2">
      <c r="A230" s="41">
        <f t="shared" si="98"/>
        <v>173</v>
      </c>
      <c r="B230" s="61" t="s">
        <v>265</v>
      </c>
      <c r="C230" s="41" t="s">
        <v>147</v>
      </c>
      <c r="D230" s="41">
        <v>1</v>
      </c>
      <c r="E230" s="51" t="s">
        <v>90</v>
      </c>
      <c r="F230" s="48">
        <v>60.99</v>
      </c>
      <c r="G230" s="48">
        <v>51.62</v>
      </c>
      <c r="H230" s="48">
        <v>45.9</v>
      </c>
      <c r="I230" s="48">
        <f t="shared" si="93"/>
        <v>52.836666666666666</v>
      </c>
      <c r="J230" s="48">
        <f t="shared" si="94"/>
        <v>52.836666666666666</v>
      </c>
      <c r="K230" s="48">
        <f t="shared" si="95"/>
        <v>4.4030555555555555</v>
      </c>
      <c r="L230" s="48"/>
      <c r="M230" s="48">
        <f t="shared" si="96"/>
        <v>0</v>
      </c>
      <c r="N230" s="48">
        <f t="shared" si="97"/>
        <v>0</v>
      </c>
    </row>
    <row r="231" spans="1:14" ht="13.35" customHeight="1" x14ac:dyDescent="0.2">
      <c r="A231" s="41">
        <f t="shared" si="98"/>
        <v>174</v>
      </c>
      <c r="B231" s="61" t="s">
        <v>510</v>
      </c>
      <c r="C231" s="41" t="s">
        <v>147</v>
      </c>
      <c r="D231" s="41">
        <v>1</v>
      </c>
      <c r="E231" s="51">
        <v>173.46</v>
      </c>
      <c r="F231" s="48">
        <v>164.99</v>
      </c>
      <c r="G231" s="48">
        <v>135</v>
      </c>
      <c r="H231" s="48">
        <v>171.18</v>
      </c>
      <c r="I231" s="48">
        <f t="shared" si="93"/>
        <v>161.15750000000003</v>
      </c>
      <c r="J231" s="48">
        <f t="shared" si="94"/>
        <v>161.15750000000003</v>
      </c>
      <c r="K231" s="48">
        <f t="shared" si="95"/>
        <v>13.429791666666668</v>
      </c>
      <c r="L231" s="48"/>
      <c r="M231" s="48">
        <f t="shared" si="96"/>
        <v>0</v>
      </c>
      <c r="N231" s="48">
        <f t="shared" si="97"/>
        <v>0</v>
      </c>
    </row>
    <row r="232" spans="1:14" ht="14.25" x14ac:dyDescent="0.2">
      <c r="A232" s="41">
        <f t="shared" si="98"/>
        <v>175</v>
      </c>
      <c r="B232" s="61" t="s">
        <v>266</v>
      </c>
      <c r="C232" s="41" t="s">
        <v>147</v>
      </c>
      <c r="D232" s="41">
        <v>1</v>
      </c>
      <c r="E232" s="51" t="s">
        <v>90</v>
      </c>
      <c r="F232" s="48">
        <v>479.9</v>
      </c>
      <c r="G232" s="48">
        <v>479.9</v>
      </c>
      <c r="H232" s="48">
        <v>389.9</v>
      </c>
      <c r="I232" s="48">
        <f t="shared" si="93"/>
        <v>449.89999999999992</v>
      </c>
      <c r="J232" s="48">
        <f t="shared" si="94"/>
        <v>449.89999999999992</v>
      </c>
      <c r="K232" s="48">
        <f t="shared" si="95"/>
        <v>37.49166666666666</v>
      </c>
      <c r="L232" s="48"/>
      <c r="M232" s="48">
        <f t="shared" si="96"/>
        <v>0</v>
      </c>
      <c r="N232" s="48">
        <f t="shared" si="97"/>
        <v>0</v>
      </c>
    </row>
    <row r="233" spans="1:14" ht="25.5" x14ac:dyDescent="0.2">
      <c r="A233" s="41">
        <f t="shared" si="98"/>
        <v>176</v>
      </c>
      <c r="B233" s="61" t="s">
        <v>268</v>
      </c>
      <c r="C233" s="41" t="s">
        <v>147</v>
      </c>
      <c r="D233" s="41">
        <v>1</v>
      </c>
      <c r="E233" s="51" t="s">
        <v>90</v>
      </c>
      <c r="F233" s="48">
        <v>157.9</v>
      </c>
      <c r="G233" s="48">
        <v>351.9</v>
      </c>
      <c r="H233" s="48">
        <v>185.22</v>
      </c>
      <c r="I233" s="48">
        <f t="shared" si="93"/>
        <v>231.67333333333332</v>
      </c>
      <c r="J233" s="48">
        <f t="shared" si="94"/>
        <v>231.67333333333332</v>
      </c>
      <c r="K233" s="48">
        <f t="shared" si="95"/>
        <v>19.306111111111111</v>
      </c>
      <c r="L233" s="48"/>
      <c r="M233" s="48">
        <f t="shared" si="96"/>
        <v>0</v>
      </c>
      <c r="N233" s="48">
        <f t="shared" si="97"/>
        <v>0</v>
      </c>
    </row>
    <row r="234" spans="1:14" ht="13.35" customHeight="1" x14ac:dyDescent="0.2">
      <c r="A234" s="41">
        <f t="shared" si="98"/>
        <v>177</v>
      </c>
      <c r="B234" s="61" t="s">
        <v>269</v>
      </c>
      <c r="C234" s="41" t="s">
        <v>147</v>
      </c>
      <c r="D234" s="41">
        <v>1</v>
      </c>
      <c r="E234" s="51">
        <v>82.78</v>
      </c>
      <c r="F234" s="48">
        <v>179.9</v>
      </c>
      <c r="G234" s="48">
        <v>147.15</v>
      </c>
      <c r="H234" s="48">
        <v>134.9</v>
      </c>
      <c r="I234" s="48">
        <f t="shared" si="93"/>
        <v>136.1825</v>
      </c>
      <c r="J234" s="48">
        <f t="shared" si="94"/>
        <v>136.1825</v>
      </c>
      <c r="K234" s="48">
        <f t="shared" si="95"/>
        <v>11.348541666666668</v>
      </c>
      <c r="L234" s="48"/>
      <c r="M234" s="48">
        <f t="shared" si="96"/>
        <v>0</v>
      </c>
      <c r="N234" s="48">
        <f t="shared" si="97"/>
        <v>0</v>
      </c>
    </row>
    <row r="235" spans="1:14" ht="13.35" customHeight="1" x14ac:dyDescent="0.2">
      <c r="A235" s="41">
        <f t="shared" si="98"/>
        <v>178</v>
      </c>
      <c r="B235" s="61" t="s">
        <v>270</v>
      </c>
      <c r="C235" s="41" t="s">
        <v>147</v>
      </c>
      <c r="D235" s="41">
        <v>6</v>
      </c>
      <c r="E235" s="51">
        <v>12.42</v>
      </c>
      <c r="F235" s="48">
        <v>18.899999999999999</v>
      </c>
      <c r="G235" s="48">
        <v>6.99</v>
      </c>
      <c r="H235" s="48">
        <v>10.24</v>
      </c>
      <c r="I235" s="48">
        <f t="shared" si="93"/>
        <v>12.137500000000001</v>
      </c>
      <c r="J235" s="48">
        <f t="shared" si="94"/>
        <v>72.825000000000003</v>
      </c>
      <c r="K235" s="48">
        <f t="shared" si="95"/>
        <v>6.0687500000000005</v>
      </c>
      <c r="L235" s="48"/>
      <c r="M235" s="48">
        <f t="shared" si="96"/>
        <v>0</v>
      </c>
      <c r="N235" s="48">
        <f t="shared" si="97"/>
        <v>0</v>
      </c>
    </row>
    <row r="236" spans="1:14" ht="13.35" customHeight="1" x14ac:dyDescent="0.2">
      <c r="A236" s="41">
        <f t="shared" si="98"/>
        <v>179</v>
      </c>
      <c r="B236" s="61" t="s">
        <v>290</v>
      </c>
      <c r="C236" s="41" t="s">
        <v>282</v>
      </c>
      <c r="D236" s="41">
        <v>1</v>
      </c>
      <c r="E236" s="48">
        <v>182.67</v>
      </c>
      <c r="F236" s="48">
        <v>311.98</v>
      </c>
      <c r="G236" s="48">
        <v>359.9</v>
      </c>
      <c r="H236" s="48">
        <v>419.9</v>
      </c>
      <c r="I236" s="48">
        <f t="shared" ref="I236:I247" si="99">AVERAGE(E236:H236)</f>
        <v>318.61249999999995</v>
      </c>
      <c r="J236" s="48">
        <f t="shared" ref="J236:J247" si="100">I236*D236</f>
        <v>318.61249999999995</v>
      </c>
      <c r="K236" s="48">
        <f t="shared" si="95"/>
        <v>26.551041666666663</v>
      </c>
      <c r="L236" s="48"/>
      <c r="M236" s="48">
        <f t="shared" si="96"/>
        <v>0</v>
      </c>
      <c r="N236" s="48">
        <f t="shared" si="97"/>
        <v>0</v>
      </c>
    </row>
    <row r="237" spans="1:14" ht="13.35" customHeight="1" x14ac:dyDescent="0.2">
      <c r="A237" s="41">
        <f t="shared" si="98"/>
        <v>180</v>
      </c>
      <c r="B237" s="61" t="s">
        <v>291</v>
      </c>
      <c r="C237" s="41" t="s">
        <v>282</v>
      </c>
      <c r="D237" s="41">
        <v>2</v>
      </c>
      <c r="E237" s="51" t="s">
        <v>90</v>
      </c>
      <c r="F237" s="48">
        <v>201</v>
      </c>
      <c r="G237" s="48">
        <v>176.6</v>
      </c>
      <c r="H237" s="48">
        <v>221</v>
      </c>
      <c r="I237" s="48">
        <f t="shared" si="99"/>
        <v>199.53333333333333</v>
      </c>
      <c r="J237" s="48">
        <f t="shared" si="100"/>
        <v>399.06666666666666</v>
      </c>
      <c r="K237" s="48">
        <f t="shared" si="95"/>
        <v>33.255555555555553</v>
      </c>
      <c r="L237" s="48"/>
      <c r="M237" s="48">
        <f t="shared" si="96"/>
        <v>0</v>
      </c>
      <c r="N237" s="48">
        <f t="shared" si="97"/>
        <v>0</v>
      </c>
    </row>
    <row r="238" spans="1:14" ht="13.35" customHeight="1" x14ac:dyDescent="0.2">
      <c r="A238" s="41">
        <f t="shared" si="98"/>
        <v>181</v>
      </c>
      <c r="B238" s="61" t="s">
        <v>375</v>
      </c>
      <c r="C238" s="41" t="s">
        <v>147</v>
      </c>
      <c r="D238" s="41">
        <v>50</v>
      </c>
      <c r="E238" s="51">
        <v>12.19</v>
      </c>
      <c r="F238" s="48">
        <v>32.799999999999997</v>
      </c>
      <c r="G238" s="48">
        <v>23.9</v>
      </c>
      <c r="H238" s="48">
        <v>24.49</v>
      </c>
      <c r="I238" s="48">
        <f t="shared" si="99"/>
        <v>23.344999999999995</v>
      </c>
      <c r="J238" s="48">
        <f t="shared" si="100"/>
        <v>1167.2499999999998</v>
      </c>
      <c r="K238" s="48">
        <f t="shared" si="95"/>
        <v>97.270833333333314</v>
      </c>
      <c r="L238" s="48"/>
      <c r="M238" s="48">
        <f t="shared" si="96"/>
        <v>0</v>
      </c>
      <c r="N238" s="48">
        <f t="shared" si="97"/>
        <v>0</v>
      </c>
    </row>
    <row r="239" spans="1:14" ht="13.35" customHeight="1" x14ac:dyDescent="0.2">
      <c r="A239" s="41">
        <f t="shared" si="98"/>
        <v>182</v>
      </c>
      <c r="B239" s="61" t="s">
        <v>376</v>
      </c>
      <c r="C239" s="41" t="s">
        <v>147</v>
      </c>
      <c r="D239" s="41">
        <v>6</v>
      </c>
      <c r="E239" s="51">
        <v>74.959999999999994</v>
      </c>
      <c r="F239" s="48">
        <v>72</v>
      </c>
      <c r="G239" s="48">
        <v>90.8</v>
      </c>
      <c r="H239" s="48">
        <v>87.91</v>
      </c>
      <c r="I239" s="48">
        <f t="shared" si="99"/>
        <v>81.41749999999999</v>
      </c>
      <c r="J239" s="48">
        <f t="shared" si="100"/>
        <v>488.50499999999994</v>
      </c>
      <c r="K239" s="48">
        <f t="shared" si="95"/>
        <v>40.708749999999995</v>
      </c>
      <c r="L239" s="48"/>
      <c r="M239" s="48">
        <f t="shared" si="96"/>
        <v>0</v>
      </c>
      <c r="N239" s="48">
        <f t="shared" si="97"/>
        <v>0</v>
      </c>
    </row>
    <row r="240" spans="1:14" ht="13.35" customHeight="1" x14ac:dyDescent="0.2">
      <c r="A240" s="41">
        <f t="shared" si="98"/>
        <v>183</v>
      </c>
      <c r="B240" s="61" t="s">
        <v>377</v>
      </c>
      <c r="C240" s="41" t="s">
        <v>147</v>
      </c>
      <c r="D240" s="41">
        <v>10</v>
      </c>
      <c r="E240" s="51" t="s">
        <v>90</v>
      </c>
      <c r="F240" s="48">
        <v>30.99</v>
      </c>
      <c r="G240" s="48">
        <v>28.9</v>
      </c>
      <c r="H240" s="48">
        <v>22.9</v>
      </c>
      <c r="I240" s="48">
        <f t="shared" si="99"/>
        <v>27.596666666666664</v>
      </c>
      <c r="J240" s="48">
        <f t="shared" si="100"/>
        <v>275.96666666666664</v>
      </c>
      <c r="K240" s="48">
        <f t="shared" si="95"/>
        <v>22.99722222222222</v>
      </c>
      <c r="L240" s="48"/>
      <c r="M240" s="48">
        <f t="shared" si="96"/>
        <v>0</v>
      </c>
      <c r="N240" s="48">
        <f t="shared" si="97"/>
        <v>0</v>
      </c>
    </row>
    <row r="241" spans="1:14" ht="13.35" customHeight="1" x14ac:dyDescent="0.2">
      <c r="A241" s="41">
        <f t="shared" si="98"/>
        <v>184</v>
      </c>
      <c r="B241" s="61" t="s">
        <v>293</v>
      </c>
      <c r="C241" s="41" t="s">
        <v>147</v>
      </c>
      <c r="D241" s="41">
        <v>10</v>
      </c>
      <c r="E241" s="51">
        <v>18.37</v>
      </c>
      <c r="F241" s="48">
        <v>12.9</v>
      </c>
      <c r="G241" s="48">
        <v>22.65</v>
      </c>
      <c r="H241" s="48">
        <v>14.1</v>
      </c>
      <c r="I241" s="48">
        <f t="shared" si="99"/>
        <v>17.004999999999999</v>
      </c>
      <c r="J241" s="48">
        <f t="shared" si="100"/>
        <v>170.04999999999998</v>
      </c>
      <c r="K241" s="48">
        <f t="shared" si="95"/>
        <v>14.170833333333333</v>
      </c>
      <c r="L241" s="48"/>
      <c r="M241" s="48">
        <f t="shared" si="96"/>
        <v>0</v>
      </c>
      <c r="N241" s="48">
        <f t="shared" si="97"/>
        <v>0</v>
      </c>
    </row>
    <row r="242" spans="1:14" ht="13.35" customHeight="1" x14ac:dyDescent="0.2">
      <c r="A242" s="41">
        <f t="shared" si="98"/>
        <v>185</v>
      </c>
      <c r="B242" s="61" t="s">
        <v>294</v>
      </c>
      <c r="C242" s="41" t="s">
        <v>147</v>
      </c>
      <c r="D242" s="41">
        <v>10</v>
      </c>
      <c r="E242" s="51">
        <v>11.85</v>
      </c>
      <c r="F242" s="48">
        <v>18.899999999999999</v>
      </c>
      <c r="G242" s="48">
        <v>17.43</v>
      </c>
      <c r="H242" s="48">
        <v>11.9</v>
      </c>
      <c r="I242" s="48">
        <f t="shared" si="99"/>
        <v>15.02</v>
      </c>
      <c r="J242" s="48">
        <f t="shared" si="100"/>
        <v>150.19999999999999</v>
      </c>
      <c r="K242" s="48">
        <f t="shared" si="95"/>
        <v>12.516666666666666</v>
      </c>
      <c r="L242" s="48"/>
      <c r="M242" s="48">
        <f t="shared" si="96"/>
        <v>0</v>
      </c>
      <c r="N242" s="48">
        <f t="shared" si="97"/>
        <v>0</v>
      </c>
    </row>
    <row r="243" spans="1:14" ht="13.35" customHeight="1" x14ac:dyDescent="0.2">
      <c r="A243" s="41">
        <f t="shared" si="98"/>
        <v>186</v>
      </c>
      <c r="B243" s="61" t="s">
        <v>295</v>
      </c>
      <c r="C243" s="41" t="s">
        <v>147</v>
      </c>
      <c r="D243" s="41">
        <v>10</v>
      </c>
      <c r="E243" s="51" t="s">
        <v>90</v>
      </c>
      <c r="F243" s="48">
        <v>9.9700000000000006</v>
      </c>
      <c r="G243" s="48">
        <v>17.29</v>
      </c>
      <c r="H243" s="48">
        <v>7.9</v>
      </c>
      <c r="I243" s="48">
        <f t="shared" si="99"/>
        <v>11.719999999999999</v>
      </c>
      <c r="J243" s="48">
        <f t="shared" si="100"/>
        <v>117.19999999999999</v>
      </c>
      <c r="K243" s="48">
        <f t="shared" si="95"/>
        <v>9.7666666666666657</v>
      </c>
      <c r="L243" s="48"/>
      <c r="M243" s="48">
        <f t="shared" si="96"/>
        <v>0</v>
      </c>
      <c r="N243" s="48">
        <f t="shared" si="97"/>
        <v>0</v>
      </c>
    </row>
    <row r="244" spans="1:14" ht="13.35" customHeight="1" x14ac:dyDescent="0.2">
      <c r="A244" s="41">
        <f t="shared" si="98"/>
        <v>187</v>
      </c>
      <c r="B244" s="61" t="s">
        <v>341</v>
      </c>
      <c r="C244" s="41" t="s">
        <v>147</v>
      </c>
      <c r="D244" s="41">
        <v>1</v>
      </c>
      <c r="E244" s="51" t="s">
        <v>90</v>
      </c>
      <c r="F244" s="48">
        <v>76</v>
      </c>
      <c r="G244" s="48">
        <v>65.2</v>
      </c>
      <c r="H244" s="48">
        <v>55.9</v>
      </c>
      <c r="I244" s="48">
        <f t="shared" si="99"/>
        <v>65.7</v>
      </c>
      <c r="J244" s="48">
        <f t="shared" si="100"/>
        <v>65.7</v>
      </c>
      <c r="K244" s="48">
        <f t="shared" si="95"/>
        <v>5.4750000000000005</v>
      </c>
      <c r="L244" s="48"/>
      <c r="M244" s="48">
        <f t="shared" si="96"/>
        <v>0</v>
      </c>
      <c r="N244" s="48">
        <f t="shared" si="97"/>
        <v>0</v>
      </c>
    </row>
    <row r="245" spans="1:14" ht="13.35" customHeight="1" x14ac:dyDescent="0.2">
      <c r="A245" s="41">
        <f t="shared" si="98"/>
        <v>188</v>
      </c>
      <c r="B245" s="61" t="s">
        <v>342</v>
      </c>
      <c r="C245" s="41" t="s">
        <v>147</v>
      </c>
      <c r="D245" s="41">
        <v>1</v>
      </c>
      <c r="E245" s="51">
        <v>83.03</v>
      </c>
      <c r="F245" s="48">
        <v>92.9</v>
      </c>
      <c r="G245" s="48">
        <v>129.81</v>
      </c>
      <c r="H245" s="48">
        <v>100.98</v>
      </c>
      <c r="I245" s="48">
        <f t="shared" si="99"/>
        <v>101.68</v>
      </c>
      <c r="J245" s="48">
        <f t="shared" si="100"/>
        <v>101.68</v>
      </c>
      <c r="K245" s="48">
        <f t="shared" si="95"/>
        <v>8.4733333333333345</v>
      </c>
      <c r="L245" s="48"/>
      <c r="M245" s="48">
        <f t="shared" si="96"/>
        <v>0</v>
      </c>
      <c r="N245" s="48">
        <f t="shared" si="97"/>
        <v>0</v>
      </c>
    </row>
    <row r="246" spans="1:14" ht="13.35" customHeight="1" x14ac:dyDescent="0.2">
      <c r="A246" s="41">
        <f t="shared" si="98"/>
        <v>189</v>
      </c>
      <c r="B246" s="61" t="s">
        <v>343</v>
      </c>
      <c r="C246" s="41" t="s">
        <v>147</v>
      </c>
      <c r="D246" s="41">
        <v>2</v>
      </c>
      <c r="E246" s="51" t="s">
        <v>90</v>
      </c>
      <c r="F246" s="48">
        <v>8.02</v>
      </c>
      <c r="G246" s="48">
        <v>6.38</v>
      </c>
      <c r="H246" s="48">
        <v>6.9</v>
      </c>
      <c r="I246" s="48">
        <f t="shared" si="99"/>
        <v>7.0999999999999988</v>
      </c>
      <c r="J246" s="48">
        <f t="shared" si="100"/>
        <v>14.199999999999998</v>
      </c>
      <c r="K246" s="48">
        <f t="shared" si="95"/>
        <v>1.1833333333333331</v>
      </c>
      <c r="L246" s="48"/>
      <c r="M246" s="48">
        <f t="shared" si="96"/>
        <v>0</v>
      </c>
      <c r="N246" s="48">
        <f t="shared" si="97"/>
        <v>0</v>
      </c>
    </row>
    <row r="247" spans="1:14" ht="13.35" customHeight="1" x14ac:dyDescent="0.2">
      <c r="A247" s="41">
        <f t="shared" si="98"/>
        <v>190</v>
      </c>
      <c r="B247" s="61" t="s">
        <v>344</v>
      </c>
      <c r="C247" s="41" t="s">
        <v>147</v>
      </c>
      <c r="D247" s="41">
        <v>1</v>
      </c>
      <c r="E247" s="51" t="s">
        <v>90</v>
      </c>
      <c r="F247" s="48">
        <v>32.9</v>
      </c>
      <c r="G247" s="48">
        <v>54.9</v>
      </c>
      <c r="H247" s="48">
        <v>32</v>
      </c>
      <c r="I247" s="48">
        <f t="shared" si="99"/>
        <v>39.93333333333333</v>
      </c>
      <c r="J247" s="48">
        <f t="shared" si="100"/>
        <v>39.93333333333333</v>
      </c>
      <c r="K247" s="48">
        <f t="shared" si="95"/>
        <v>3.3277777777777775</v>
      </c>
      <c r="L247" s="48"/>
      <c r="M247" s="48">
        <f t="shared" si="96"/>
        <v>0</v>
      </c>
      <c r="N247" s="48">
        <f t="shared" si="97"/>
        <v>0</v>
      </c>
    </row>
    <row r="248" spans="1:14" ht="13.35" customHeight="1" x14ac:dyDescent="0.2">
      <c r="A248" s="41">
        <f t="shared" si="98"/>
        <v>191</v>
      </c>
      <c r="B248" s="61" t="s">
        <v>175</v>
      </c>
      <c r="C248" s="41" t="s">
        <v>147</v>
      </c>
      <c r="D248" s="41">
        <v>1</v>
      </c>
      <c r="E248" s="48">
        <v>55.79</v>
      </c>
      <c r="F248" s="48">
        <v>33.86</v>
      </c>
      <c r="G248" s="48">
        <v>41.31</v>
      </c>
      <c r="H248" s="48">
        <v>27.9</v>
      </c>
      <c r="I248" s="48">
        <f t="shared" ref="I248:I253" si="101">AVERAGE(E248:H248)</f>
        <v>39.715000000000003</v>
      </c>
      <c r="J248" s="48">
        <f t="shared" ref="J248:J253" si="102">I248*D248</f>
        <v>39.715000000000003</v>
      </c>
      <c r="K248" s="48">
        <f t="shared" ref="K248:K253" si="103">J248/12</f>
        <v>3.3095833333333338</v>
      </c>
      <c r="L248" s="48"/>
      <c r="M248" s="48">
        <f t="shared" si="96"/>
        <v>0</v>
      </c>
      <c r="N248" s="48">
        <f t="shared" si="97"/>
        <v>0</v>
      </c>
    </row>
    <row r="249" spans="1:14" ht="13.35" customHeight="1" x14ac:dyDescent="0.2">
      <c r="A249" s="41">
        <f t="shared" si="98"/>
        <v>192</v>
      </c>
      <c r="B249" s="61" t="s">
        <v>352</v>
      </c>
      <c r="C249" s="41" t="s">
        <v>351</v>
      </c>
      <c r="D249" s="41">
        <v>1</v>
      </c>
      <c r="E249" s="51" t="s">
        <v>90</v>
      </c>
      <c r="F249" s="48">
        <v>85</v>
      </c>
      <c r="G249" s="48">
        <v>61.5</v>
      </c>
      <c r="H249" s="48">
        <v>77.099999999999994</v>
      </c>
      <c r="I249" s="48">
        <f t="shared" si="101"/>
        <v>74.533333333333331</v>
      </c>
      <c r="J249" s="48">
        <f t="shared" si="102"/>
        <v>74.533333333333331</v>
      </c>
      <c r="K249" s="48">
        <f t="shared" si="103"/>
        <v>6.2111111111111112</v>
      </c>
      <c r="L249" s="48"/>
      <c r="M249" s="48">
        <f t="shared" si="96"/>
        <v>0</v>
      </c>
      <c r="N249" s="48">
        <f t="shared" si="97"/>
        <v>0</v>
      </c>
    </row>
    <row r="250" spans="1:14" ht="13.35" customHeight="1" x14ac:dyDescent="0.2">
      <c r="A250" s="41">
        <f t="shared" si="98"/>
        <v>193</v>
      </c>
      <c r="B250" s="61" t="s">
        <v>353</v>
      </c>
      <c r="C250" s="41" t="s">
        <v>147</v>
      </c>
      <c r="D250" s="41">
        <v>10</v>
      </c>
      <c r="E250" s="48">
        <v>7.19</v>
      </c>
      <c r="F250" s="48">
        <v>36</v>
      </c>
      <c r="G250" s="48">
        <v>45.9</v>
      </c>
      <c r="H250" s="48">
        <v>29.9</v>
      </c>
      <c r="I250" s="48">
        <f t="shared" si="101"/>
        <v>29.747500000000002</v>
      </c>
      <c r="J250" s="48">
        <f t="shared" si="102"/>
        <v>297.47500000000002</v>
      </c>
      <c r="K250" s="48">
        <f t="shared" si="103"/>
        <v>24.789583333333336</v>
      </c>
      <c r="L250" s="48"/>
      <c r="M250" s="48">
        <f t="shared" si="96"/>
        <v>0</v>
      </c>
      <c r="N250" s="48">
        <f t="shared" si="97"/>
        <v>0</v>
      </c>
    </row>
    <row r="251" spans="1:14" ht="13.35" customHeight="1" x14ac:dyDescent="0.2">
      <c r="A251" s="41">
        <f t="shared" si="98"/>
        <v>194</v>
      </c>
      <c r="B251" s="61" t="s">
        <v>359</v>
      </c>
      <c r="C251" s="41" t="s">
        <v>147</v>
      </c>
      <c r="D251" s="41">
        <v>6</v>
      </c>
      <c r="E251" s="51" t="s">
        <v>90</v>
      </c>
      <c r="F251" s="48">
        <v>14</v>
      </c>
      <c r="G251" s="48">
        <v>11.83</v>
      </c>
      <c r="H251" s="48">
        <v>13.8</v>
      </c>
      <c r="I251" s="48">
        <f t="shared" si="101"/>
        <v>13.209999999999999</v>
      </c>
      <c r="J251" s="48">
        <f t="shared" si="102"/>
        <v>79.259999999999991</v>
      </c>
      <c r="K251" s="48">
        <f t="shared" si="103"/>
        <v>6.6049999999999995</v>
      </c>
      <c r="L251" s="48"/>
      <c r="M251" s="48">
        <f t="shared" si="96"/>
        <v>0</v>
      </c>
      <c r="N251" s="48">
        <f t="shared" si="97"/>
        <v>0</v>
      </c>
    </row>
    <row r="252" spans="1:14" ht="13.35" customHeight="1" x14ac:dyDescent="0.2">
      <c r="A252" s="41">
        <f t="shared" si="98"/>
        <v>195</v>
      </c>
      <c r="B252" s="61" t="s">
        <v>360</v>
      </c>
      <c r="C252" s="41" t="s">
        <v>147</v>
      </c>
      <c r="D252" s="41">
        <v>6</v>
      </c>
      <c r="E252" s="48">
        <v>86.21</v>
      </c>
      <c r="F252" s="48">
        <v>79.5</v>
      </c>
      <c r="G252" s="48">
        <v>41.99</v>
      </c>
      <c r="H252" s="48">
        <v>55</v>
      </c>
      <c r="I252" s="48">
        <f t="shared" si="101"/>
        <v>65.674999999999997</v>
      </c>
      <c r="J252" s="48">
        <f t="shared" si="102"/>
        <v>394.04999999999995</v>
      </c>
      <c r="K252" s="48">
        <f t="shared" si="103"/>
        <v>32.837499999999999</v>
      </c>
      <c r="L252" s="48"/>
      <c r="M252" s="48">
        <f t="shared" si="96"/>
        <v>0</v>
      </c>
      <c r="N252" s="48">
        <f t="shared" si="97"/>
        <v>0</v>
      </c>
    </row>
    <row r="253" spans="1:14" ht="13.35" customHeight="1" x14ac:dyDescent="0.2">
      <c r="A253" s="41">
        <f t="shared" si="98"/>
        <v>196</v>
      </c>
      <c r="B253" s="61" t="s">
        <v>361</v>
      </c>
      <c r="C253" s="41" t="s">
        <v>147</v>
      </c>
      <c r="D253" s="41">
        <v>6</v>
      </c>
      <c r="E253" s="48">
        <v>86.21</v>
      </c>
      <c r="F253" s="48">
        <v>52.5</v>
      </c>
      <c r="G253" s="48">
        <v>110</v>
      </c>
      <c r="H253" s="48">
        <v>53.99</v>
      </c>
      <c r="I253" s="48">
        <f t="shared" si="101"/>
        <v>75.674999999999997</v>
      </c>
      <c r="J253" s="48">
        <f t="shared" si="102"/>
        <v>454.04999999999995</v>
      </c>
      <c r="K253" s="48">
        <f t="shared" si="103"/>
        <v>37.837499999999999</v>
      </c>
      <c r="L253" s="48"/>
      <c r="M253" s="48">
        <f t="shared" si="96"/>
        <v>0</v>
      </c>
      <c r="N253" s="48">
        <f t="shared" si="97"/>
        <v>0</v>
      </c>
    </row>
    <row r="254" spans="1:14" ht="13.35" customHeight="1" x14ac:dyDescent="0.2">
      <c r="A254" s="41">
        <f t="shared" si="98"/>
        <v>197</v>
      </c>
      <c r="B254" s="61" t="s">
        <v>362</v>
      </c>
      <c r="C254" s="41" t="s">
        <v>282</v>
      </c>
      <c r="D254" s="41">
        <v>1</v>
      </c>
      <c r="E254" s="51" t="s">
        <v>90</v>
      </c>
      <c r="F254" s="48">
        <v>347.51</v>
      </c>
      <c r="G254" s="48">
        <v>367.69</v>
      </c>
      <c r="H254" s="48">
        <v>411.34</v>
      </c>
      <c r="I254" s="48">
        <f t="shared" ref="I254:I266" si="104">AVERAGE(E254:H254)</f>
        <v>375.51333333333332</v>
      </c>
      <c r="J254" s="48">
        <f t="shared" ref="J254:J266" si="105">I254*D254</f>
        <v>375.51333333333332</v>
      </c>
      <c r="K254" s="48">
        <f t="shared" ref="K254:K266" si="106">J254/12</f>
        <v>31.292777777777776</v>
      </c>
      <c r="L254" s="48"/>
      <c r="M254" s="48">
        <f t="shared" si="96"/>
        <v>0</v>
      </c>
      <c r="N254" s="48">
        <f t="shared" si="97"/>
        <v>0</v>
      </c>
    </row>
    <row r="255" spans="1:14" ht="13.35" customHeight="1" x14ac:dyDescent="0.2">
      <c r="A255" s="41">
        <f t="shared" si="98"/>
        <v>198</v>
      </c>
      <c r="B255" s="61" t="s">
        <v>363</v>
      </c>
      <c r="C255" s="41" t="s">
        <v>282</v>
      </c>
      <c r="D255" s="41">
        <v>1</v>
      </c>
      <c r="E255" s="51" t="s">
        <v>90</v>
      </c>
      <c r="F255" s="48">
        <v>380</v>
      </c>
      <c r="G255" s="48">
        <v>447.3</v>
      </c>
      <c r="H255" s="48">
        <v>383.15</v>
      </c>
      <c r="I255" s="48">
        <f t="shared" si="104"/>
        <v>403.48333333333329</v>
      </c>
      <c r="J255" s="48">
        <f t="shared" si="105"/>
        <v>403.48333333333329</v>
      </c>
      <c r="K255" s="48">
        <f t="shared" si="106"/>
        <v>33.62361111111111</v>
      </c>
      <c r="L255" s="48"/>
      <c r="M255" s="48">
        <f t="shared" si="96"/>
        <v>0</v>
      </c>
      <c r="N255" s="48">
        <f t="shared" si="97"/>
        <v>0</v>
      </c>
    </row>
    <row r="256" spans="1:14" ht="13.35" customHeight="1" x14ac:dyDescent="0.2">
      <c r="A256" s="41">
        <f t="shared" si="98"/>
        <v>199</v>
      </c>
      <c r="B256" s="61" t="s">
        <v>378</v>
      </c>
      <c r="C256" s="41" t="s">
        <v>147</v>
      </c>
      <c r="D256" s="41">
        <v>1</v>
      </c>
      <c r="E256" s="51" t="s">
        <v>90</v>
      </c>
      <c r="F256" s="48">
        <v>30.9</v>
      </c>
      <c r="G256" s="48">
        <v>25.84</v>
      </c>
      <c r="H256" s="48">
        <v>32.799999999999997</v>
      </c>
      <c r="I256" s="48">
        <f t="shared" si="104"/>
        <v>29.846666666666664</v>
      </c>
      <c r="J256" s="48">
        <f t="shared" si="105"/>
        <v>29.846666666666664</v>
      </c>
      <c r="K256" s="48">
        <f t="shared" si="106"/>
        <v>2.487222222222222</v>
      </c>
      <c r="L256" s="48"/>
      <c r="M256" s="48">
        <f t="shared" si="96"/>
        <v>0</v>
      </c>
      <c r="N256" s="48">
        <f t="shared" si="97"/>
        <v>0</v>
      </c>
    </row>
    <row r="257" spans="1:14" ht="13.35" customHeight="1" x14ac:dyDescent="0.2">
      <c r="A257" s="41">
        <f t="shared" si="98"/>
        <v>200</v>
      </c>
      <c r="B257" s="61" t="s">
        <v>379</v>
      </c>
      <c r="C257" s="41" t="s">
        <v>380</v>
      </c>
      <c r="D257" s="41">
        <v>1</v>
      </c>
      <c r="E257" s="51" t="s">
        <v>90</v>
      </c>
      <c r="F257" s="48">
        <v>44.9</v>
      </c>
      <c r="G257" s="48">
        <v>30.3</v>
      </c>
      <c r="H257" s="48">
        <v>22.9</v>
      </c>
      <c r="I257" s="48">
        <f t="shared" si="104"/>
        <v>32.699999999999996</v>
      </c>
      <c r="J257" s="48">
        <f t="shared" si="105"/>
        <v>32.699999999999996</v>
      </c>
      <c r="K257" s="48">
        <f t="shared" si="106"/>
        <v>2.7249999999999996</v>
      </c>
      <c r="L257" s="48"/>
      <c r="M257" s="48">
        <f t="shared" si="96"/>
        <v>0</v>
      </c>
      <c r="N257" s="48">
        <f t="shared" si="97"/>
        <v>0</v>
      </c>
    </row>
    <row r="258" spans="1:14" ht="25.5" x14ac:dyDescent="0.2">
      <c r="A258" s="41">
        <f t="shared" si="98"/>
        <v>201</v>
      </c>
      <c r="B258" s="61" t="s">
        <v>511</v>
      </c>
      <c r="C258" s="41" t="s">
        <v>147</v>
      </c>
      <c r="D258" s="41">
        <v>1</v>
      </c>
      <c r="E258" s="51" t="s">
        <v>90</v>
      </c>
      <c r="F258" s="48">
        <v>599.9</v>
      </c>
      <c r="G258" s="48">
        <v>611.73</v>
      </c>
      <c r="H258" s="48">
        <v>469</v>
      </c>
      <c r="I258" s="48">
        <f t="shared" si="104"/>
        <v>560.21</v>
      </c>
      <c r="J258" s="48">
        <f t="shared" si="105"/>
        <v>560.21</v>
      </c>
      <c r="K258" s="48">
        <f t="shared" si="106"/>
        <v>46.68416666666667</v>
      </c>
      <c r="L258" s="48"/>
      <c r="M258" s="48">
        <f t="shared" si="96"/>
        <v>0</v>
      </c>
      <c r="N258" s="48">
        <f t="shared" si="97"/>
        <v>0</v>
      </c>
    </row>
    <row r="259" spans="1:14" ht="13.35" customHeight="1" x14ac:dyDescent="0.2">
      <c r="A259" s="41">
        <f t="shared" si="98"/>
        <v>202</v>
      </c>
      <c r="B259" s="61" t="s">
        <v>397</v>
      </c>
      <c r="C259" s="41" t="s">
        <v>391</v>
      </c>
      <c r="D259" s="41">
        <v>1</v>
      </c>
      <c r="E259" s="51" t="s">
        <v>90</v>
      </c>
      <c r="F259" s="48">
        <v>53.1</v>
      </c>
      <c r="G259" s="48">
        <v>45.94</v>
      </c>
      <c r="H259" s="48">
        <v>32.229999999999997</v>
      </c>
      <c r="I259" s="48">
        <f t="shared" si="104"/>
        <v>43.756666666666661</v>
      </c>
      <c r="J259" s="48">
        <f t="shared" si="105"/>
        <v>43.756666666666661</v>
      </c>
      <c r="K259" s="48">
        <f t="shared" si="106"/>
        <v>3.6463888888888882</v>
      </c>
      <c r="L259" s="48"/>
      <c r="M259" s="48">
        <f t="shared" si="96"/>
        <v>0</v>
      </c>
      <c r="N259" s="48">
        <f t="shared" si="97"/>
        <v>0</v>
      </c>
    </row>
    <row r="260" spans="1:14" ht="13.35" customHeight="1" x14ac:dyDescent="0.2">
      <c r="A260" s="41">
        <f t="shared" si="98"/>
        <v>203</v>
      </c>
      <c r="B260" s="61" t="s">
        <v>398</v>
      </c>
      <c r="C260" s="41" t="s">
        <v>391</v>
      </c>
      <c r="D260" s="41">
        <v>1</v>
      </c>
      <c r="E260" s="51" t="s">
        <v>90</v>
      </c>
      <c r="F260" s="48">
        <v>85</v>
      </c>
      <c r="G260" s="48">
        <v>88</v>
      </c>
      <c r="H260" s="48">
        <v>101.4</v>
      </c>
      <c r="I260" s="48">
        <f t="shared" si="104"/>
        <v>91.466666666666654</v>
      </c>
      <c r="J260" s="48">
        <f t="shared" si="105"/>
        <v>91.466666666666654</v>
      </c>
      <c r="K260" s="48">
        <f t="shared" si="106"/>
        <v>7.6222222222222209</v>
      </c>
      <c r="L260" s="48"/>
      <c r="M260" s="48">
        <f t="shared" si="96"/>
        <v>0</v>
      </c>
      <c r="N260" s="48">
        <f t="shared" si="97"/>
        <v>0</v>
      </c>
    </row>
    <row r="261" spans="1:14" ht="13.35" customHeight="1" x14ac:dyDescent="0.2">
      <c r="A261" s="41">
        <f t="shared" si="98"/>
        <v>204</v>
      </c>
      <c r="B261" s="61" t="s">
        <v>399</v>
      </c>
      <c r="C261" s="41" t="s">
        <v>391</v>
      </c>
      <c r="D261" s="41">
        <v>1</v>
      </c>
      <c r="E261" s="51" t="s">
        <v>90</v>
      </c>
      <c r="F261" s="48">
        <v>49.59</v>
      </c>
      <c r="G261" s="48">
        <v>55.88</v>
      </c>
      <c r="H261" s="48">
        <v>45.9</v>
      </c>
      <c r="I261" s="48">
        <f t="shared" si="104"/>
        <v>50.456666666666671</v>
      </c>
      <c r="J261" s="48">
        <f t="shared" si="105"/>
        <v>50.456666666666671</v>
      </c>
      <c r="K261" s="48">
        <f t="shared" si="106"/>
        <v>4.2047222222222222</v>
      </c>
      <c r="L261" s="48"/>
      <c r="M261" s="48">
        <f t="shared" si="96"/>
        <v>0</v>
      </c>
      <c r="N261" s="48">
        <f t="shared" si="97"/>
        <v>0</v>
      </c>
    </row>
    <row r="262" spans="1:14" ht="13.35" customHeight="1" x14ac:dyDescent="0.2">
      <c r="A262" s="41">
        <f t="shared" si="98"/>
        <v>205</v>
      </c>
      <c r="B262" s="61" t="s">
        <v>400</v>
      </c>
      <c r="C262" s="41" t="s">
        <v>391</v>
      </c>
      <c r="D262" s="41">
        <v>1</v>
      </c>
      <c r="E262" s="51" t="s">
        <v>90</v>
      </c>
      <c r="F262" s="48">
        <v>147.19999999999999</v>
      </c>
      <c r="G262" s="48">
        <v>78.900000000000006</v>
      </c>
      <c r="H262" s="48">
        <v>68.7</v>
      </c>
      <c r="I262" s="48">
        <f t="shared" si="104"/>
        <v>98.266666666666666</v>
      </c>
      <c r="J262" s="48">
        <f t="shared" si="105"/>
        <v>98.266666666666666</v>
      </c>
      <c r="K262" s="48">
        <f t="shared" si="106"/>
        <v>8.1888888888888882</v>
      </c>
      <c r="L262" s="48"/>
      <c r="M262" s="48">
        <f t="shared" si="96"/>
        <v>0</v>
      </c>
      <c r="N262" s="48">
        <f t="shared" si="97"/>
        <v>0</v>
      </c>
    </row>
    <row r="263" spans="1:14" ht="13.35" customHeight="1" x14ac:dyDescent="0.2">
      <c r="A263" s="41">
        <f t="shared" si="98"/>
        <v>206</v>
      </c>
      <c r="B263" s="61" t="s">
        <v>401</v>
      </c>
      <c r="C263" s="41" t="s">
        <v>391</v>
      </c>
      <c r="D263" s="41">
        <v>2</v>
      </c>
      <c r="E263" s="51" t="s">
        <v>90</v>
      </c>
      <c r="F263" s="48">
        <v>99.99</v>
      </c>
      <c r="G263" s="48">
        <v>58.91</v>
      </c>
      <c r="H263" s="48">
        <v>39.99</v>
      </c>
      <c r="I263" s="48">
        <f t="shared" si="104"/>
        <v>66.296666666666667</v>
      </c>
      <c r="J263" s="48">
        <f t="shared" si="105"/>
        <v>132.59333333333333</v>
      </c>
      <c r="K263" s="48">
        <f t="shared" si="106"/>
        <v>11.049444444444445</v>
      </c>
      <c r="L263" s="48"/>
      <c r="M263" s="48">
        <f t="shared" si="96"/>
        <v>0</v>
      </c>
      <c r="N263" s="48">
        <f t="shared" si="97"/>
        <v>0</v>
      </c>
    </row>
    <row r="264" spans="1:14" ht="25.5" x14ac:dyDescent="0.2">
      <c r="A264" s="41">
        <f t="shared" si="98"/>
        <v>207</v>
      </c>
      <c r="B264" s="61" t="s">
        <v>402</v>
      </c>
      <c r="C264" s="41" t="s">
        <v>391</v>
      </c>
      <c r="D264" s="41">
        <v>2</v>
      </c>
      <c r="E264" s="51" t="s">
        <v>90</v>
      </c>
      <c r="F264" s="48">
        <v>44.99</v>
      </c>
      <c r="G264" s="48">
        <v>34.99</v>
      </c>
      <c r="H264" s="48">
        <v>34.99</v>
      </c>
      <c r="I264" s="48">
        <f t="shared" si="104"/>
        <v>38.323333333333331</v>
      </c>
      <c r="J264" s="48">
        <f t="shared" si="105"/>
        <v>76.646666666666661</v>
      </c>
      <c r="K264" s="48">
        <f t="shared" si="106"/>
        <v>6.3872222222222215</v>
      </c>
      <c r="L264" s="48"/>
      <c r="M264" s="48">
        <f t="shared" si="96"/>
        <v>0</v>
      </c>
      <c r="N264" s="48">
        <f t="shared" si="97"/>
        <v>0</v>
      </c>
    </row>
    <row r="265" spans="1:14" ht="13.35" customHeight="1" x14ac:dyDescent="0.2">
      <c r="A265" s="41">
        <f t="shared" si="98"/>
        <v>208</v>
      </c>
      <c r="B265" s="61" t="s">
        <v>403</v>
      </c>
      <c r="C265" s="41" t="s">
        <v>147</v>
      </c>
      <c r="D265" s="41">
        <v>1</v>
      </c>
      <c r="E265" s="48">
        <v>49.32</v>
      </c>
      <c r="F265" s="48">
        <v>42.9</v>
      </c>
      <c r="G265" s="48">
        <v>64.989999999999995</v>
      </c>
      <c r="H265" s="48">
        <v>65</v>
      </c>
      <c r="I265" s="48">
        <f t="shared" si="104"/>
        <v>55.552499999999995</v>
      </c>
      <c r="J265" s="48">
        <f t="shared" si="105"/>
        <v>55.552499999999995</v>
      </c>
      <c r="K265" s="48">
        <f t="shared" si="106"/>
        <v>4.6293749999999996</v>
      </c>
      <c r="L265" s="48"/>
      <c r="M265" s="48">
        <f t="shared" si="96"/>
        <v>0</v>
      </c>
      <c r="N265" s="48">
        <f t="shared" si="97"/>
        <v>0</v>
      </c>
    </row>
    <row r="266" spans="1:14" ht="13.35" customHeight="1" x14ac:dyDescent="0.2">
      <c r="A266" s="41">
        <f t="shared" si="98"/>
        <v>209</v>
      </c>
      <c r="B266" s="61" t="s">
        <v>414</v>
      </c>
      <c r="C266" s="41" t="s">
        <v>147</v>
      </c>
      <c r="D266" s="41">
        <v>1</v>
      </c>
      <c r="E266" s="51" t="s">
        <v>90</v>
      </c>
      <c r="F266" s="48">
        <v>118.65</v>
      </c>
      <c r="G266" s="48">
        <v>78.2</v>
      </c>
      <c r="H266" s="48">
        <v>93.07</v>
      </c>
      <c r="I266" s="48">
        <f t="shared" si="104"/>
        <v>96.64</v>
      </c>
      <c r="J266" s="48">
        <f t="shared" si="105"/>
        <v>96.64</v>
      </c>
      <c r="K266" s="48">
        <f t="shared" si="106"/>
        <v>8.0533333333333328</v>
      </c>
      <c r="L266" s="48"/>
      <c r="M266" s="48">
        <f t="shared" si="96"/>
        <v>0</v>
      </c>
      <c r="N266" s="48">
        <f t="shared" si="97"/>
        <v>0</v>
      </c>
    </row>
    <row r="267" spans="1:14" ht="13.35" customHeight="1" x14ac:dyDescent="0.2">
      <c r="A267" s="41">
        <f t="shared" si="98"/>
        <v>210</v>
      </c>
      <c r="B267" s="61" t="s">
        <v>259</v>
      </c>
      <c r="C267" s="41" t="s">
        <v>147</v>
      </c>
      <c r="D267" s="41">
        <v>1</v>
      </c>
      <c r="E267" s="51">
        <v>235</v>
      </c>
      <c r="F267" s="48">
        <v>125.29</v>
      </c>
      <c r="G267" s="48">
        <v>97.6</v>
      </c>
      <c r="H267" s="48">
        <v>116.91</v>
      </c>
      <c r="I267" s="48">
        <f t="shared" ref="I267" si="107">AVERAGE(E267:H267)</f>
        <v>143.69999999999999</v>
      </c>
      <c r="J267" s="48">
        <f t="shared" ref="J267" si="108">I267*D267</f>
        <v>143.69999999999999</v>
      </c>
      <c r="K267" s="48">
        <f t="shared" ref="K267" si="109">J267/12</f>
        <v>11.975</v>
      </c>
      <c r="L267" s="48"/>
      <c r="M267" s="48">
        <f t="shared" si="96"/>
        <v>0</v>
      </c>
      <c r="N267" s="48">
        <f t="shared" si="97"/>
        <v>0</v>
      </c>
    </row>
    <row r="268" spans="1:14" ht="13.35" customHeight="1" x14ac:dyDescent="0.2">
      <c r="A268" s="172" t="s">
        <v>201</v>
      </c>
      <c r="B268" s="173"/>
      <c r="C268" s="173"/>
      <c r="D268" s="173"/>
      <c r="E268" s="173"/>
      <c r="F268" s="173"/>
      <c r="G268" s="173"/>
      <c r="H268" s="173"/>
      <c r="I268" s="174"/>
      <c r="J268" s="55">
        <f>SUM(J225:J267)</f>
        <v>8365.7541666666675</v>
      </c>
      <c r="K268" s="55">
        <f>SUM(K225:K267)</f>
        <v>697.14618055555559</v>
      </c>
      <c r="L268" s="53" t="s">
        <v>90</v>
      </c>
      <c r="M268" s="55">
        <f>SUM(M225:M267)</f>
        <v>0</v>
      </c>
      <c r="N268" s="55">
        <f t="shared" si="97"/>
        <v>0</v>
      </c>
    </row>
    <row r="269" spans="1:14" ht="13.35" customHeight="1" x14ac:dyDescent="0.2">
      <c r="A269" s="113"/>
      <c r="B269" s="113"/>
      <c r="C269" s="113"/>
      <c r="D269" s="113"/>
      <c r="E269" s="113"/>
      <c r="F269" s="113"/>
      <c r="G269" s="113"/>
      <c r="H269" s="113"/>
      <c r="I269" s="113"/>
      <c r="J269" s="114"/>
      <c r="K269" s="114"/>
      <c r="L269" s="5"/>
      <c r="M269" s="5"/>
      <c r="N269" s="5"/>
    </row>
    <row r="270" spans="1:14" ht="13.35" customHeight="1" x14ac:dyDescent="0.2">
      <c r="A270" s="162" t="s">
        <v>461</v>
      </c>
      <c r="B270" s="162"/>
      <c r="C270" s="162"/>
      <c r="D270" s="162"/>
      <c r="E270" s="162"/>
      <c r="F270" s="162"/>
      <c r="G270" s="162"/>
      <c r="H270" s="162"/>
      <c r="I270" s="162"/>
      <c r="J270" s="162"/>
      <c r="K270" s="162"/>
      <c r="L270" s="162"/>
      <c r="M270" s="162"/>
      <c r="N270" s="162"/>
    </row>
    <row r="271" spans="1:14" ht="13.35" customHeight="1" x14ac:dyDescent="0.2">
      <c r="A271" s="163" t="s">
        <v>112</v>
      </c>
      <c r="B271" s="163" t="s">
        <v>113</v>
      </c>
      <c r="C271" s="163" t="s">
        <v>147</v>
      </c>
      <c r="D271" s="163" t="s">
        <v>149</v>
      </c>
      <c r="E271" s="144" t="s">
        <v>548</v>
      </c>
      <c r="F271" s="144"/>
      <c r="G271" s="144"/>
      <c r="H271" s="144"/>
      <c r="I271" s="144"/>
      <c r="J271" s="144"/>
      <c r="K271" s="144"/>
      <c r="L271" s="144"/>
      <c r="M271" s="144"/>
      <c r="N271" s="144"/>
    </row>
    <row r="272" spans="1:14" ht="13.35" customHeight="1" x14ac:dyDescent="0.2">
      <c r="A272" s="164"/>
      <c r="B272" s="164"/>
      <c r="C272" s="164"/>
      <c r="D272" s="164"/>
      <c r="E272" s="42"/>
      <c r="F272" s="42"/>
      <c r="G272" s="42"/>
      <c r="H272" s="42"/>
      <c r="I272" s="153" t="s">
        <v>547</v>
      </c>
      <c r="J272" s="154"/>
      <c r="K272" s="155"/>
      <c r="L272" s="153" t="s">
        <v>553</v>
      </c>
      <c r="M272" s="154"/>
      <c r="N272" s="155"/>
    </row>
    <row r="273" spans="1:14" ht="13.35" customHeight="1" x14ac:dyDescent="0.2">
      <c r="A273" s="165"/>
      <c r="B273" s="165"/>
      <c r="C273" s="165"/>
      <c r="D273" s="165"/>
      <c r="E273" s="42" t="s">
        <v>148</v>
      </c>
      <c r="F273" s="42" t="s">
        <v>150</v>
      </c>
      <c r="G273" s="42" t="s">
        <v>151</v>
      </c>
      <c r="H273" s="42" t="s">
        <v>152</v>
      </c>
      <c r="I273" s="42" t="s">
        <v>153</v>
      </c>
      <c r="J273" s="42" t="s">
        <v>156</v>
      </c>
      <c r="K273" s="42" t="s">
        <v>155</v>
      </c>
      <c r="L273" s="42" t="s">
        <v>550</v>
      </c>
      <c r="M273" s="42" t="s">
        <v>156</v>
      </c>
      <c r="N273" s="42" t="s">
        <v>155</v>
      </c>
    </row>
    <row r="274" spans="1:14" ht="13.35" customHeight="1" x14ac:dyDescent="0.2">
      <c r="A274" s="41">
        <v>211</v>
      </c>
      <c r="B274" s="111" t="s">
        <v>267</v>
      </c>
      <c r="C274" s="41" t="s">
        <v>147</v>
      </c>
      <c r="D274" s="41">
        <v>1</v>
      </c>
      <c r="E274" s="51">
        <v>1413.79</v>
      </c>
      <c r="F274" s="48">
        <v>1147</v>
      </c>
      <c r="G274" s="48">
        <v>841.9</v>
      </c>
      <c r="H274" s="48">
        <v>899</v>
      </c>
      <c r="I274" s="48">
        <f t="shared" ref="I274" si="110">AVERAGE(E274:H274)</f>
        <v>1075.4225000000001</v>
      </c>
      <c r="J274" s="48">
        <f>I274*D274</f>
        <v>1075.4225000000001</v>
      </c>
      <c r="K274" s="48">
        <f>J274/12</f>
        <v>89.618541666666673</v>
      </c>
      <c r="L274" s="48"/>
      <c r="M274" s="48">
        <f>L274*D274</f>
        <v>0</v>
      </c>
      <c r="N274" s="48">
        <f>M274/12</f>
        <v>0</v>
      </c>
    </row>
    <row r="275" spans="1:14" ht="13.35" customHeight="1" x14ac:dyDescent="0.2">
      <c r="A275" s="153" t="s">
        <v>201</v>
      </c>
      <c r="B275" s="154"/>
      <c r="C275" s="154"/>
      <c r="D275" s="154"/>
      <c r="E275" s="154"/>
      <c r="F275" s="154"/>
      <c r="G275" s="154"/>
      <c r="H275" s="154"/>
      <c r="I275" s="155"/>
      <c r="J275" s="55">
        <f>SUM(J274:J274)</f>
        <v>1075.4225000000001</v>
      </c>
      <c r="K275" s="55">
        <f>J275/12</f>
        <v>89.618541666666673</v>
      </c>
      <c r="L275" s="53" t="s">
        <v>90</v>
      </c>
      <c r="M275" s="55">
        <f>SUM(M274)</f>
        <v>0</v>
      </c>
      <c r="N275" s="48">
        <f>M275/12</f>
        <v>0</v>
      </c>
    </row>
    <row r="276" spans="1:14" ht="13.35" customHeight="1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</row>
    <row r="277" spans="1:14" ht="13.35" customHeight="1" x14ac:dyDescent="0.2">
      <c r="A277" s="162" t="s">
        <v>462</v>
      </c>
      <c r="B277" s="162"/>
      <c r="C277" s="162"/>
      <c r="D277" s="162"/>
      <c r="E277" s="162"/>
      <c r="F277" s="162"/>
      <c r="G277" s="162"/>
      <c r="H277" s="162"/>
      <c r="I277" s="162"/>
      <c r="J277" s="162"/>
      <c r="K277" s="162"/>
      <c r="L277" s="162"/>
      <c r="M277" s="162"/>
      <c r="N277" s="162"/>
    </row>
    <row r="278" spans="1:14" ht="13.35" customHeight="1" x14ac:dyDescent="0.2">
      <c r="A278" s="163" t="s">
        <v>112</v>
      </c>
      <c r="B278" s="163" t="s">
        <v>113</v>
      </c>
      <c r="C278" s="163" t="s">
        <v>147</v>
      </c>
      <c r="D278" s="163" t="s">
        <v>149</v>
      </c>
      <c r="E278" s="144" t="s">
        <v>548</v>
      </c>
      <c r="F278" s="144"/>
      <c r="G278" s="144"/>
      <c r="H278" s="144"/>
      <c r="I278" s="144"/>
      <c r="J278" s="144"/>
      <c r="K278" s="144"/>
      <c r="L278" s="144"/>
      <c r="M278" s="144"/>
      <c r="N278" s="144"/>
    </row>
    <row r="279" spans="1:14" ht="13.35" customHeight="1" x14ac:dyDescent="0.2">
      <c r="A279" s="164"/>
      <c r="B279" s="164"/>
      <c r="C279" s="164"/>
      <c r="D279" s="164"/>
      <c r="E279" s="42"/>
      <c r="F279" s="42"/>
      <c r="G279" s="42"/>
      <c r="H279" s="42"/>
      <c r="I279" s="153" t="s">
        <v>547</v>
      </c>
      <c r="J279" s="154"/>
      <c r="K279" s="155"/>
      <c r="L279" s="153" t="s">
        <v>553</v>
      </c>
      <c r="M279" s="154"/>
      <c r="N279" s="155"/>
    </row>
    <row r="280" spans="1:14" ht="13.35" customHeight="1" x14ac:dyDescent="0.2">
      <c r="A280" s="165"/>
      <c r="B280" s="165"/>
      <c r="C280" s="165"/>
      <c r="D280" s="165"/>
      <c r="E280" s="42" t="s">
        <v>148</v>
      </c>
      <c r="F280" s="42" t="s">
        <v>150</v>
      </c>
      <c r="G280" s="42" t="s">
        <v>151</v>
      </c>
      <c r="H280" s="42" t="s">
        <v>152</v>
      </c>
      <c r="I280" s="42" t="s">
        <v>153</v>
      </c>
      <c r="J280" s="42" t="s">
        <v>156</v>
      </c>
      <c r="K280" s="42" t="s">
        <v>155</v>
      </c>
      <c r="L280" s="42" t="s">
        <v>550</v>
      </c>
      <c r="M280" s="42" t="s">
        <v>156</v>
      </c>
      <c r="N280" s="42" t="s">
        <v>155</v>
      </c>
    </row>
    <row r="281" spans="1:14" ht="13.35" customHeight="1" x14ac:dyDescent="0.2">
      <c r="A281" s="41">
        <v>212</v>
      </c>
      <c r="B281" s="111" t="s">
        <v>256</v>
      </c>
      <c r="C281" s="41" t="s">
        <v>147</v>
      </c>
      <c r="D281" s="41">
        <v>6</v>
      </c>
      <c r="E281" s="51" t="s">
        <v>90</v>
      </c>
      <c r="F281" s="48">
        <v>26.79</v>
      </c>
      <c r="G281" s="48">
        <v>17.89</v>
      </c>
      <c r="H281" s="48">
        <v>12.5</v>
      </c>
      <c r="I281" s="48">
        <f t="shared" ref="I281:I298" si="111">AVERAGE(E281:H281)</f>
        <v>19.059999999999999</v>
      </c>
      <c r="J281" s="48">
        <f t="shared" ref="J281:J298" si="112">I281*D281</f>
        <v>114.35999999999999</v>
      </c>
      <c r="K281" s="48">
        <f t="shared" ref="K281:K298" si="113">J281/12</f>
        <v>9.5299999999999994</v>
      </c>
      <c r="L281" s="48"/>
      <c r="M281" s="48">
        <f>L281*D281</f>
        <v>0</v>
      </c>
      <c r="N281" s="48">
        <f>M281/12</f>
        <v>0</v>
      </c>
    </row>
    <row r="282" spans="1:14" ht="13.35" customHeight="1" x14ac:dyDescent="0.2">
      <c r="A282" s="41">
        <f>A281+1</f>
        <v>213</v>
      </c>
      <c r="B282" s="111" t="s">
        <v>180</v>
      </c>
      <c r="C282" s="41" t="s">
        <v>187</v>
      </c>
      <c r="D282" s="41">
        <v>6</v>
      </c>
      <c r="E282" s="48">
        <v>35.99</v>
      </c>
      <c r="F282" s="48">
        <v>31.49</v>
      </c>
      <c r="G282" s="48">
        <v>30.99</v>
      </c>
      <c r="H282" s="48">
        <v>33.9</v>
      </c>
      <c r="I282" s="48">
        <f t="shared" si="111"/>
        <v>33.092500000000001</v>
      </c>
      <c r="J282" s="48">
        <f t="shared" si="112"/>
        <v>198.55500000000001</v>
      </c>
      <c r="K282" s="48">
        <f t="shared" si="113"/>
        <v>16.546250000000001</v>
      </c>
      <c r="L282" s="48"/>
      <c r="M282" s="48">
        <f t="shared" ref="M282:M345" si="114">L282*D282</f>
        <v>0</v>
      </c>
      <c r="N282" s="48">
        <f t="shared" ref="N282:N345" si="115">M282/12</f>
        <v>0</v>
      </c>
    </row>
    <row r="283" spans="1:14" ht="13.35" customHeight="1" x14ac:dyDescent="0.2">
      <c r="A283" s="41">
        <f t="shared" ref="A283:A346" si="116">A282+1</f>
        <v>214</v>
      </c>
      <c r="B283" s="111" t="s">
        <v>263</v>
      </c>
      <c r="C283" s="41" t="s">
        <v>147</v>
      </c>
      <c r="D283" s="41">
        <v>1</v>
      </c>
      <c r="E283" s="48">
        <v>16.899999999999999</v>
      </c>
      <c r="F283" s="48">
        <v>61.9</v>
      </c>
      <c r="G283" s="48">
        <v>23.9</v>
      </c>
      <c r="H283" s="48">
        <v>33.950000000000003</v>
      </c>
      <c r="I283" s="48">
        <f t="shared" si="111"/>
        <v>34.162499999999994</v>
      </c>
      <c r="J283" s="48">
        <f t="shared" si="112"/>
        <v>34.162499999999994</v>
      </c>
      <c r="K283" s="48">
        <f t="shared" si="113"/>
        <v>2.8468749999999994</v>
      </c>
      <c r="L283" s="48"/>
      <c r="M283" s="48">
        <f t="shared" si="114"/>
        <v>0</v>
      </c>
      <c r="N283" s="48">
        <f t="shared" si="115"/>
        <v>0</v>
      </c>
    </row>
    <row r="284" spans="1:14" ht="13.35" customHeight="1" x14ac:dyDescent="0.2">
      <c r="A284" s="41">
        <f t="shared" si="116"/>
        <v>215</v>
      </c>
      <c r="B284" s="111" t="s">
        <v>264</v>
      </c>
      <c r="C284" s="41" t="s">
        <v>147</v>
      </c>
      <c r="D284" s="41">
        <v>6</v>
      </c>
      <c r="E284" s="51" t="s">
        <v>90</v>
      </c>
      <c r="F284" s="48">
        <v>12.3</v>
      </c>
      <c r="G284" s="48">
        <v>12.45</v>
      </c>
      <c r="H284" s="48">
        <v>5.55</v>
      </c>
      <c r="I284" s="48">
        <f t="shared" si="111"/>
        <v>10.1</v>
      </c>
      <c r="J284" s="48">
        <f t="shared" si="112"/>
        <v>60.599999999999994</v>
      </c>
      <c r="K284" s="48">
        <f t="shared" si="113"/>
        <v>5.05</v>
      </c>
      <c r="L284" s="48"/>
      <c r="M284" s="48">
        <f t="shared" si="114"/>
        <v>0</v>
      </c>
      <c r="N284" s="48">
        <f t="shared" si="115"/>
        <v>0</v>
      </c>
    </row>
    <row r="285" spans="1:14" ht="13.35" customHeight="1" x14ac:dyDescent="0.2">
      <c r="A285" s="41">
        <f t="shared" si="116"/>
        <v>216</v>
      </c>
      <c r="B285" s="111" t="s">
        <v>273</v>
      </c>
      <c r="C285" s="41" t="s">
        <v>147</v>
      </c>
      <c r="D285" s="41">
        <v>1</v>
      </c>
      <c r="E285" s="51" t="s">
        <v>90</v>
      </c>
      <c r="F285" s="48">
        <v>521.54999999999995</v>
      </c>
      <c r="G285" s="48">
        <v>486.65</v>
      </c>
      <c r="H285" s="48">
        <v>655.4</v>
      </c>
      <c r="I285" s="48">
        <f t="shared" si="111"/>
        <v>554.5333333333333</v>
      </c>
      <c r="J285" s="48">
        <f t="shared" si="112"/>
        <v>554.5333333333333</v>
      </c>
      <c r="K285" s="48">
        <f t="shared" si="113"/>
        <v>46.211111111111109</v>
      </c>
      <c r="L285" s="48"/>
      <c r="M285" s="48">
        <f t="shared" si="114"/>
        <v>0</v>
      </c>
      <c r="N285" s="48">
        <f t="shared" si="115"/>
        <v>0</v>
      </c>
    </row>
    <row r="286" spans="1:14" ht="13.35" customHeight="1" x14ac:dyDescent="0.2">
      <c r="A286" s="41">
        <f t="shared" si="116"/>
        <v>217</v>
      </c>
      <c r="B286" s="111" t="s">
        <v>274</v>
      </c>
      <c r="C286" s="41" t="s">
        <v>147</v>
      </c>
      <c r="D286" s="41">
        <v>4</v>
      </c>
      <c r="E286" s="51" t="s">
        <v>90</v>
      </c>
      <c r="F286" s="48">
        <v>39.43</v>
      </c>
      <c r="G286" s="48">
        <v>29.89</v>
      </c>
      <c r="H286" s="48">
        <v>32.26</v>
      </c>
      <c r="I286" s="48">
        <f t="shared" si="111"/>
        <v>33.859999999999992</v>
      </c>
      <c r="J286" s="48">
        <f t="shared" si="112"/>
        <v>135.43999999999997</v>
      </c>
      <c r="K286" s="48">
        <f t="shared" si="113"/>
        <v>11.286666666666664</v>
      </c>
      <c r="L286" s="48"/>
      <c r="M286" s="48">
        <f t="shared" si="114"/>
        <v>0</v>
      </c>
      <c r="N286" s="48">
        <f t="shared" si="115"/>
        <v>0</v>
      </c>
    </row>
    <row r="287" spans="1:14" ht="13.35" customHeight="1" x14ac:dyDescent="0.2">
      <c r="A287" s="41">
        <f t="shared" si="116"/>
        <v>218</v>
      </c>
      <c r="B287" s="111" t="s">
        <v>275</v>
      </c>
      <c r="C287" s="41" t="s">
        <v>147</v>
      </c>
      <c r="D287" s="41">
        <v>2</v>
      </c>
      <c r="E287" s="51" t="s">
        <v>90</v>
      </c>
      <c r="F287" s="48">
        <v>198.92</v>
      </c>
      <c r="G287" s="48">
        <v>132.99</v>
      </c>
      <c r="H287" s="48">
        <v>144.9</v>
      </c>
      <c r="I287" s="48">
        <f t="shared" si="111"/>
        <v>158.93666666666664</v>
      </c>
      <c r="J287" s="48">
        <f t="shared" si="112"/>
        <v>317.87333333333328</v>
      </c>
      <c r="K287" s="48">
        <f t="shared" si="113"/>
        <v>26.489444444444441</v>
      </c>
      <c r="L287" s="48"/>
      <c r="M287" s="48">
        <f t="shared" si="114"/>
        <v>0</v>
      </c>
      <c r="N287" s="48">
        <f t="shared" si="115"/>
        <v>0</v>
      </c>
    </row>
    <row r="288" spans="1:14" ht="13.35" customHeight="1" x14ac:dyDescent="0.2">
      <c r="A288" s="41">
        <f t="shared" si="116"/>
        <v>219</v>
      </c>
      <c r="B288" s="111" t="s">
        <v>276</v>
      </c>
      <c r="C288" s="41" t="s">
        <v>277</v>
      </c>
      <c r="D288" s="41">
        <v>2</v>
      </c>
      <c r="E288" s="48">
        <v>115.4</v>
      </c>
      <c r="F288" s="48">
        <v>95</v>
      </c>
      <c r="G288" s="48">
        <v>86.7</v>
      </c>
      <c r="H288" s="48">
        <v>139.9</v>
      </c>
      <c r="I288" s="48">
        <f t="shared" si="111"/>
        <v>109.25</v>
      </c>
      <c r="J288" s="48">
        <f t="shared" si="112"/>
        <v>218.5</v>
      </c>
      <c r="K288" s="48">
        <f t="shared" si="113"/>
        <v>18.208333333333332</v>
      </c>
      <c r="L288" s="48"/>
      <c r="M288" s="48">
        <f t="shared" si="114"/>
        <v>0</v>
      </c>
      <c r="N288" s="48">
        <f t="shared" si="115"/>
        <v>0</v>
      </c>
    </row>
    <row r="289" spans="1:14" ht="13.35" customHeight="1" x14ac:dyDescent="0.2">
      <c r="A289" s="41">
        <f t="shared" si="116"/>
        <v>220</v>
      </c>
      <c r="B289" s="111" t="s">
        <v>278</v>
      </c>
      <c r="C289" s="41" t="s">
        <v>147</v>
      </c>
      <c r="D289" s="41">
        <v>4</v>
      </c>
      <c r="E289" s="48">
        <v>8.83</v>
      </c>
      <c r="F289" s="48">
        <v>41.89</v>
      </c>
      <c r="G289" s="48">
        <v>34.26</v>
      </c>
      <c r="H289" s="48">
        <v>17.97</v>
      </c>
      <c r="I289" s="48">
        <f t="shared" si="111"/>
        <v>25.737499999999997</v>
      </c>
      <c r="J289" s="48">
        <f t="shared" si="112"/>
        <v>102.94999999999999</v>
      </c>
      <c r="K289" s="48">
        <f t="shared" si="113"/>
        <v>8.5791666666666657</v>
      </c>
      <c r="L289" s="48"/>
      <c r="M289" s="48">
        <f t="shared" si="114"/>
        <v>0</v>
      </c>
      <c r="N289" s="48">
        <f t="shared" si="115"/>
        <v>0</v>
      </c>
    </row>
    <row r="290" spans="1:14" ht="13.35" customHeight="1" x14ac:dyDescent="0.2">
      <c r="A290" s="41">
        <f t="shared" si="116"/>
        <v>221</v>
      </c>
      <c r="B290" s="111" t="s">
        <v>279</v>
      </c>
      <c r="C290" s="41" t="s">
        <v>147</v>
      </c>
      <c r="D290" s="41">
        <v>4</v>
      </c>
      <c r="E290" s="48">
        <v>2.7</v>
      </c>
      <c r="F290" s="48">
        <v>15.89</v>
      </c>
      <c r="G290" s="48">
        <v>8.9</v>
      </c>
      <c r="H290" s="48">
        <v>16.100000000000001</v>
      </c>
      <c r="I290" s="48">
        <f t="shared" si="111"/>
        <v>10.897500000000001</v>
      </c>
      <c r="J290" s="48">
        <f t="shared" si="112"/>
        <v>43.59</v>
      </c>
      <c r="K290" s="48">
        <f t="shared" si="113"/>
        <v>3.6325000000000003</v>
      </c>
      <c r="L290" s="48"/>
      <c r="M290" s="48">
        <f t="shared" si="114"/>
        <v>0</v>
      </c>
      <c r="N290" s="48">
        <f t="shared" si="115"/>
        <v>0</v>
      </c>
    </row>
    <row r="291" spans="1:14" ht="13.35" customHeight="1" x14ac:dyDescent="0.2">
      <c r="A291" s="41">
        <f t="shared" si="116"/>
        <v>222</v>
      </c>
      <c r="B291" s="111" t="s">
        <v>292</v>
      </c>
      <c r="C291" s="41" t="s">
        <v>280</v>
      </c>
      <c r="D291" s="41">
        <v>2</v>
      </c>
      <c r="E291" s="51" t="s">
        <v>90</v>
      </c>
      <c r="F291" s="48">
        <v>314.89999999999998</v>
      </c>
      <c r="G291" s="48">
        <v>339</v>
      </c>
      <c r="H291" s="48">
        <v>358.69</v>
      </c>
      <c r="I291" s="48">
        <f t="shared" si="111"/>
        <v>337.53</v>
      </c>
      <c r="J291" s="48">
        <f t="shared" si="112"/>
        <v>675.06</v>
      </c>
      <c r="K291" s="48">
        <f t="shared" si="113"/>
        <v>56.254999999999995</v>
      </c>
      <c r="L291" s="48"/>
      <c r="M291" s="48">
        <f t="shared" si="114"/>
        <v>0</v>
      </c>
      <c r="N291" s="48">
        <f t="shared" si="115"/>
        <v>0</v>
      </c>
    </row>
    <row r="292" spans="1:14" ht="13.35" customHeight="1" x14ac:dyDescent="0.2">
      <c r="A292" s="41">
        <f t="shared" si="116"/>
        <v>223</v>
      </c>
      <c r="B292" s="111" t="s">
        <v>537</v>
      </c>
      <c r="C292" s="41" t="s">
        <v>282</v>
      </c>
      <c r="D292" s="41">
        <v>2</v>
      </c>
      <c r="E292" s="51" t="s">
        <v>90</v>
      </c>
      <c r="F292" s="48">
        <v>130.24</v>
      </c>
      <c r="G292" s="48">
        <v>179.9</v>
      </c>
      <c r="H292" s="48">
        <v>131.9</v>
      </c>
      <c r="I292" s="48">
        <f t="shared" si="111"/>
        <v>147.34666666666666</v>
      </c>
      <c r="J292" s="48">
        <f t="shared" si="112"/>
        <v>294.69333333333333</v>
      </c>
      <c r="K292" s="48">
        <f t="shared" si="113"/>
        <v>24.557777777777776</v>
      </c>
      <c r="L292" s="48"/>
      <c r="M292" s="48">
        <f t="shared" si="114"/>
        <v>0</v>
      </c>
      <c r="N292" s="48">
        <f t="shared" si="115"/>
        <v>0</v>
      </c>
    </row>
    <row r="293" spans="1:14" ht="13.35" customHeight="1" x14ac:dyDescent="0.2">
      <c r="A293" s="41">
        <f t="shared" si="116"/>
        <v>224</v>
      </c>
      <c r="B293" s="111" t="s">
        <v>283</v>
      </c>
      <c r="C293" s="41" t="s">
        <v>147</v>
      </c>
      <c r="D293" s="41">
        <v>2</v>
      </c>
      <c r="E293" s="51" t="s">
        <v>90</v>
      </c>
      <c r="F293" s="48">
        <v>16.899999999999999</v>
      </c>
      <c r="G293" s="48">
        <v>8.82</v>
      </c>
      <c r="H293" s="48">
        <v>7.52</v>
      </c>
      <c r="I293" s="48">
        <f t="shared" si="111"/>
        <v>11.079999999999998</v>
      </c>
      <c r="J293" s="48">
        <f t="shared" si="112"/>
        <v>22.159999999999997</v>
      </c>
      <c r="K293" s="48">
        <f t="shared" si="113"/>
        <v>1.8466666666666665</v>
      </c>
      <c r="L293" s="48"/>
      <c r="M293" s="48">
        <f t="shared" si="114"/>
        <v>0</v>
      </c>
      <c r="N293" s="48">
        <f t="shared" si="115"/>
        <v>0</v>
      </c>
    </row>
    <row r="294" spans="1:14" ht="13.35" customHeight="1" x14ac:dyDescent="0.2">
      <c r="A294" s="41">
        <f t="shared" si="116"/>
        <v>225</v>
      </c>
      <c r="B294" s="111" t="s">
        <v>284</v>
      </c>
      <c r="C294" s="41" t="s">
        <v>147</v>
      </c>
      <c r="D294" s="41">
        <v>2</v>
      </c>
      <c r="E294" s="48">
        <v>8.42</v>
      </c>
      <c r="F294" s="48">
        <v>13.79</v>
      </c>
      <c r="G294" s="48">
        <v>15.2</v>
      </c>
      <c r="H294" s="48">
        <v>16.82</v>
      </c>
      <c r="I294" s="48">
        <f t="shared" si="111"/>
        <v>13.557499999999999</v>
      </c>
      <c r="J294" s="48">
        <f t="shared" si="112"/>
        <v>27.114999999999998</v>
      </c>
      <c r="K294" s="48">
        <f t="shared" si="113"/>
        <v>2.2595833333333331</v>
      </c>
      <c r="L294" s="48"/>
      <c r="M294" s="48">
        <f t="shared" si="114"/>
        <v>0</v>
      </c>
      <c r="N294" s="48">
        <f t="shared" si="115"/>
        <v>0</v>
      </c>
    </row>
    <row r="295" spans="1:14" ht="13.35" customHeight="1" x14ac:dyDescent="0.2">
      <c r="A295" s="41">
        <f t="shared" si="116"/>
        <v>226</v>
      </c>
      <c r="B295" s="111" t="s">
        <v>286</v>
      </c>
      <c r="C295" s="41" t="s">
        <v>285</v>
      </c>
      <c r="D295" s="41">
        <v>2</v>
      </c>
      <c r="E295" s="51" t="s">
        <v>90</v>
      </c>
      <c r="F295" s="48">
        <v>214.3</v>
      </c>
      <c r="G295" s="48">
        <v>234.9</v>
      </c>
      <c r="H295" s="48">
        <v>189.9</v>
      </c>
      <c r="I295" s="48">
        <f t="shared" si="111"/>
        <v>213.03333333333333</v>
      </c>
      <c r="J295" s="48">
        <f t="shared" si="112"/>
        <v>426.06666666666666</v>
      </c>
      <c r="K295" s="48">
        <f t="shared" si="113"/>
        <v>35.505555555555553</v>
      </c>
      <c r="L295" s="48"/>
      <c r="M295" s="48">
        <f t="shared" si="114"/>
        <v>0</v>
      </c>
      <c r="N295" s="48">
        <f t="shared" si="115"/>
        <v>0</v>
      </c>
    </row>
    <row r="296" spans="1:14" ht="13.35" customHeight="1" x14ac:dyDescent="0.2">
      <c r="A296" s="41">
        <f t="shared" si="116"/>
        <v>227</v>
      </c>
      <c r="B296" s="111" t="s">
        <v>287</v>
      </c>
      <c r="C296" s="41" t="s">
        <v>285</v>
      </c>
      <c r="D296" s="41">
        <v>2</v>
      </c>
      <c r="E296" s="51" t="s">
        <v>90</v>
      </c>
      <c r="F296" s="48">
        <v>79.900000000000006</v>
      </c>
      <c r="G296" s="48">
        <v>144.5</v>
      </c>
      <c r="H296" s="48">
        <v>117.82</v>
      </c>
      <c r="I296" s="48">
        <f t="shared" si="111"/>
        <v>114.07333333333334</v>
      </c>
      <c r="J296" s="48">
        <f t="shared" si="112"/>
        <v>228.14666666666668</v>
      </c>
      <c r="K296" s="48">
        <f t="shared" si="113"/>
        <v>19.012222222222224</v>
      </c>
      <c r="L296" s="48"/>
      <c r="M296" s="48">
        <f t="shared" si="114"/>
        <v>0</v>
      </c>
      <c r="N296" s="48">
        <f t="shared" si="115"/>
        <v>0</v>
      </c>
    </row>
    <row r="297" spans="1:14" ht="13.35" customHeight="1" x14ac:dyDescent="0.2">
      <c r="A297" s="41">
        <f t="shared" si="116"/>
        <v>228</v>
      </c>
      <c r="B297" s="111" t="s">
        <v>288</v>
      </c>
      <c r="C297" s="41" t="s">
        <v>289</v>
      </c>
      <c r="D297" s="41">
        <v>4</v>
      </c>
      <c r="E297" s="51" t="s">
        <v>90</v>
      </c>
      <c r="F297" s="48">
        <v>374.9</v>
      </c>
      <c r="G297" s="48">
        <v>354.9</v>
      </c>
      <c r="H297" s="48">
        <v>289</v>
      </c>
      <c r="I297" s="48">
        <f t="shared" si="111"/>
        <v>339.59999999999997</v>
      </c>
      <c r="J297" s="48">
        <f t="shared" si="112"/>
        <v>1358.3999999999999</v>
      </c>
      <c r="K297" s="48">
        <f t="shared" si="113"/>
        <v>113.19999999999999</v>
      </c>
      <c r="L297" s="48"/>
      <c r="M297" s="48">
        <f t="shared" si="114"/>
        <v>0</v>
      </c>
      <c r="N297" s="48">
        <f t="shared" si="115"/>
        <v>0</v>
      </c>
    </row>
    <row r="298" spans="1:14" ht="13.35" customHeight="1" x14ac:dyDescent="0.2">
      <c r="A298" s="41">
        <f t="shared" si="116"/>
        <v>229</v>
      </c>
      <c r="B298" s="111" t="s">
        <v>271</v>
      </c>
      <c r="C298" s="41" t="s">
        <v>272</v>
      </c>
      <c r="D298" s="41">
        <v>6</v>
      </c>
      <c r="E298" s="51" t="s">
        <v>90</v>
      </c>
      <c r="F298" s="48">
        <v>189</v>
      </c>
      <c r="G298" s="48">
        <v>159.9</v>
      </c>
      <c r="H298" s="48">
        <v>119.9</v>
      </c>
      <c r="I298" s="48">
        <f t="shared" si="111"/>
        <v>156.26666666666665</v>
      </c>
      <c r="J298" s="48">
        <f t="shared" si="112"/>
        <v>937.59999999999991</v>
      </c>
      <c r="K298" s="48">
        <f t="shared" si="113"/>
        <v>78.133333333333326</v>
      </c>
      <c r="L298" s="48"/>
      <c r="M298" s="48">
        <f t="shared" si="114"/>
        <v>0</v>
      </c>
      <c r="N298" s="48">
        <f t="shared" si="115"/>
        <v>0</v>
      </c>
    </row>
    <row r="299" spans="1:14" ht="13.35" customHeight="1" x14ac:dyDescent="0.2">
      <c r="A299" s="41">
        <f t="shared" si="116"/>
        <v>230</v>
      </c>
      <c r="B299" s="111" t="s">
        <v>344</v>
      </c>
      <c r="C299" s="41" t="s">
        <v>147</v>
      </c>
      <c r="D299" s="41">
        <v>1</v>
      </c>
      <c r="E299" s="51" t="s">
        <v>90</v>
      </c>
      <c r="F299" s="48">
        <v>32.9</v>
      </c>
      <c r="G299" s="48">
        <v>54.9</v>
      </c>
      <c r="H299" s="48">
        <v>32</v>
      </c>
      <c r="I299" s="48">
        <f t="shared" ref="I299:I302" si="117">AVERAGE(E299:H299)</f>
        <v>39.93333333333333</v>
      </c>
      <c r="J299" s="48">
        <f t="shared" ref="J299:J302" si="118">I299*D299</f>
        <v>39.93333333333333</v>
      </c>
      <c r="K299" s="48">
        <f t="shared" ref="K299:K302" si="119">J299/12</f>
        <v>3.3277777777777775</v>
      </c>
      <c r="L299" s="48"/>
      <c r="M299" s="48">
        <f t="shared" si="114"/>
        <v>0</v>
      </c>
      <c r="N299" s="48">
        <f t="shared" si="115"/>
        <v>0</v>
      </c>
    </row>
    <row r="300" spans="1:14" ht="13.35" customHeight="1" x14ac:dyDescent="0.2">
      <c r="A300" s="41">
        <f t="shared" si="116"/>
        <v>231</v>
      </c>
      <c r="B300" s="111" t="s">
        <v>345</v>
      </c>
      <c r="C300" s="41" t="s">
        <v>147</v>
      </c>
      <c r="D300" s="41">
        <v>10</v>
      </c>
      <c r="E300" s="51">
        <v>78.989999999999995</v>
      </c>
      <c r="F300" s="48">
        <v>84.63</v>
      </c>
      <c r="G300" s="48">
        <v>79.900000000000006</v>
      </c>
      <c r="H300" s="48">
        <v>72.569999999999993</v>
      </c>
      <c r="I300" s="48">
        <f t="shared" si="117"/>
        <v>79.022500000000008</v>
      </c>
      <c r="J300" s="48">
        <f t="shared" si="118"/>
        <v>790.22500000000014</v>
      </c>
      <c r="K300" s="48">
        <f t="shared" si="119"/>
        <v>65.85208333333334</v>
      </c>
      <c r="L300" s="48"/>
      <c r="M300" s="48">
        <f t="shared" si="114"/>
        <v>0</v>
      </c>
      <c r="N300" s="48">
        <f t="shared" si="115"/>
        <v>0</v>
      </c>
    </row>
    <row r="301" spans="1:14" ht="13.35" customHeight="1" x14ac:dyDescent="0.2">
      <c r="A301" s="41">
        <f t="shared" si="116"/>
        <v>232</v>
      </c>
      <c r="B301" s="111" t="s">
        <v>346</v>
      </c>
      <c r="C301" s="41" t="s">
        <v>147</v>
      </c>
      <c r="D301" s="41">
        <v>10</v>
      </c>
      <c r="E301" s="51">
        <v>58.99</v>
      </c>
      <c r="F301" s="48">
        <v>67.34</v>
      </c>
      <c r="G301" s="48">
        <v>57.6</v>
      </c>
      <c r="H301" s="48">
        <v>58.01</v>
      </c>
      <c r="I301" s="48">
        <f t="shared" si="117"/>
        <v>60.484999999999999</v>
      </c>
      <c r="J301" s="48">
        <f t="shared" si="118"/>
        <v>604.85</v>
      </c>
      <c r="K301" s="48">
        <f t="shared" si="119"/>
        <v>50.404166666666669</v>
      </c>
      <c r="L301" s="48"/>
      <c r="M301" s="48">
        <f t="shared" si="114"/>
        <v>0</v>
      </c>
      <c r="N301" s="48">
        <f t="shared" si="115"/>
        <v>0</v>
      </c>
    </row>
    <row r="302" spans="1:14" ht="13.35" customHeight="1" x14ac:dyDescent="0.2">
      <c r="A302" s="41">
        <f t="shared" si="116"/>
        <v>233</v>
      </c>
      <c r="B302" s="111" t="s">
        <v>347</v>
      </c>
      <c r="C302" s="41" t="s">
        <v>147</v>
      </c>
      <c r="D302" s="41">
        <v>6</v>
      </c>
      <c r="E302" s="51">
        <v>48</v>
      </c>
      <c r="F302" s="48">
        <v>97.96</v>
      </c>
      <c r="G302" s="48">
        <v>75.349999999999994</v>
      </c>
      <c r="H302" s="48">
        <v>80</v>
      </c>
      <c r="I302" s="48">
        <f t="shared" si="117"/>
        <v>75.327499999999986</v>
      </c>
      <c r="J302" s="48">
        <f t="shared" si="118"/>
        <v>451.96499999999992</v>
      </c>
      <c r="K302" s="48">
        <f t="shared" si="119"/>
        <v>37.663749999999993</v>
      </c>
      <c r="L302" s="48"/>
      <c r="M302" s="48">
        <f t="shared" si="114"/>
        <v>0</v>
      </c>
      <c r="N302" s="48">
        <f t="shared" si="115"/>
        <v>0</v>
      </c>
    </row>
    <row r="303" spans="1:14" ht="13.35" customHeight="1" x14ac:dyDescent="0.2">
      <c r="A303" s="41">
        <f t="shared" si="116"/>
        <v>234</v>
      </c>
      <c r="B303" s="111" t="s">
        <v>175</v>
      </c>
      <c r="C303" s="41" t="s">
        <v>147</v>
      </c>
      <c r="D303" s="41">
        <v>1</v>
      </c>
      <c r="E303" s="48">
        <v>55.79</v>
      </c>
      <c r="F303" s="48">
        <v>33.86</v>
      </c>
      <c r="G303" s="48">
        <v>41.31</v>
      </c>
      <c r="H303" s="48">
        <v>27.9</v>
      </c>
      <c r="I303" s="48">
        <f t="shared" ref="I303" si="120">AVERAGE(E303:H303)</f>
        <v>39.715000000000003</v>
      </c>
      <c r="J303" s="48">
        <f t="shared" ref="J303" si="121">I303*D303</f>
        <v>39.715000000000003</v>
      </c>
      <c r="K303" s="48">
        <f t="shared" ref="K303" si="122">J303/12</f>
        <v>3.3095833333333338</v>
      </c>
      <c r="L303" s="48"/>
      <c r="M303" s="48">
        <f t="shared" si="114"/>
        <v>0</v>
      </c>
      <c r="N303" s="48">
        <f t="shared" si="115"/>
        <v>0</v>
      </c>
    </row>
    <row r="304" spans="1:14" ht="13.35" customHeight="1" x14ac:dyDescent="0.2">
      <c r="A304" s="41">
        <f t="shared" si="116"/>
        <v>235</v>
      </c>
      <c r="B304" s="111" t="s">
        <v>190</v>
      </c>
      <c r="C304" s="41" t="s">
        <v>191</v>
      </c>
      <c r="D304" s="41">
        <v>2</v>
      </c>
      <c r="E304" s="48">
        <v>19</v>
      </c>
      <c r="F304" s="48">
        <v>18.350000000000001</v>
      </c>
      <c r="G304" s="48">
        <v>25.99</v>
      </c>
      <c r="H304" s="48">
        <v>31.9</v>
      </c>
      <c r="I304" s="48">
        <f t="shared" ref="I304:I315" si="123">AVERAGE(E304:H304)</f>
        <v>23.810000000000002</v>
      </c>
      <c r="J304" s="48">
        <f t="shared" ref="J304:J315" si="124">I304*D304</f>
        <v>47.620000000000005</v>
      </c>
      <c r="K304" s="48">
        <f t="shared" ref="K304:K315" si="125">J304/12</f>
        <v>3.9683333333333337</v>
      </c>
      <c r="L304" s="48"/>
      <c r="M304" s="48">
        <f t="shared" si="114"/>
        <v>0</v>
      </c>
      <c r="N304" s="48">
        <f t="shared" si="115"/>
        <v>0</v>
      </c>
    </row>
    <row r="305" spans="1:14" ht="13.35" customHeight="1" x14ac:dyDescent="0.2">
      <c r="A305" s="41">
        <f t="shared" si="116"/>
        <v>236</v>
      </c>
      <c r="B305" s="111" t="s">
        <v>348</v>
      </c>
      <c r="C305" s="41" t="s">
        <v>147</v>
      </c>
      <c r="D305" s="41">
        <v>1</v>
      </c>
      <c r="E305" s="48">
        <v>21.78</v>
      </c>
      <c r="F305" s="48">
        <v>22.9</v>
      </c>
      <c r="G305" s="48">
        <v>19.579999999999998</v>
      </c>
      <c r="H305" s="48">
        <v>19.8</v>
      </c>
      <c r="I305" s="48">
        <f t="shared" si="123"/>
        <v>21.014999999999997</v>
      </c>
      <c r="J305" s="48">
        <f t="shared" si="124"/>
        <v>21.014999999999997</v>
      </c>
      <c r="K305" s="48">
        <f t="shared" si="125"/>
        <v>1.7512499999999998</v>
      </c>
      <c r="L305" s="48"/>
      <c r="M305" s="48">
        <f t="shared" si="114"/>
        <v>0</v>
      </c>
      <c r="N305" s="48">
        <f t="shared" si="115"/>
        <v>0</v>
      </c>
    </row>
    <row r="306" spans="1:14" ht="13.35" customHeight="1" x14ac:dyDescent="0.2">
      <c r="A306" s="41">
        <f t="shared" si="116"/>
        <v>237</v>
      </c>
      <c r="B306" s="111" t="s">
        <v>349</v>
      </c>
      <c r="C306" s="41" t="s">
        <v>147</v>
      </c>
      <c r="D306" s="41">
        <v>1</v>
      </c>
      <c r="E306" s="51" t="s">
        <v>90</v>
      </c>
      <c r="F306" s="48">
        <v>18.899999999999999</v>
      </c>
      <c r="G306" s="48">
        <v>14.2</v>
      </c>
      <c r="H306" s="48">
        <v>13.9</v>
      </c>
      <c r="I306" s="48">
        <f t="shared" si="123"/>
        <v>15.666666666666664</v>
      </c>
      <c r="J306" s="48">
        <f t="shared" si="124"/>
        <v>15.666666666666664</v>
      </c>
      <c r="K306" s="48">
        <f t="shared" si="125"/>
        <v>1.3055555555555554</v>
      </c>
      <c r="L306" s="48"/>
      <c r="M306" s="48">
        <f t="shared" si="114"/>
        <v>0</v>
      </c>
      <c r="N306" s="48">
        <f t="shared" si="115"/>
        <v>0</v>
      </c>
    </row>
    <row r="307" spans="1:14" ht="13.35" customHeight="1" x14ac:dyDescent="0.2">
      <c r="A307" s="41">
        <f t="shared" si="116"/>
        <v>238</v>
      </c>
      <c r="B307" s="111" t="s">
        <v>350</v>
      </c>
      <c r="C307" s="41" t="s">
        <v>147</v>
      </c>
      <c r="D307" s="41">
        <v>1</v>
      </c>
      <c r="E307" s="51" t="s">
        <v>90</v>
      </c>
      <c r="F307" s="48">
        <v>14.6</v>
      </c>
      <c r="G307" s="48">
        <v>16.899999999999999</v>
      </c>
      <c r="H307" s="48">
        <v>16.89</v>
      </c>
      <c r="I307" s="48">
        <f t="shared" si="123"/>
        <v>16.13</v>
      </c>
      <c r="J307" s="48">
        <f t="shared" si="124"/>
        <v>16.13</v>
      </c>
      <c r="K307" s="48">
        <f t="shared" si="125"/>
        <v>1.3441666666666665</v>
      </c>
      <c r="L307" s="48"/>
      <c r="M307" s="48">
        <f t="shared" si="114"/>
        <v>0</v>
      </c>
      <c r="N307" s="48">
        <f t="shared" si="115"/>
        <v>0</v>
      </c>
    </row>
    <row r="308" spans="1:14" ht="13.35" customHeight="1" x14ac:dyDescent="0.2">
      <c r="A308" s="41">
        <f t="shared" si="116"/>
        <v>239</v>
      </c>
      <c r="B308" s="111" t="s">
        <v>354</v>
      </c>
      <c r="C308" s="41" t="s">
        <v>147</v>
      </c>
      <c r="D308" s="41">
        <v>4</v>
      </c>
      <c r="E308" s="51" t="s">
        <v>90</v>
      </c>
      <c r="F308" s="48">
        <v>21</v>
      </c>
      <c r="G308" s="48">
        <v>17.88</v>
      </c>
      <c r="H308" s="48">
        <v>16.899999999999999</v>
      </c>
      <c r="I308" s="48">
        <f t="shared" si="123"/>
        <v>18.59333333333333</v>
      </c>
      <c r="J308" s="48">
        <f t="shared" si="124"/>
        <v>74.373333333333321</v>
      </c>
      <c r="K308" s="48">
        <f t="shared" si="125"/>
        <v>6.1977777777777767</v>
      </c>
      <c r="L308" s="48"/>
      <c r="M308" s="48">
        <f t="shared" si="114"/>
        <v>0</v>
      </c>
      <c r="N308" s="48">
        <f t="shared" si="115"/>
        <v>0</v>
      </c>
    </row>
    <row r="309" spans="1:14" ht="13.35" customHeight="1" x14ac:dyDescent="0.2">
      <c r="A309" s="41">
        <f t="shared" si="116"/>
        <v>240</v>
      </c>
      <c r="B309" s="111" t="s">
        <v>355</v>
      </c>
      <c r="C309" s="41" t="s">
        <v>196</v>
      </c>
      <c r="D309" s="41">
        <v>1</v>
      </c>
      <c r="E309" s="51" t="s">
        <v>90</v>
      </c>
      <c r="F309" s="48">
        <v>16.940000000000001</v>
      </c>
      <c r="G309" s="48">
        <v>20.64</v>
      </c>
      <c r="H309" s="48">
        <v>4.9000000000000004</v>
      </c>
      <c r="I309" s="48">
        <f t="shared" si="123"/>
        <v>14.159999999999998</v>
      </c>
      <c r="J309" s="48">
        <f t="shared" si="124"/>
        <v>14.159999999999998</v>
      </c>
      <c r="K309" s="48">
        <f t="shared" si="125"/>
        <v>1.18</v>
      </c>
      <c r="L309" s="48"/>
      <c r="M309" s="48">
        <f t="shared" si="114"/>
        <v>0</v>
      </c>
      <c r="N309" s="48">
        <f t="shared" si="115"/>
        <v>0</v>
      </c>
    </row>
    <row r="310" spans="1:14" ht="13.35" customHeight="1" x14ac:dyDescent="0.2">
      <c r="A310" s="41">
        <f t="shared" si="116"/>
        <v>241</v>
      </c>
      <c r="B310" s="111" t="s">
        <v>356</v>
      </c>
      <c r="C310" s="41" t="s">
        <v>196</v>
      </c>
      <c r="D310" s="41">
        <v>1</v>
      </c>
      <c r="E310" s="48">
        <v>23.78</v>
      </c>
      <c r="F310" s="48">
        <v>18.100000000000001</v>
      </c>
      <c r="G310" s="48">
        <v>13</v>
      </c>
      <c r="H310" s="48">
        <v>12.99</v>
      </c>
      <c r="I310" s="48">
        <f t="shared" si="123"/>
        <v>16.967500000000001</v>
      </c>
      <c r="J310" s="48">
        <f t="shared" si="124"/>
        <v>16.967500000000001</v>
      </c>
      <c r="K310" s="48">
        <f t="shared" si="125"/>
        <v>1.4139583333333334</v>
      </c>
      <c r="L310" s="48"/>
      <c r="M310" s="48">
        <f t="shared" si="114"/>
        <v>0</v>
      </c>
      <c r="N310" s="48">
        <f t="shared" si="115"/>
        <v>0</v>
      </c>
    </row>
    <row r="311" spans="1:14" ht="13.35" customHeight="1" x14ac:dyDescent="0.2">
      <c r="A311" s="41">
        <f t="shared" si="116"/>
        <v>242</v>
      </c>
      <c r="B311" s="61" t="s">
        <v>357</v>
      </c>
      <c r="C311" s="41" t="s">
        <v>196</v>
      </c>
      <c r="D311" s="41">
        <v>1</v>
      </c>
      <c r="E311" s="51" t="s">
        <v>90</v>
      </c>
      <c r="F311" s="48">
        <v>20.260000000000002</v>
      </c>
      <c r="G311" s="48">
        <v>19.73</v>
      </c>
      <c r="H311" s="48">
        <v>19</v>
      </c>
      <c r="I311" s="48">
        <f t="shared" si="123"/>
        <v>19.663333333333334</v>
      </c>
      <c r="J311" s="48">
        <f t="shared" si="124"/>
        <v>19.663333333333334</v>
      </c>
      <c r="K311" s="48">
        <f t="shared" si="125"/>
        <v>1.6386111111111112</v>
      </c>
      <c r="L311" s="48"/>
      <c r="M311" s="48">
        <f t="shared" si="114"/>
        <v>0</v>
      </c>
      <c r="N311" s="48">
        <f t="shared" si="115"/>
        <v>0</v>
      </c>
    </row>
    <row r="312" spans="1:14" ht="13.35" customHeight="1" x14ac:dyDescent="0.2">
      <c r="A312" s="41">
        <f t="shared" si="116"/>
        <v>243</v>
      </c>
      <c r="B312" s="61" t="s">
        <v>358</v>
      </c>
      <c r="C312" s="41" t="s">
        <v>196</v>
      </c>
      <c r="D312" s="41">
        <v>1</v>
      </c>
      <c r="E312" s="51" t="s">
        <v>90</v>
      </c>
      <c r="F312" s="48">
        <v>28.99</v>
      </c>
      <c r="G312" s="48">
        <v>36.96</v>
      </c>
      <c r="H312" s="48">
        <v>27.79</v>
      </c>
      <c r="I312" s="48">
        <f t="shared" si="123"/>
        <v>31.24666666666667</v>
      </c>
      <c r="J312" s="48">
        <f t="shared" si="124"/>
        <v>31.24666666666667</v>
      </c>
      <c r="K312" s="48">
        <f t="shared" si="125"/>
        <v>2.6038888888888891</v>
      </c>
      <c r="L312" s="48"/>
      <c r="M312" s="48">
        <f t="shared" si="114"/>
        <v>0</v>
      </c>
      <c r="N312" s="48">
        <f t="shared" si="115"/>
        <v>0</v>
      </c>
    </row>
    <row r="313" spans="1:14" ht="13.35" customHeight="1" x14ac:dyDescent="0.2">
      <c r="A313" s="41">
        <f t="shared" si="116"/>
        <v>244</v>
      </c>
      <c r="B313" s="61" t="s">
        <v>370</v>
      </c>
      <c r="C313" s="41" t="s">
        <v>147</v>
      </c>
      <c r="D313" s="41">
        <v>1</v>
      </c>
      <c r="E313" s="51" t="s">
        <v>90</v>
      </c>
      <c r="F313" s="48">
        <v>159.9</v>
      </c>
      <c r="G313" s="48">
        <v>98.9</v>
      </c>
      <c r="H313" s="48">
        <v>110</v>
      </c>
      <c r="I313" s="48">
        <f t="shared" si="123"/>
        <v>122.93333333333334</v>
      </c>
      <c r="J313" s="48">
        <f t="shared" si="124"/>
        <v>122.93333333333334</v>
      </c>
      <c r="K313" s="48">
        <f t="shared" si="125"/>
        <v>10.244444444444445</v>
      </c>
      <c r="L313" s="48"/>
      <c r="M313" s="48">
        <f t="shared" si="114"/>
        <v>0</v>
      </c>
      <c r="N313" s="48">
        <f t="shared" si="115"/>
        <v>0</v>
      </c>
    </row>
    <row r="314" spans="1:14" ht="13.35" customHeight="1" x14ac:dyDescent="0.2">
      <c r="A314" s="41">
        <f t="shared" si="116"/>
        <v>245</v>
      </c>
      <c r="B314" s="61" t="s">
        <v>371</v>
      </c>
      <c r="C314" s="41" t="s">
        <v>372</v>
      </c>
      <c r="D314" s="41">
        <v>2</v>
      </c>
      <c r="E314" s="51" t="s">
        <v>90</v>
      </c>
      <c r="F314" s="48">
        <v>63.5</v>
      </c>
      <c r="G314" s="48">
        <v>72.09</v>
      </c>
      <c r="H314" s="48">
        <v>56.87</v>
      </c>
      <c r="I314" s="48">
        <f t="shared" si="123"/>
        <v>64.153333333333336</v>
      </c>
      <c r="J314" s="48">
        <f t="shared" si="124"/>
        <v>128.30666666666667</v>
      </c>
      <c r="K314" s="48">
        <f t="shared" si="125"/>
        <v>10.692222222222222</v>
      </c>
      <c r="L314" s="48"/>
      <c r="M314" s="48">
        <f t="shared" si="114"/>
        <v>0</v>
      </c>
      <c r="N314" s="48">
        <f t="shared" si="115"/>
        <v>0</v>
      </c>
    </row>
    <row r="315" spans="1:14" ht="13.35" customHeight="1" x14ac:dyDescent="0.2">
      <c r="A315" s="41">
        <f t="shared" si="116"/>
        <v>246</v>
      </c>
      <c r="B315" s="61" t="s">
        <v>373</v>
      </c>
      <c r="C315" s="41" t="s">
        <v>147</v>
      </c>
      <c r="D315" s="41">
        <v>10</v>
      </c>
      <c r="E315" s="48">
        <v>69.69</v>
      </c>
      <c r="F315" s="48">
        <v>68.84</v>
      </c>
      <c r="G315" s="48">
        <v>74.41</v>
      </c>
      <c r="H315" s="48">
        <v>72.349999999999994</v>
      </c>
      <c r="I315" s="48">
        <f t="shared" si="123"/>
        <v>71.322499999999991</v>
      </c>
      <c r="J315" s="48">
        <f t="shared" si="124"/>
        <v>713.22499999999991</v>
      </c>
      <c r="K315" s="48">
        <f t="shared" si="125"/>
        <v>59.435416666666661</v>
      </c>
      <c r="L315" s="48"/>
      <c r="M315" s="48">
        <f t="shared" si="114"/>
        <v>0</v>
      </c>
      <c r="N315" s="48">
        <f t="shared" si="115"/>
        <v>0</v>
      </c>
    </row>
    <row r="316" spans="1:14" ht="13.35" customHeight="1" x14ac:dyDescent="0.2">
      <c r="A316" s="41">
        <f t="shared" si="116"/>
        <v>247</v>
      </c>
      <c r="B316" s="61" t="s">
        <v>378</v>
      </c>
      <c r="C316" s="41" t="s">
        <v>147</v>
      </c>
      <c r="D316" s="41">
        <v>1</v>
      </c>
      <c r="E316" s="51" t="s">
        <v>90</v>
      </c>
      <c r="F316" s="48">
        <v>30.9</v>
      </c>
      <c r="G316" s="48">
        <v>25.84</v>
      </c>
      <c r="H316" s="48">
        <v>32.799999999999997</v>
      </c>
      <c r="I316" s="48">
        <f t="shared" ref="I316:I345" si="126">AVERAGE(E316:H316)</f>
        <v>29.846666666666664</v>
      </c>
      <c r="J316" s="48">
        <f t="shared" ref="J316:J345" si="127">I316*D316</f>
        <v>29.846666666666664</v>
      </c>
      <c r="K316" s="48">
        <f t="shared" ref="K316:K345" si="128">J316/12</f>
        <v>2.487222222222222</v>
      </c>
      <c r="L316" s="48"/>
      <c r="M316" s="48">
        <f t="shared" si="114"/>
        <v>0</v>
      </c>
      <c r="N316" s="48">
        <f t="shared" si="115"/>
        <v>0</v>
      </c>
    </row>
    <row r="317" spans="1:14" ht="13.35" customHeight="1" x14ac:dyDescent="0.2">
      <c r="A317" s="41">
        <f t="shared" si="116"/>
        <v>248</v>
      </c>
      <c r="B317" s="61" t="s">
        <v>379</v>
      </c>
      <c r="C317" s="41" t="s">
        <v>380</v>
      </c>
      <c r="D317" s="41">
        <v>1</v>
      </c>
      <c r="E317" s="51" t="s">
        <v>90</v>
      </c>
      <c r="F317" s="48">
        <v>44.9</v>
      </c>
      <c r="G317" s="48">
        <v>30.3</v>
      </c>
      <c r="H317" s="48">
        <v>22.9</v>
      </c>
      <c r="I317" s="48">
        <f t="shared" si="126"/>
        <v>32.699999999999996</v>
      </c>
      <c r="J317" s="48">
        <f t="shared" si="127"/>
        <v>32.699999999999996</v>
      </c>
      <c r="K317" s="48">
        <f t="shared" si="128"/>
        <v>2.7249999999999996</v>
      </c>
      <c r="L317" s="48"/>
      <c r="M317" s="48">
        <f t="shared" si="114"/>
        <v>0</v>
      </c>
      <c r="N317" s="48">
        <f t="shared" si="115"/>
        <v>0</v>
      </c>
    </row>
    <row r="318" spans="1:14" ht="13.35" customHeight="1" x14ac:dyDescent="0.2">
      <c r="A318" s="41">
        <f t="shared" si="116"/>
        <v>249</v>
      </c>
      <c r="B318" s="61" t="s">
        <v>383</v>
      </c>
      <c r="C318" s="41" t="s">
        <v>147</v>
      </c>
      <c r="D318" s="41">
        <v>10</v>
      </c>
      <c r="E318" s="48">
        <v>1.1599999999999999</v>
      </c>
      <c r="F318" s="48">
        <v>1.1100000000000001</v>
      </c>
      <c r="G318" s="48">
        <v>1.1499999999999999</v>
      </c>
      <c r="H318" s="48">
        <v>0.85</v>
      </c>
      <c r="I318" s="48">
        <f t="shared" si="126"/>
        <v>1.0674999999999999</v>
      </c>
      <c r="J318" s="48">
        <f t="shared" si="127"/>
        <v>10.674999999999999</v>
      </c>
      <c r="K318" s="48">
        <f t="shared" si="128"/>
        <v>0.88958333333333328</v>
      </c>
      <c r="L318" s="48"/>
      <c r="M318" s="48">
        <f t="shared" si="114"/>
        <v>0</v>
      </c>
      <c r="N318" s="48">
        <f t="shared" si="115"/>
        <v>0</v>
      </c>
    </row>
    <row r="319" spans="1:14" ht="13.35" customHeight="1" x14ac:dyDescent="0.2">
      <c r="A319" s="41">
        <f t="shared" si="116"/>
        <v>250</v>
      </c>
      <c r="B319" s="61" t="s">
        <v>384</v>
      </c>
      <c r="C319" s="41" t="s">
        <v>147</v>
      </c>
      <c r="D319" s="41">
        <v>10</v>
      </c>
      <c r="E319" s="51" t="s">
        <v>90</v>
      </c>
      <c r="F319" s="109">
        <v>0.92</v>
      </c>
      <c r="G319" s="48">
        <v>1.0900000000000001</v>
      </c>
      <c r="H319" s="48">
        <v>0.79</v>
      </c>
      <c r="I319" s="48">
        <f t="shared" si="126"/>
        <v>0.93333333333333346</v>
      </c>
      <c r="J319" s="48">
        <f t="shared" si="127"/>
        <v>9.3333333333333339</v>
      </c>
      <c r="K319" s="48">
        <f t="shared" si="128"/>
        <v>0.77777777777777779</v>
      </c>
      <c r="L319" s="48"/>
      <c r="M319" s="48">
        <f t="shared" si="114"/>
        <v>0</v>
      </c>
      <c r="N319" s="48">
        <f t="shared" si="115"/>
        <v>0</v>
      </c>
    </row>
    <row r="320" spans="1:14" ht="13.35" customHeight="1" x14ac:dyDescent="0.2">
      <c r="A320" s="41">
        <f t="shared" si="116"/>
        <v>251</v>
      </c>
      <c r="B320" s="61" t="s">
        <v>385</v>
      </c>
      <c r="C320" s="41" t="s">
        <v>147</v>
      </c>
      <c r="D320" s="41">
        <v>10</v>
      </c>
      <c r="E320" s="48">
        <v>3.88</v>
      </c>
      <c r="F320" s="109">
        <v>2.99</v>
      </c>
      <c r="G320" s="48">
        <v>3.49</v>
      </c>
      <c r="H320" s="48">
        <v>2.77</v>
      </c>
      <c r="I320" s="48">
        <f t="shared" si="126"/>
        <v>3.2824999999999998</v>
      </c>
      <c r="J320" s="48">
        <f t="shared" si="127"/>
        <v>32.824999999999996</v>
      </c>
      <c r="K320" s="48">
        <f t="shared" si="128"/>
        <v>2.7354166666666662</v>
      </c>
      <c r="L320" s="48"/>
      <c r="M320" s="48">
        <f t="shared" si="114"/>
        <v>0</v>
      </c>
      <c r="N320" s="48">
        <f t="shared" si="115"/>
        <v>0</v>
      </c>
    </row>
    <row r="321" spans="1:14" ht="13.35" customHeight="1" x14ac:dyDescent="0.2">
      <c r="A321" s="41">
        <f t="shared" si="116"/>
        <v>252</v>
      </c>
      <c r="B321" s="61" t="s">
        <v>386</v>
      </c>
      <c r="C321" s="41" t="s">
        <v>147</v>
      </c>
      <c r="D321" s="41">
        <v>10</v>
      </c>
      <c r="E321" s="48">
        <v>3.55</v>
      </c>
      <c r="F321" s="109">
        <v>3.69</v>
      </c>
      <c r="G321" s="48">
        <v>3.62</v>
      </c>
      <c r="H321" s="48">
        <v>4.9000000000000004</v>
      </c>
      <c r="I321" s="48">
        <f t="shared" si="126"/>
        <v>3.94</v>
      </c>
      <c r="J321" s="48">
        <f t="shared" si="127"/>
        <v>39.4</v>
      </c>
      <c r="K321" s="48">
        <f t="shared" si="128"/>
        <v>3.2833333333333332</v>
      </c>
      <c r="L321" s="48"/>
      <c r="M321" s="48">
        <f t="shared" si="114"/>
        <v>0</v>
      </c>
      <c r="N321" s="48">
        <f t="shared" si="115"/>
        <v>0</v>
      </c>
    </row>
    <row r="322" spans="1:14" ht="13.35" customHeight="1" x14ac:dyDescent="0.2">
      <c r="A322" s="41">
        <f t="shared" si="116"/>
        <v>253</v>
      </c>
      <c r="B322" s="61" t="s">
        <v>387</v>
      </c>
      <c r="C322" s="41" t="s">
        <v>147</v>
      </c>
      <c r="D322" s="41">
        <v>10</v>
      </c>
      <c r="E322" s="51" t="s">
        <v>90</v>
      </c>
      <c r="F322" s="109">
        <v>2.11</v>
      </c>
      <c r="G322" s="48">
        <v>1.5</v>
      </c>
      <c r="H322" s="48">
        <v>1.7</v>
      </c>
      <c r="I322" s="48">
        <f t="shared" si="126"/>
        <v>1.7699999999999998</v>
      </c>
      <c r="J322" s="48">
        <f t="shared" si="127"/>
        <v>17.7</v>
      </c>
      <c r="K322" s="48">
        <f t="shared" si="128"/>
        <v>1.4749999999999999</v>
      </c>
      <c r="L322" s="48"/>
      <c r="M322" s="48">
        <f t="shared" si="114"/>
        <v>0</v>
      </c>
      <c r="N322" s="48">
        <f t="shared" si="115"/>
        <v>0</v>
      </c>
    </row>
    <row r="323" spans="1:14" ht="13.35" customHeight="1" x14ac:dyDescent="0.2">
      <c r="A323" s="41">
        <f t="shared" si="116"/>
        <v>254</v>
      </c>
      <c r="B323" s="61" t="s">
        <v>388</v>
      </c>
      <c r="C323" s="41" t="s">
        <v>147</v>
      </c>
      <c r="D323" s="41">
        <v>10</v>
      </c>
      <c r="E323" s="51" t="s">
        <v>90</v>
      </c>
      <c r="F323" s="109">
        <v>3.99</v>
      </c>
      <c r="G323" s="48">
        <v>1.69</v>
      </c>
      <c r="H323" s="48">
        <v>1.7</v>
      </c>
      <c r="I323" s="48">
        <f t="shared" si="126"/>
        <v>2.46</v>
      </c>
      <c r="J323" s="48">
        <f t="shared" si="127"/>
        <v>24.6</v>
      </c>
      <c r="K323" s="48">
        <f t="shared" si="128"/>
        <v>2.0500000000000003</v>
      </c>
      <c r="L323" s="48"/>
      <c r="M323" s="48">
        <f t="shared" si="114"/>
        <v>0</v>
      </c>
      <c r="N323" s="48">
        <f t="shared" si="115"/>
        <v>0</v>
      </c>
    </row>
    <row r="324" spans="1:14" ht="13.35" customHeight="1" x14ac:dyDescent="0.2">
      <c r="A324" s="41">
        <f t="shared" si="116"/>
        <v>255</v>
      </c>
      <c r="B324" s="61" t="s">
        <v>390</v>
      </c>
      <c r="C324" s="41" t="s">
        <v>389</v>
      </c>
      <c r="D324" s="41">
        <v>6</v>
      </c>
      <c r="E324" s="48">
        <v>15.01</v>
      </c>
      <c r="F324" s="109">
        <v>65.88</v>
      </c>
      <c r="G324" s="48">
        <v>59.1</v>
      </c>
      <c r="H324" s="48">
        <v>69.900000000000006</v>
      </c>
      <c r="I324" s="48">
        <f t="shared" si="126"/>
        <v>52.472500000000004</v>
      </c>
      <c r="J324" s="48">
        <f t="shared" si="127"/>
        <v>314.83500000000004</v>
      </c>
      <c r="K324" s="48">
        <f t="shared" si="128"/>
        <v>26.236250000000002</v>
      </c>
      <c r="L324" s="48"/>
      <c r="M324" s="48">
        <f t="shared" si="114"/>
        <v>0</v>
      </c>
      <c r="N324" s="48">
        <f t="shared" si="115"/>
        <v>0</v>
      </c>
    </row>
    <row r="325" spans="1:14" ht="25.5" x14ac:dyDescent="0.2">
      <c r="A325" s="41">
        <f t="shared" si="116"/>
        <v>256</v>
      </c>
      <c r="B325" s="61" t="s">
        <v>394</v>
      </c>
      <c r="C325" s="41" t="s">
        <v>391</v>
      </c>
      <c r="D325" s="41">
        <v>2</v>
      </c>
      <c r="E325" s="51" t="s">
        <v>90</v>
      </c>
      <c r="F325" s="109">
        <v>36.299999999999997</v>
      </c>
      <c r="G325" s="48">
        <v>29.15</v>
      </c>
      <c r="H325" s="48">
        <v>25.1</v>
      </c>
      <c r="I325" s="48">
        <f t="shared" si="126"/>
        <v>30.183333333333326</v>
      </c>
      <c r="J325" s="48">
        <f t="shared" si="127"/>
        <v>60.366666666666653</v>
      </c>
      <c r="K325" s="48">
        <f t="shared" si="128"/>
        <v>5.0305555555555541</v>
      </c>
      <c r="L325" s="48"/>
      <c r="M325" s="48">
        <f t="shared" si="114"/>
        <v>0</v>
      </c>
      <c r="N325" s="48">
        <f t="shared" si="115"/>
        <v>0</v>
      </c>
    </row>
    <row r="326" spans="1:14" ht="13.35" customHeight="1" x14ac:dyDescent="0.2">
      <c r="A326" s="41">
        <f t="shared" si="116"/>
        <v>257</v>
      </c>
      <c r="B326" s="61" t="s">
        <v>392</v>
      </c>
      <c r="C326" s="41" t="s">
        <v>393</v>
      </c>
      <c r="D326" s="41">
        <v>6</v>
      </c>
      <c r="E326" s="51" t="s">
        <v>90</v>
      </c>
      <c r="F326" s="109">
        <v>26.97</v>
      </c>
      <c r="G326" s="48">
        <v>22.9</v>
      </c>
      <c r="H326" s="48">
        <v>16.899999999999999</v>
      </c>
      <c r="I326" s="48">
        <f t="shared" si="126"/>
        <v>22.256666666666664</v>
      </c>
      <c r="J326" s="48">
        <f t="shared" si="127"/>
        <v>133.54</v>
      </c>
      <c r="K326" s="48">
        <f t="shared" si="128"/>
        <v>11.128333333333332</v>
      </c>
      <c r="L326" s="48"/>
      <c r="M326" s="48">
        <f t="shared" si="114"/>
        <v>0</v>
      </c>
      <c r="N326" s="48">
        <f t="shared" si="115"/>
        <v>0</v>
      </c>
    </row>
    <row r="327" spans="1:14" ht="13.35" customHeight="1" x14ac:dyDescent="0.2">
      <c r="A327" s="41">
        <f t="shared" si="116"/>
        <v>258</v>
      </c>
      <c r="B327" s="61" t="s">
        <v>395</v>
      </c>
      <c r="C327" s="41" t="s">
        <v>147</v>
      </c>
      <c r="D327" s="41">
        <v>4</v>
      </c>
      <c r="E327" s="48">
        <v>12.12</v>
      </c>
      <c r="F327" s="109">
        <v>15.71</v>
      </c>
      <c r="G327" s="48">
        <v>12.9</v>
      </c>
      <c r="H327" s="48">
        <v>18.899999999999999</v>
      </c>
      <c r="I327" s="48">
        <f t="shared" si="126"/>
        <v>14.907499999999999</v>
      </c>
      <c r="J327" s="48">
        <f t="shared" si="127"/>
        <v>59.629999999999995</v>
      </c>
      <c r="K327" s="48">
        <f t="shared" si="128"/>
        <v>4.9691666666666663</v>
      </c>
      <c r="L327" s="48"/>
      <c r="M327" s="48">
        <f t="shared" si="114"/>
        <v>0</v>
      </c>
      <c r="N327" s="48">
        <f t="shared" si="115"/>
        <v>0</v>
      </c>
    </row>
    <row r="328" spans="1:14" ht="13.35" customHeight="1" x14ac:dyDescent="0.2">
      <c r="A328" s="41">
        <f t="shared" si="116"/>
        <v>259</v>
      </c>
      <c r="B328" s="61" t="s">
        <v>396</v>
      </c>
      <c r="C328" s="41" t="s">
        <v>147</v>
      </c>
      <c r="D328" s="41">
        <v>2</v>
      </c>
      <c r="E328" s="48">
        <v>16.04</v>
      </c>
      <c r="F328" s="109">
        <v>14.73</v>
      </c>
      <c r="G328" s="48">
        <v>19.989999999999998</v>
      </c>
      <c r="H328" s="48">
        <v>17.899999999999999</v>
      </c>
      <c r="I328" s="48">
        <f t="shared" si="126"/>
        <v>17.164999999999999</v>
      </c>
      <c r="J328" s="48">
        <f t="shared" si="127"/>
        <v>34.33</v>
      </c>
      <c r="K328" s="48">
        <f t="shared" si="128"/>
        <v>2.8608333333333333</v>
      </c>
      <c r="L328" s="48"/>
      <c r="M328" s="48">
        <f t="shared" si="114"/>
        <v>0</v>
      </c>
      <c r="N328" s="48">
        <f t="shared" si="115"/>
        <v>0</v>
      </c>
    </row>
    <row r="329" spans="1:14" ht="13.35" customHeight="1" x14ac:dyDescent="0.2">
      <c r="A329" s="41">
        <f t="shared" si="116"/>
        <v>260</v>
      </c>
      <c r="B329" s="61" t="s">
        <v>404</v>
      </c>
      <c r="C329" s="41" t="s">
        <v>147</v>
      </c>
      <c r="D329" s="41">
        <v>1</v>
      </c>
      <c r="E329" s="51">
        <v>1</v>
      </c>
      <c r="F329" s="109">
        <v>255.9</v>
      </c>
      <c r="G329" s="48">
        <v>243.9</v>
      </c>
      <c r="H329" s="48">
        <v>259</v>
      </c>
      <c r="I329" s="48">
        <f t="shared" si="126"/>
        <v>189.95</v>
      </c>
      <c r="J329" s="48">
        <f t="shared" si="127"/>
        <v>189.95</v>
      </c>
      <c r="K329" s="48">
        <f t="shared" si="128"/>
        <v>15.829166666666666</v>
      </c>
      <c r="L329" s="48"/>
      <c r="M329" s="48">
        <f t="shared" si="114"/>
        <v>0</v>
      </c>
      <c r="N329" s="48">
        <f t="shared" si="115"/>
        <v>0</v>
      </c>
    </row>
    <row r="330" spans="1:14" ht="13.35" customHeight="1" x14ac:dyDescent="0.2">
      <c r="A330" s="41">
        <f t="shared" si="116"/>
        <v>261</v>
      </c>
      <c r="B330" s="61" t="s">
        <v>405</v>
      </c>
      <c r="C330" s="41" t="s">
        <v>191</v>
      </c>
      <c r="D330" s="41">
        <v>2</v>
      </c>
      <c r="E330" s="48">
        <v>3.43</v>
      </c>
      <c r="F330" s="109">
        <v>17.5</v>
      </c>
      <c r="G330" s="48">
        <v>13.49</v>
      </c>
      <c r="H330" s="48">
        <v>12.05</v>
      </c>
      <c r="I330" s="48">
        <f t="shared" si="126"/>
        <v>11.6175</v>
      </c>
      <c r="J330" s="48">
        <f t="shared" si="127"/>
        <v>23.234999999999999</v>
      </c>
      <c r="K330" s="48">
        <f t="shared" si="128"/>
        <v>1.93625</v>
      </c>
      <c r="L330" s="48"/>
      <c r="M330" s="48">
        <f t="shared" si="114"/>
        <v>0</v>
      </c>
      <c r="N330" s="48">
        <f t="shared" si="115"/>
        <v>0</v>
      </c>
    </row>
    <row r="331" spans="1:14" ht="13.35" customHeight="1" x14ac:dyDescent="0.2">
      <c r="A331" s="41">
        <f t="shared" si="116"/>
        <v>262</v>
      </c>
      <c r="B331" s="61" t="s">
        <v>410</v>
      </c>
      <c r="C331" s="41" t="s">
        <v>147</v>
      </c>
      <c r="D331" s="41">
        <v>6</v>
      </c>
      <c r="E331" s="51" t="s">
        <v>90</v>
      </c>
      <c r="F331" s="109">
        <v>71.010000000000005</v>
      </c>
      <c r="G331" s="48">
        <v>81.900000000000006</v>
      </c>
      <c r="H331" s="48">
        <v>65.17</v>
      </c>
      <c r="I331" s="48">
        <f t="shared" si="126"/>
        <v>72.693333333333342</v>
      </c>
      <c r="J331" s="48">
        <f t="shared" si="127"/>
        <v>436.16000000000008</v>
      </c>
      <c r="K331" s="48">
        <f t="shared" si="128"/>
        <v>36.346666666666671</v>
      </c>
      <c r="L331" s="48"/>
      <c r="M331" s="48">
        <f t="shared" si="114"/>
        <v>0</v>
      </c>
      <c r="N331" s="48">
        <f t="shared" si="115"/>
        <v>0</v>
      </c>
    </row>
    <row r="332" spans="1:14" ht="13.35" customHeight="1" x14ac:dyDescent="0.2">
      <c r="A332" s="41">
        <f t="shared" si="116"/>
        <v>263</v>
      </c>
      <c r="B332" s="61" t="s">
        <v>406</v>
      </c>
      <c r="C332" s="41" t="s">
        <v>147</v>
      </c>
      <c r="D332" s="41">
        <v>6</v>
      </c>
      <c r="E332" s="48">
        <v>6.3</v>
      </c>
      <c r="F332" s="109">
        <v>18</v>
      </c>
      <c r="G332" s="48">
        <v>15.9</v>
      </c>
      <c r="H332" s="48">
        <v>14.97</v>
      </c>
      <c r="I332" s="48">
        <f t="shared" si="126"/>
        <v>13.7925</v>
      </c>
      <c r="J332" s="48">
        <f t="shared" si="127"/>
        <v>82.754999999999995</v>
      </c>
      <c r="K332" s="48">
        <f t="shared" si="128"/>
        <v>6.8962499999999993</v>
      </c>
      <c r="L332" s="48"/>
      <c r="M332" s="48">
        <f t="shared" si="114"/>
        <v>0</v>
      </c>
      <c r="N332" s="48">
        <f t="shared" si="115"/>
        <v>0</v>
      </c>
    </row>
    <row r="333" spans="1:14" ht="13.35" customHeight="1" x14ac:dyDescent="0.2">
      <c r="A333" s="41">
        <f t="shared" si="116"/>
        <v>264</v>
      </c>
      <c r="B333" s="61" t="s">
        <v>407</v>
      </c>
      <c r="C333" s="41" t="s">
        <v>147</v>
      </c>
      <c r="D333" s="41">
        <v>6</v>
      </c>
      <c r="E333" s="48">
        <v>9.6999999999999993</v>
      </c>
      <c r="F333" s="109">
        <v>16</v>
      </c>
      <c r="G333" s="48">
        <v>14.49</v>
      </c>
      <c r="H333" s="48">
        <v>21.6</v>
      </c>
      <c r="I333" s="48">
        <f t="shared" si="126"/>
        <v>15.4475</v>
      </c>
      <c r="J333" s="48">
        <f t="shared" si="127"/>
        <v>92.685000000000002</v>
      </c>
      <c r="K333" s="48">
        <f t="shared" si="128"/>
        <v>7.7237499999999999</v>
      </c>
      <c r="L333" s="48"/>
      <c r="M333" s="48">
        <f t="shared" si="114"/>
        <v>0</v>
      </c>
      <c r="N333" s="48">
        <f t="shared" si="115"/>
        <v>0</v>
      </c>
    </row>
    <row r="334" spans="1:14" ht="13.35" customHeight="1" x14ac:dyDescent="0.2">
      <c r="A334" s="41">
        <f t="shared" si="116"/>
        <v>265</v>
      </c>
      <c r="B334" s="61" t="s">
        <v>408</v>
      </c>
      <c r="C334" s="41" t="s">
        <v>147</v>
      </c>
      <c r="D334" s="41">
        <v>4</v>
      </c>
      <c r="E334" s="48">
        <v>10.86</v>
      </c>
      <c r="F334" s="109">
        <v>15.9</v>
      </c>
      <c r="G334" s="48">
        <v>19.989999999999998</v>
      </c>
      <c r="H334" s="48">
        <v>13.5</v>
      </c>
      <c r="I334" s="48">
        <f t="shared" si="126"/>
        <v>15.0625</v>
      </c>
      <c r="J334" s="48">
        <f t="shared" si="127"/>
        <v>60.25</v>
      </c>
      <c r="K334" s="48">
        <f t="shared" si="128"/>
        <v>5.020833333333333</v>
      </c>
      <c r="L334" s="48"/>
      <c r="M334" s="48">
        <f t="shared" si="114"/>
        <v>0</v>
      </c>
      <c r="N334" s="48">
        <f t="shared" si="115"/>
        <v>0</v>
      </c>
    </row>
    <row r="335" spans="1:14" ht="13.35" customHeight="1" x14ac:dyDescent="0.2">
      <c r="A335" s="41">
        <f t="shared" si="116"/>
        <v>266</v>
      </c>
      <c r="B335" s="61" t="s">
        <v>409</v>
      </c>
      <c r="C335" s="41" t="s">
        <v>147</v>
      </c>
      <c r="D335" s="41">
        <v>4</v>
      </c>
      <c r="E335" s="48">
        <v>12.27</v>
      </c>
      <c r="F335" s="109">
        <v>17.5</v>
      </c>
      <c r="G335" s="48">
        <v>14.88</v>
      </c>
      <c r="H335" s="48">
        <v>14.9</v>
      </c>
      <c r="I335" s="48">
        <f t="shared" si="126"/>
        <v>14.887499999999999</v>
      </c>
      <c r="J335" s="48">
        <f t="shared" si="127"/>
        <v>59.55</v>
      </c>
      <c r="K335" s="48">
        <f t="shared" si="128"/>
        <v>4.9624999999999995</v>
      </c>
      <c r="L335" s="48"/>
      <c r="M335" s="48">
        <f t="shared" si="114"/>
        <v>0</v>
      </c>
      <c r="N335" s="48">
        <f t="shared" si="115"/>
        <v>0</v>
      </c>
    </row>
    <row r="336" spans="1:14" ht="13.35" customHeight="1" x14ac:dyDescent="0.2">
      <c r="A336" s="41">
        <f t="shared" si="116"/>
        <v>267</v>
      </c>
      <c r="B336" s="61" t="s">
        <v>411</v>
      </c>
      <c r="C336" s="41" t="s">
        <v>147</v>
      </c>
      <c r="D336" s="41">
        <v>6</v>
      </c>
      <c r="E336" s="51" t="s">
        <v>90</v>
      </c>
      <c r="F336" s="109">
        <v>5.9</v>
      </c>
      <c r="G336" s="48">
        <v>12.04</v>
      </c>
      <c r="H336" s="48">
        <v>8</v>
      </c>
      <c r="I336" s="48">
        <f t="shared" si="126"/>
        <v>8.6466666666666665</v>
      </c>
      <c r="J336" s="48">
        <f t="shared" si="127"/>
        <v>51.879999999999995</v>
      </c>
      <c r="K336" s="48">
        <f t="shared" si="128"/>
        <v>4.3233333333333333</v>
      </c>
      <c r="L336" s="48"/>
      <c r="M336" s="48">
        <f t="shared" si="114"/>
        <v>0</v>
      </c>
      <c r="N336" s="48">
        <f t="shared" si="115"/>
        <v>0</v>
      </c>
    </row>
    <row r="337" spans="1:14" ht="13.35" customHeight="1" x14ac:dyDescent="0.2">
      <c r="A337" s="41">
        <f t="shared" si="116"/>
        <v>268</v>
      </c>
      <c r="B337" s="61" t="s">
        <v>412</v>
      </c>
      <c r="C337" s="41" t="s">
        <v>147</v>
      </c>
      <c r="D337" s="41">
        <v>4</v>
      </c>
      <c r="E337" s="51" t="s">
        <v>90</v>
      </c>
      <c r="F337" s="109">
        <v>119</v>
      </c>
      <c r="G337" s="48">
        <v>114.9</v>
      </c>
      <c r="H337" s="48">
        <v>92.66</v>
      </c>
      <c r="I337" s="48">
        <f t="shared" si="126"/>
        <v>108.85333333333334</v>
      </c>
      <c r="J337" s="48">
        <f t="shared" si="127"/>
        <v>435.41333333333336</v>
      </c>
      <c r="K337" s="48">
        <f t="shared" si="128"/>
        <v>36.284444444444446</v>
      </c>
      <c r="L337" s="48"/>
      <c r="M337" s="48">
        <f t="shared" si="114"/>
        <v>0</v>
      </c>
      <c r="N337" s="48">
        <f t="shared" si="115"/>
        <v>0</v>
      </c>
    </row>
    <row r="338" spans="1:14" ht="13.35" customHeight="1" x14ac:dyDescent="0.2">
      <c r="A338" s="41">
        <f t="shared" si="116"/>
        <v>269</v>
      </c>
      <c r="B338" s="61" t="s">
        <v>413</v>
      </c>
      <c r="C338" s="41" t="s">
        <v>147</v>
      </c>
      <c r="D338" s="41">
        <v>2</v>
      </c>
      <c r="E338" s="48">
        <v>231.46</v>
      </c>
      <c r="F338" s="109">
        <v>103.5</v>
      </c>
      <c r="G338" s="48">
        <v>115</v>
      </c>
      <c r="H338" s="48">
        <v>115.66</v>
      </c>
      <c r="I338" s="48">
        <f t="shared" si="126"/>
        <v>141.405</v>
      </c>
      <c r="J338" s="48">
        <f t="shared" si="127"/>
        <v>282.81</v>
      </c>
      <c r="K338" s="48">
        <f t="shared" si="128"/>
        <v>23.567499999999999</v>
      </c>
      <c r="L338" s="48"/>
      <c r="M338" s="48">
        <f t="shared" si="114"/>
        <v>0</v>
      </c>
      <c r="N338" s="48">
        <f t="shared" si="115"/>
        <v>0</v>
      </c>
    </row>
    <row r="339" spans="1:14" ht="13.35" customHeight="1" x14ac:dyDescent="0.2">
      <c r="A339" s="41">
        <f t="shared" si="116"/>
        <v>270</v>
      </c>
      <c r="B339" s="61" t="s">
        <v>483</v>
      </c>
      <c r="C339" s="41" t="s">
        <v>147</v>
      </c>
      <c r="D339" s="41">
        <v>2</v>
      </c>
      <c r="E339" s="51" t="s">
        <v>90</v>
      </c>
      <c r="F339" s="109">
        <v>9.99</v>
      </c>
      <c r="G339" s="48">
        <v>16.8</v>
      </c>
      <c r="H339" s="48">
        <v>10.9</v>
      </c>
      <c r="I339" s="48">
        <f t="shared" si="126"/>
        <v>12.563333333333333</v>
      </c>
      <c r="J339" s="48">
        <f t="shared" si="127"/>
        <v>25.126666666666665</v>
      </c>
      <c r="K339" s="48">
        <f t="shared" si="128"/>
        <v>2.0938888888888889</v>
      </c>
      <c r="L339" s="48"/>
      <c r="M339" s="48">
        <f t="shared" si="114"/>
        <v>0</v>
      </c>
      <c r="N339" s="48">
        <f t="shared" si="115"/>
        <v>0</v>
      </c>
    </row>
    <row r="340" spans="1:14" ht="13.35" customHeight="1" x14ac:dyDescent="0.2">
      <c r="A340" s="41">
        <f t="shared" si="116"/>
        <v>271</v>
      </c>
      <c r="B340" s="61" t="s">
        <v>484</v>
      </c>
      <c r="C340" s="41" t="s">
        <v>147</v>
      </c>
      <c r="D340" s="41">
        <v>6</v>
      </c>
      <c r="E340" s="51" t="s">
        <v>90</v>
      </c>
      <c r="F340" s="109">
        <v>21.9</v>
      </c>
      <c r="G340" s="48">
        <v>16.440000000000001</v>
      </c>
      <c r="H340" s="48">
        <v>23</v>
      </c>
      <c r="I340" s="48">
        <f t="shared" si="126"/>
        <v>20.446666666666669</v>
      </c>
      <c r="J340" s="48">
        <f t="shared" si="127"/>
        <v>122.68</v>
      </c>
      <c r="K340" s="48">
        <f t="shared" si="128"/>
        <v>10.223333333333334</v>
      </c>
      <c r="L340" s="48"/>
      <c r="M340" s="48">
        <f t="shared" si="114"/>
        <v>0</v>
      </c>
      <c r="N340" s="48">
        <f t="shared" si="115"/>
        <v>0</v>
      </c>
    </row>
    <row r="341" spans="1:14" ht="13.35" customHeight="1" x14ac:dyDescent="0.2">
      <c r="A341" s="41">
        <f t="shared" si="116"/>
        <v>272</v>
      </c>
      <c r="B341" s="61" t="s">
        <v>513</v>
      </c>
      <c r="C341" s="41" t="s">
        <v>147</v>
      </c>
      <c r="D341" s="41">
        <v>1</v>
      </c>
      <c r="E341" s="51" t="s">
        <v>90</v>
      </c>
      <c r="F341" s="109">
        <v>26.9</v>
      </c>
      <c r="G341" s="48">
        <v>59.86</v>
      </c>
      <c r="H341" s="48">
        <v>17.899999999999999</v>
      </c>
      <c r="I341" s="48">
        <f t="shared" si="126"/>
        <v>34.886666666666663</v>
      </c>
      <c r="J341" s="48">
        <f t="shared" si="127"/>
        <v>34.886666666666663</v>
      </c>
      <c r="K341" s="48">
        <f t="shared" si="128"/>
        <v>2.9072222222222219</v>
      </c>
      <c r="L341" s="48"/>
      <c r="M341" s="48">
        <f t="shared" si="114"/>
        <v>0</v>
      </c>
      <c r="N341" s="48">
        <f t="shared" si="115"/>
        <v>0</v>
      </c>
    </row>
    <row r="342" spans="1:14" ht="38.25" x14ac:dyDescent="0.2">
      <c r="A342" s="41">
        <f t="shared" si="116"/>
        <v>273</v>
      </c>
      <c r="B342" s="61" t="s">
        <v>512</v>
      </c>
      <c r="C342" s="41" t="s">
        <v>147</v>
      </c>
      <c r="D342" s="41">
        <v>1</v>
      </c>
      <c r="E342" s="51" t="s">
        <v>90</v>
      </c>
      <c r="F342" s="109">
        <v>46.9</v>
      </c>
      <c r="G342" s="48">
        <v>34.9</v>
      </c>
      <c r="H342" s="48">
        <v>54.29</v>
      </c>
      <c r="I342" s="48">
        <f t="shared" si="126"/>
        <v>45.363333333333337</v>
      </c>
      <c r="J342" s="48">
        <f t="shared" si="127"/>
        <v>45.363333333333337</v>
      </c>
      <c r="K342" s="48">
        <f t="shared" si="128"/>
        <v>3.7802777777777781</v>
      </c>
      <c r="L342" s="48"/>
      <c r="M342" s="48">
        <f t="shared" si="114"/>
        <v>0</v>
      </c>
      <c r="N342" s="48">
        <f t="shared" si="115"/>
        <v>0</v>
      </c>
    </row>
    <row r="343" spans="1:14" ht="13.35" customHeight="1" x14ac:dyDescent="0.2">
      <c r="A343" s="41">
        <f t="shared" si="116"/>
        <v>274</v>
      </c>
      <c r="B343" s="61" t="s">
        <v>485</v>
      </c>
      <c r="C343" s="41" t="s">
        <v>147</v>
      </c>
      <c r="D343" s="41">
        <v>1</v>
      </c>
      <c r="E343" s="48">
        <v>59.98</v>
      </c>
      <c r="F343" s="109">
        <v>57.9</v>
      </c>
      <c r="G343" s="48">
        <v>50.18</v>
      </c>
      <c r="H343" s="48">
        <v>52.9</v>
      </c>
      <c r="I343" s="48">
        <f t="shared" si="126"/>
        <v>55.24</v>
      </c>
      <c r="J343" s="48">
        <f t="shared" si="127"/>
        <v>55.24</v>
      </c>
      <c r="K343" s="48">
        <f t="shared" si="128"/>
        <v>4.6033333333333335</v>
      </c>
      <c r="L343" s="48"/>
      <c r="M343" s="48">
        <f t="shared" si="114"/>
        <v>0</v>
      </c>
      <c r="N343" s="48">
        <f t="shared" si="115"/>
        <v>0</v>
      </c>
    </row>
    <row r="344" spans="1:14" ht="13.35" customHeight="1" x14ac:dyDescent="0.2">
      <c r="A344" s="41">
        <f t="shared" si="116"/>
        <v>275</v>
      </c>
      <c r="B344" s="61" t="s">
        <v>488</v>
      </c>
      <c r="C344" s="41" t="s">
        <v>486</v>
      </c>
      <c r="D344" s="41">
        <v>2</v>
      </c>
      <c r="E344" s="51" t="s">
        <v>90</v>
      </c>
      <c r="F344" s="109">
        <v>17.09</v>
      </c>
      <c r="G344" s="48">
        <v>23.99</v>
      </c>
      <c r="H344" s="48">
        <v>29.22</v>
      </c>
      <c r="I344" s="48">
        <f t="shared" si="126"/>
        <v>23.433333333333334</v>
      </c>
      <c r="J344" s="48">
        <f t="shared" si="127"/>
        <v>46.866666666666667</v>
      </c>
      <c r="K344" s="48">
        <f t="shared" si="128"/>
        <v>3.9055555555555554</v>
      </c>
      <c r="L344" s="48"/>
      <c r="M344" s="48">
        <f t="shared" si="114"/>
        <v>0</v>
      </c>
      <c r="N344" s="48">
        <f t="shared" si="115"/>
        <v>0</v>
      </c>
    </row>
    <row r="345" spans="1:14" ht="13.35" customHeight="1" x14ac:dyDescent="0.2">
      <c r="A345" s="41">
        <f t="shared" si="116"/>
        <v>276</v>
      </c>
      <c r="B345" s="61" t="s">
        <v>487</v>
      </c>
      <c r="C345" s="41" t="s">
        <v>486</v>
      </c>
      <c r="D345" s="41">
        <v>2</v>
      </c>
      <c r="E345" s="51" t="s">
        <v>90</v>
      </c>
      <c r="F345" s="109">
        <v>29.71</v>
      </c>
      <c r="G345" s="48">
        <v>15.92</v>
      </c>
      <c r="H345" s="48">
        <v>20.75</v>
      </c>
      <c r="I345" s="48">
        <f t="shared" si="126"/>
        <v>22.126666666666665</v>
      </c>
      <c r="J345" s="48">
        <f t="shared" si="127"/>
        <v>44.25333333333333</v>
      </c>
      <c r="K345" s="48">
        <f t="shared" si="128"/>
        <v>3.6877777777777774</v>
      </c>
      <c r="L345" s="48"/>
      <c r="M345" s="48">
        <f t="shared" si="114"/>
        <v>0</v>
      </c>
      <c r="N345" s="48">
        <f t="shared" si="115"/>
        <v>0</v>
      </c>
    </row>
    <row r="346" spans="1:14" ht="13.35" customHeight="1" x14ac:dyDescent="0.2">
      <c r="A346" s="41">
        <f t="shared" si="116"/>
        <v>277</v>
      </c>
      <c r="B346" s="61" t="s">
        <v>262</v>
      </c>
      <c r="C346" s="41" t="s">
        <v>147</v>
      </c>
      <c r="D346" s="41">
        <v>1</v>
      </c>
      <c r="E346" s="51">
        <v>34.049999999999997</v>
      </c>
      <c r="F346" s="48">
        <v>69.34</v>
      </c>
      <c r="G346" s="48">
        <v>45.95</v>
      </c>
      <c r="H346" s="48">
        <v>49.9</v>
      </c>
      <c r="I346" s="48">
        <f t="shared" ref="I346:I347" si="129">AVERAGE(E346:H346)</f>
        <v>49.81</v>
      </c>
      <c r="J346" s="48">
        <f t="shared" ref="J346:J347" si="130">I346*D346</f>
        <v>49.81</v>
      </c>
      <c r="K346" s="48">
        <f t="shared" ref="K346:K347" si="131">J346/12</f>
        <v>4.1508333333333338</v>
      </c>
      <c r="L346" s="48"/>
      <c r="M346" s="48">
        <f t="shared" ref="M346:M348" si="132">L346*D346</f>
        <v>0</v>
      </c>
      <c r="N346" s="48">
        <f t="shared" ref="N346:N349" si="133">M346/12</f>
        <v>0</v>
      </c>
    </row>
    <row r="347" spans="1:14" ht="13.35" customHeight="1" x14ac:dyDescent="0.2">
      <c r="A347" s="41">
        <f t="shared" ref="A347:A348" si="134">A346+1</f>
        <v>278</v>
      </c>
      <c r="B347" s="61" t="s">
        <v>530</v>
      </c>
      <c r="C347" s="41" t="s">
        <v>531</v>
      </c>
      <c r="D347" s="41">
        <v>1</v>
      </c>
      <c r="E347" s="51">
        <v>130.66</v>
      </c>
      <c r="F347" s="48">
        <v>49.6</v>
      </c>
      <c r="G347" s="48">
        <v>52.17</v>
      </c>
      <c r="H347" s="48">
        <v>65.900000000000006</v>
      </c>
      <c r="I347" s="48">
        <f t="shared" si="129"/>
        <v>74.58250000000001</v>
      </c>
      <c r="J347" s="48">
        <f t="shared" si="130"/>
        <v>74.58250000000001</v>
      </c>
      <c r="K347" s="48">
        <f t="shared" si="131"/>
        <v>6.2152083333333339</v>
      </c>
      <c r="L347" s="48"/>
      <c r="M347" s="48">
        <f t="shared" si="132"/>
        <v>0</v>
      </c>
      <c r="N347" s="48">
        <f t="shared" si="133"/>
        <v>0</v>
      </c>
    </row>
    <row r="348" spans="1:14" ht="13.35" customHeight="1" x14ac:dyDescent="0.2">
      <c r="A348" s="41">
        <f t="shared" si="134"/>
        <v>279</v>
      </c>
      <c r="B348" s="61" t="s">
        <v>257</v>
      </c>
      <c r="C348" s="41" t="s">
        <v>196</v>
      </c>
      <c r="D348" s="41">
        <v>10</v>
      </c>
      <c r="E348" s="51">
        <v>15.67</v>
      </c>
      <c r="F348" s="109">
        <v>6.69</v>
      </c>
      <c r="G348" s="48">
        <v>13.35</v>
      </c>
      <c r="H348" s="48">
        <v>9.9</v>
      </c>
      <c r="I348" s="48">
        <f t="shared" ref="I348" si="135">AVERAGE(E348:H348)</f>
        <v>11.4025</v>
      </c>
      <c r="J348" s="48">
        <f t="shared" ref="J348" si="136">I348*D348</f>
        <v>114.02500000000001</v>
      </c>
      <c r="K348" s="48">
        <f t="shared" ref="K348" si="137">J348/12</f>
        <v>9.5020833333333332</v>
      </c>
      <c r="L348" s="48"/>
      <c r="M348" s="48">
        <f t="shared" si="132"/>
        <v>0</v>
      </c>
      <c r="N348" s="48">
        <f t="shared" si="133"/>
        <v>0</v>
      </c>
    </row>
    <row r="349" spans="1:14" ht="13.35" customHeight="1" x14ac:dyDescent="0.2">
      <c r="A349" s="172" t="s">
        <v>201</v>
      </c>
      <c r="B349" s="173"/>
      <c r="C349" s="173"/>
      <c r="D349" s="173"/>
      <c r="E349" s="173"/>
      <c r="F349" s="173"/>
      <c r="G349" s="173"/>
      <c r="H349" s="173"/>
      <c r="I349" s="174"/>
      <c r="J349" s="55">
        <f>SUM(J281:J348)</f>
        <v>12025.105833333333</v>
      </c>
      <c r="K349" s="55">
        <f>SUM(K281:K348)</f>
        <v>1002.092152777778</v>
      </c>
      <c r="L349" s="53" t="s">
        <v>90</v>
      </c>
      <c r="M349" s="48">
        <f>SUM(M281:M348)</f>
        <v>0</v>
      </c>
      <c r="N349" s="48">
        <f t="shared" si="133"/>
        <v>0</v>
      </c>
    </row>
    <row r="350" spans="1:14" ht="13.35" customHeight="1" x14ac:dyDescent="0.2">
      <c r="A350" s="113"/>
      <c r="B350" s="113"/>
      <c r="C350" s="113"/>
      <c r="D350" s="113"/>
      <c r="E350" s="113"/>
      <c r="F350" s="113"/>
      <c r="G350" s="113"/>
      <c r="H350" s="113"/>
      <c r="I350" s="113"/>
      <c r="J350" s="114"/>
      <c r="K350" s="114"/>
      <c r="L350" s="5"/>
      <c r="M350" s="5"/>
      <c r="N350" s="5"/>
    </row>
    <row r="351" spans="1:14" ht="13.35" customHeight="1" x14ac:dyDescent="0.2">
      <c r="A351" s="113"/>
      <c r="B351" s="113"/>
      <c r="C351" s="113"/>
      <c r="D351" s="113"/>
      <c r="E351" s="113"/>
      <c r="F351" s="113"/>
      <c r="G351" s="113"/>
      <c r="H351" s="113"/>
      <c r="I351" s="113"/>
      <c r="J351" s="114"/>
      <c r="K351" s="114"/>
      <c r="L351" s="5"/>
      <c r="M351" s="5"/>
      <c r="N351" s="5"/>
    </row>
    <row r="352" spans="1:14" ht="13.35" customHeight="1" x14ac:dyDescent="0.2">
      <c r="A352" s="162" t="s">
        <v>502</v>
      </c>
      <c r="B352" s="162"/>
      <c r="C352" s="162"/>
      <c r="D352" s="162"/>
      <c r="E352" s="162"/>
      <c r="F352" s="162"/>
      <c r="G352" s="162"/>
      <c r="H352" s="162"/>
      <c r="I352" s="162"/>
      <c r="J352" s="162"/>
      <c r="K352" s="162"/>
      <c r="L352" s="162"/>
      <c r="M352" s="162"/>
      <c r="N352" s="162"/>
    </row>
    <row r="353" spans="1:14" ht="13.35" customHeight="1" x14ac:dyDescent="0.2">
      <c r="A353" s="164" t="s">
        <v>112</v>
      </c>
      <c r="B353" s="164" t="s">
        <v>113</v>
      </c>
      <c r="C353" s="164" t="s">
        <v>147</v>
      </c>
      <c r="D353" s="164" t="s">
        <v>149</v>
      </c>
      <c r="E353" s="144" t="s">
        <v>548</v>
      </c>
      <c r="F353" s="144"/>
      <c r="G353" s="144"/>
      <c r="H353" s="144"/>
      <c r="I353" s="144"/>
      <c r="J353" s="144"/>
      <c r="K353" s="144"/>
      <c r="L353" s="144"/>
      <c r="M353" s="144"/>
      <c r="N353" s="144"/>
    </row>
    <row r="354" spans="1:14" ht="13.35" customHeight="1" x14ac:dyDescent="0.2">
      <c r="A354" s="164"/>
      <c r="B354" s="164"/>
      <c r="C354" s="164"/>
      <c r="D354" s="164"/>
      <c r="E354" s="42"/>
      <c r="F354" s="42"/>
      <c r="G354" s="42"/>
      <c r="H354" s="42"/>
      <c r="I354" s="153" t="s">
        <v>547</v>
      </c>
      <c r="J354" s="154"/>
      <c r="K354" s="155"/>
      <c r="L354" s="153" t="s">
        <v>553</v>
      </c>
      <c r="M354" s="154"/>
      <c r="N354" s="155"/>
    </row>
    <row r="355" spans="1:14" ht="13.35" customHeight="1" x14ac:dyDescent="0.2">
      <c r="A355" s="165"/>
      <c r="B355" s="165"/>
      <c r="C355" s="165"/>
      <c r="D355" s="165"/>
      <c r="E355" s="42" t="s">
        <v>148</v>
      </c>
      <c r="F355" s="42" t="s">
        <v>150</v>
      </c>
      <c r="G355" s="42" t="s">
        <v>151</v>
      </c>
      <c r="H355" s="42" t="s">
        <v>152</v>
      </c>
      <c r="I355" s="42" t="s">
        <v>153</v>
      </c>
      <c r="J355" s="42" t="s">
        <v>156</v>
      </c>
      <c r="K355" s="42" t="s">
        <v>155</v>
      </c>
      <c r="L355" s="42" t="s">
        <v>550</v>
      </c>
      <c r="M355" s="42" t="s">
        <v>156</v>
      </c>
      <c r="N355" s="42" t="s">
        <v>155</v>
      </c>
    </row>
    <row r="356" spans="1:14" ht="13.35" customHeight="1" x14ac:dyDescent="0.2">
      <c r="A356" s="41">
        <v>280</v>
      </c>
      <c r="B356" s="61" t="s">
        <v>256</v>
      </c>
      <c r="C356" s="41" t="s">
        <v>147</v>
      </c>
      <c r="D356" s="54">
        <v>3</v>
      </c>
      <c r="E356" s="51" t="s">
        <v>90</v>
      </c>
      <c r="F356" s="48">
        <v>26.79</v>
      </c>
      <c r="G356" s="48">
        <v>17.89</v>
      </c>
      <c r="H356" s="48">
        <v>12.5</v>
      </c>
      <c r="I356" s="48">
        <f t="shared" ref="I356:I418" si="138">AVERAGE(E356:H356)</f>
        <v>19.059999999999999</v>
      </c>
      <c r="J356" s="48">
        <f t="shared" ref="J356:J418" si="139">I356*D356</f>
        <v>57.179999999999993</v>
      </c>
      <c r="K356" s="48">
        <f t="shared" ref="K356:K418" si="140">J356/12</f>
        <v>4.7649999999999997</v>
      </c>
      <c r="L356" s="48"/>
      <c r="M356" s="48">
        <f>L356*D356</f>
        <v>0</v>
      </c>
      <c r="N356" s="48">
        <f>M356/12</f>
        <v>0</v>
      </c>
    </row>
    <row r="357" spans="1:14" ht="13.35" customHeight="1" x14ac:dyDescent="0.2">
      <c r="A357" s="41">
        <f>A356+1</f>
        <v>281</v>
      </c>
      <c r="B357" s="61" t="s">
        <v>180</v>
      </c>
      <c r="C357" s="41" t="s">
        <v>187</v>
      </c>
      <c r="D357" s="41">
        <v>80</v>
      </c>
      <c r="E357" s="48">
        <v>35.99</v>
      </c>
      <c r="F357" s="48">
        <v>31.49</v>
      </c>
      <c r="G357" s="48">
        <v>30.99</v>
      </c>
      <c r="H357" s="48">
        <v>33.9</v>
      </c>
      <c r="I357" s="48">
        <f t="shared" si="138"/>
        <v>33.092500000000001</v>
      </c>
      <c r="J357" s="48">
        <f t="shared" si="139"/>
        <v>2647.4</v>
      </c>
      <c r="K357" s="48">
        <f t="shared" si="140"/>
        <v>220.61666666666667</v>
      </c>
      <c r="L357" s="48"/>
      <c r="M357" s="48">
        <f t="shared" ref="M357:M420" si="141">L357*D357</f>
        <v>0</v>
      </c>
      <c r="N357" s="48">
        <f t="shared" ref="N357:N420" si="142">M357/12</f>
        <v>0</v>
      </c>
    </row>
    <row r="358" spans="1:14" ht="13.35" customHeight="1" x14ac:dyDescent="0.2">
      <c r="A358" s="41">
        <f t="shared" ref="A358:A421" si="143">A357+1</f>
        <v>282</v>
      </c>
      <c r="B358" s="61" t="s">
        <v>263</v>
      </c>
      <c r="C358" s="41" t="s">
        <v>147</v>
      </c>
      <c r="D358" s="41">
        <v>2</v>
      </c>
      <c r="E358" s="48">
        <v>16.899999999999999</v>
      </c>
      <c r="F358" s="48">
        <v>61.9</v>
      </c>
      <c r="G358" s="48">
        <v>23.9</v>
      </c>
      <c r="H358" s="48">
        <v>33.950000000000003</v>
      </c>
      <c r="I358" s="48">
        <f t="shared" si="138"/>
        <v>34.162499999999994</v>
      </c>
      <c r="J358" s="48">
        <f t="shared" si="139"/>
        <v>68.324999999999989</v>
      </c>
      <c r="K358" s="48">
        <f t="shared" si="140"/>
        <v>5.6937499999999988</v>
      </c>
      <c r="L358" s="48"/>
      <c r="M358" s="48">
        <f t="shared" si="141"/>
        <v>0</v>
      </c>
      <c r="N358" s="48">
        <f t="shared" si="142"/>
        <v>0</v>
      </c>
    </row>
    <row r="359" spans="1:14" ht="13.35" customHeight="1" x14ac:dyDescent="0.2">
      <c r="A359" s="41">
        <f t="shared" si="143"/>
        <v>283</v>
      </c>
      <c r="B359" s="61" t="s">
        <v>264</v>
      </c>
      <c r="C359" s="41" t="s">
        <v>147</v>
      </c>
      <c r="D359" s="41">
        <v>10</v>
      </c>
      <c r="E359" s="51" t="s">
        <v>90</v>
      </c>
      <c r="F359" s="48">
        <v>12.3</v>
      </c>
      <c r="G359" s="48">
        <v>12.45</v>
      </c>
      <c r="H359" s="48">
        <v>5.55</v>
      </c>
      <c r="I359" s="48">
        <f t="shared" si="138"/>
        <v>10.1</v>
      </c>
      <c r="J359" s="48">
        <f t="shared" si="139"/>
        <v>101</v>
      </c>
      <c r="K359" s="48">
        <f t="shared" si="140"/>
        <v>8.4166666666666661</v>
      </c>
      <c r="L359" s="48"/>
      <c r="M359" s="48">
        <f t="shared" si="141"/>
        <v>0</v>
      </c>
      <c r="N359" s="48">
        <f t="shared" si="142"/>
        <v>0</v>
      </c>
    </row>
    <row r="360" spans="1:14" ht="13.35" customHeight="1" x14ac:dyDescent="0.2">
      <c r="A360" s="41">
        <f t="shared" si="143"/>
        <v>284</v>
      </c>
      <c r="B360" s="61" t="s">
        <v>273</v>
      </c>
      <c r="C360" s="41" t="s">
        <v>147</v>
      </c>
      <c r="D360" s="41">
        <v>1</v>
      </c>
      <c r="E360" s="51" t="s">
        <v>90</v>
      </c>
      <c r="F360" s="48">
        <v>521.54999999999995</v>
      </c>
      <c r="G360" s="48">
        <v>486.65</v>
      </c>
      <c r="H360" s="48">
        <v>655.4</v>
      </c>
      <c r="I360" s="48">
        <f t="shared" si="138"/>
        <v>554.5333333333333</v>
      </c>
      <c r="J360" s="48">
        <f t="shared" si="139"/>
        <v>554.5333333333333</v>
      </c>
      <c r="K360" s="48">
        <f t="shared" si="140"/>
        <v>46.211111111111109</v>
      </c>
      <c r="L360" s="48"/>
      <c r="M360" s="48">
        <f t="shared" si="141"/>
        <v>0</v>
      </c>
      <c r="N360" s="48">
        <f t="shared" si="142"/>
        <v>0</v>
      </c>
    </row>
    <row r="361" spans="1:14" ht="13.35" customHeight="1" x14ac:dyDescent="0.2">
      <c r="A361" s="41">
        <f t="shared" si="143"/>
        <v>285</v>
      </c>
      <c r="B361" s="61" t="s">
        <v>274</v>
      </c>
      <c r="C361" s="41" t="s">
        <v>147</v>
      </c>
      <c r="D361" s="41">
        <v>10</v>
      </c>
      <c r="E361" s="51" t="s">
        <v>90</v>
      </c>
      <c r="F361" s="48">
        <v>39.43</v>
      </c>
      <c r="G361" s="48">
        <v>29.89</v>
      </c>
      <c r="H361" s="48">
        <v>32.26</v>
      </c>
      <c r="I361" s="48">
        <f t="shared" si="138"/>
        <v>33.859999999999992</v>
      </c>
      <c r="J361" s="48">
        <f t="shared" si="139"/>
        <v>338.59999999999991</v>
      </c>
      <c r="K361" s="48">
        <f t="shared" si="140"/>
        <v>28.216666666666658</v>
      </c>
      <c r="L361" s="48"/>
      <c r="M361" s="48">
        <f t="shared" si="141"/>
        <v>0</v>
      </c>
      <c r="N361" s="48">
        <f t="shared" si="142"/>
        <v>0</v>
      </c>
    </row>
    <row r="362" spans="1:14" ht="13.35" customHeight="1" x14ac:dyDescent="0.2">
      <c r="A362" s="41">
        <f t="shared" si="143"/>
        <v>286</v>
      </c>
      <c r="B362" s="61" t="s">
        <v>275</v>
      </c>
      <c r="C362" s="41" t="s">
        <v>147</v>
      </c>
      <c r="D362" s="41">
        <v>4</v>
      </c>
      <c r="E362" s="51" t="s">
        <v>90</v>
      </c>
      <c r="F362" s="48">
        <v>198.92</v>
      </c>
      <c r="G362" s="48">
        <v>132.99</v>
      </c>
      <c r="H362" s="48">
        <v>144.9</v>
      </c>
      <c r="I362" s="48">
        <f t="shared" si="138"/>
        <v>158.93666666666664</v>
      </c>
      <c r="J362" s="48">
        <f t="shared" si="139"/>
        <v>635.74666666666656</v>
      </c>
      <c r="K362" s="48">
        <f t="shared" si="140"/>
        <v>52.978888888888882</v>
      </c>
      <c r="L362" s="48"/>
      <c r="M362" s="48">
        <f t="shared" si="141"/>
        <v>0</v>
      </c>
      <c r="N362" s="48">
        <f t="shared" si="142"/>
        <v>0</v>
      </c>
    </row>
    <row r="363" spans="1:14" ht="13.35" customHeight="1" x14ac:dyDescent="0.2">
      <c r="A363" s="41">
        <f t="shared" si="143"/>
        <v>287</v>
      </c>
      <c r="B363" s="61" t="s">
        <v>276</v>
      </c>
      <c r="C363" s="41" t="s">
        <v>277</v>
      </c>
      <c r="D363" s="41">
        <v>2</v>
      </c>
      <c r="E363" s="48">
        <v>115.4</v>
      </c>
      <c r="F363" s="48">
        <v>95</v>
      </c>
      <c r="G363" s="48">
        <v>86.7</v>
      </c>
      <c r="H363" s="48">
        <v>139.9</v>
      </c>
      <c r="I363" s="48">
        <f t="shared" si="138"/>
        <v>109.25</v>
      </c>
      <c r="J363" s="48">
        <f t="shared" si="139"/>
        <v>218.5</v>
      </c>
      <c r="K363" s="48">
        <f t="shared" si="140"/>
        <v>18.208333333333332</v>
      </c>
      <c r="L363" s="48"/>
      <c r="M363" s="48">
        <f t="shared" si="141"/>
        <v>0</v>
      </c>
      <c r="N363" s="48">
        <f t="shared" si="142"/>
        <v>0</v>
      </c>
    </row>
    <row r="364" spans="1:14" ht="13.35" customHeight="1" x14ac:dyDescent="0.2">
      <c r="A364" s="41">
        <f t="shared" si="143"/>
        <v>288</v>
      </c>
      <c r="B364" s="61" t="s">
        <v>278</v>
      </c>
      <c r="C364" s="41" t="s">
        <v>147</v>
      </c>
      <c r="D364" s="41">
        <v>1</v>
      </c>
      <c r="E364" s="48">
        <v>8.83</v>
      </c>
      <c r="F364" s="48">
        <v>41.89</v>
      </c>
      <c r="G364" s="48">
        <v>34.26</v>
      </c>
      <c r="H364" s="48">
        <v>17.97</v>
      </c>
      <c r="I364" s="48">
        <f t="shared" si="138"/>
        <v>25.737499999999997</v>
      </c>
      <c r="J364" s="48">
        <f t="shared" si="139"/>
        <v>25.737499999999997</v>
      </c>
      <c r="K364" s="48">
        <f t="shared" si="140"/>
        <v>2.1447916666666664</v>
      </c>
      <c r="L364" s="48"/>
      <c r="M364" s="48">
        <f t="shared" si="141"/>
        <v>0</v>
      </c>
      <c r="N364" s="48">
        <f t="shared" si="142"/>
        <v>0</v>
      </c>
    </row>
    <row r="365" spans="1:14" ht="13.35" customHeight="1" x14ac:dyDescent="0.2">
      <c r="A365" s="41">
        <f t="shared" si="143"/>
        <v>289</v>
      </c>
      <c r="B365" s="61" t="s">
        <v>279</v>
      </c>
      <c r="C365" s="41" t="s">
        <v>147</v>
      </c>
      <c r="D365" s="41">
        <v>12</v>
      </c>
      <c r="E365" s="48">
        <v>2.7</v>
      </c>
      <c r="F365" s="48">
        <v>15.89</v>
      </c>
      <c r="G365" s="48">
        <v>8.9</v>
      </c>
      <c r="H365" s="48">
        <v>16.100000000000001</v>
      </c>
      <c r="I365" s="48">
        <f t="shared" si="138"/>
        <v>10.897500000000001</v>
      </c>
      <c r="J365" s="48">
        <f t="shared" si="139"/>
        <v>130.77000000000001</v>
      </c>
      <c r="K365" s="48">
        <f t="shared" si="140"/>
        <v>10.897500000000001</v>
      </c>
      <c r="L365" s="48"/>
      <c r="M365" s="48">
        <f t="shared" si="141"/>
        <v>0</v>
      </c>
      <c r="N365" s="48">
        <f t="shared" si="142"/>
        <v>0</v>
      </c>
    </row>
    <row r="366" spans="1:14" ht="13.35" customHeight="1" x14ac:dyDescent="0.2">
      <c r="A366" s="41">
        <f t="shared" si="143"/>
        <v>290</v>
      </c>
      <c r="B366" s="61" t="s">
        <v>292</v>
      </c>
      <c r="C366" s="41" t="s">
        <v>280</v>
      </c>
      <c r="D366" s="41">
        <v>1</v>
      </c>
      <c r="E366" s="51" t="s">
        <v>90</v>
      </c>
      <c r="F366" s="48">
        <v>314.89999999999998</v>
      </c>
      <c r="G366" s="48">
        <v>339</v>
      </c>
      <c r="H366" s="48">
        <v>358.69</v>
      </c>
      <c r="I366" s="48">
        <f t="shared" si="138"/>
        <v>337.53</v>
      </c>
      <c r="J366" s="48">
        <f t="shared" si="139"/>
        <v>337.53</v>
      </c>
      <c r="K366" s="48">
        <f t="shared" si="140"/>
        <v>28.127499999999998</v>
      </c>
      <c r="L366" s="48"/>
      <c r="M366" s="48">
        <f t="shared" si="141"/>
        <v>0</v>
      </c>
      <c r="N366" s="48">
        <f t="shared" si="142"/>
        <v>0</v>
      </c>
    </row>
    <row r="367" spans="1:14" ht="13.35" customHeight="1" x14ac:dyDescent="0.2">
      <c r="A367" s="41">
        <f t="shared" si="143"/>
        <v>291</v>
      </c>
      <c r="B367" s="61" t="s">
        <v>281</v>
      </c>
      <c r="C367" s="41" t="s">
        <v>282</v>
      </c>
      <c r="D367" s="41">
        <v>1</v>
      </c>
      <c r="E367" s="51" t="s">
        <v>90</v>
      </c>
      <c r="F367" s="48">
        <v>130.24</v>
      </c>
      <c r="G367" s="48">
        <v>179.9</v>
      </c>
      <c r="H367" s="48">
        <v>131.9</v>
      </c>
      <c r="I367" s="48">
        <f t="shared" si="138"/>
        <v>147.34666666666666</v>
      </c>
      <c r="J367" s="48">
        <f t="shared" si="139"/>
        <v>147.34666666666666</v>
      </c>
      <c r="K367" s="48">
        <f t="shared" si="140"/>
        <v>12.278888888888888</v>
      </c>
      <c r="L367" s="48"/>
      <c r="M367" s="48">
        <f t="shared" si="141"/>
        <v>0</v>
      </c>
      <c r="N367" s="48">
        <f t="shared" si="142"/>
        <v>0</v>
      </c>
    </row>
    <row r="368" spans="1:14" ht="13.35" customHeight="1" x14ac:dyDescent="0.2">
      <c r="A368" s="41">
        <f t="shared" si="143"/>
        <v>292</v>
      </c>
      <c r="B368" s="61" t="s">
        <v>283</v>
      </c>
      <c r="C368" s="41" t="s">
        <v>147</v>
      </c>
      <c r="D368" s="41">
        <v>2</v>
      </c>
      <c r="E368" s="51" t="s">
        <v>90</v>
      </c>
      <c r="F368" s="48">
        <v>16.899999999999999</v>
      </c>
      <c r="G368" s="48">
        <v>8.82</v>
      </c>
      <c r="H368" s="48">
        <v>7.52</v>
      </c>
      <c r="I368" s="48">
        <f t="shared" si="138"/>
        <v>11.079999999999998</v>
      </c>
      <c r="J368" s="48">
        <f t="shared" si="139"/>
        <v>22.159999999999997</v>
      </c>
      <c r="K368" s="48">
        <f t="shared" si="140"/>
        <v>1.8466666666666665</v>
      </c>
      <c r="L368" s="48"/>
      <c r="M368" s="48">
        <f t="shared" si="141"/>
        <v>0</v>
      </c>
      <c r="N368" s="48">
        <f t="shared" si="142"/>
        <v>0</v>
      </c>
    </row>
    <row r="369" spans="1:14" ht="13.35" customHeight="1" x14ac:dyDescent="0.2">
      <c r="A369" s="41">
        <f t="shared" si="143"/>
        <v>293</v>
      </c>
      <c r="B369" s="61" t="s">
        <v>284</v>
      </c>
      <c r="C369" s="41" t="s">
        <v>147</v>
      </c>
      <c r="D369" s="41">
        <v>2</v>
      </c>
      <c r="E369" s="48">
        <v>8.42</v>
      </c>
      <c r="F369" s="48">
        <v>13.79</v>
      </c>
      <c r="G369" s="48">
        <v>15.2</v>
      </c>
      <c r="H369" s="48">
        <v>16.82</v>
      </c>
      <c r="I369" s="48">
        <f t="shared" si="138"/>
        <v>13.557499999999999</v>
      </c>
      <c r="J369" s="48">
        <f t="shared" si="139"/>
        <v>27.114999999999998</v>
      </c>
      <c r="K369" s="48">
        <f t="shared" si="140"/>
        <v>2.2595833333333331</v>
      </c>
      <c r="L369" s="48"/>
      <c r="M369" s="48">
        <f t="shared" si="141"/>
        <v>0</v>
      </c>
      <c r="N369" s="48">
        <f t="shared" si="142"/>
        <v>0</v>
      </c>
    </row>
    <row r="370" spans="1:14" ht="13.35" customHeight="1" x14ac:dyDescent="0.2">
      <c r="A370" s="41">
        <f t="shared" si="143"/>
        <v>294</v>
      </c>
      <c r="B370" s="61" t="s">
        <v>286</v>
      </c>
      <c r="C370" s="41" t="s">
        <v>285</v>
      </c>
      <c r="D370" s="41">
        <v>4</v>
      </c>
      <c r="E370" s="51" t="s">
        <v>90</v>
      </c>
      <c r="F370" s="48">
        <v>214.3</v>
      </c>
      <c r="G370" s="48">
        <v>234.9</v>
      </c>
      <c r="H370" s="48">
        <v>189.9</v>
      </c>
      <c r="I370" s="48">
        <f t="shared" si="138"/>
        <v>213.03333333333333</v>
      </c>
      <c r="J370" s="48">
        <f t="shared" si="139"/>
        <v>852.13333333333333</v>
      </c>
      <c r="K370" s="48">
        <f t="shared" si="140"/>
        <v>71.011111111111106</v>
      </c>
      <c r="L370" s="48"/>
      <c r="M370" s="48">
        <f t="shared" si="141"/>
        <v>0</v>
      </c>
      <c r="N370" s="48">
        <f t="shared" si="142"/>
        <v>0</v>
      </c>
    </row>
    <row r="371" spans="1:14" ht="13.35" customHeight="1" x14ac:dyDescent="0.2">
      <c r="A371" s="41">
        <f t="shared" si="143"/>
        <v>295</v>
      </c>
      <c r="B371" s="61" t="s">
        <v>287</v>
      </c>
      <c r="C371" s="41" t="s">
        <v>285</v>
      </c>
      <c r="D371" s="41">
        <v>4</v>
      </c>
      <c r="E371" s="51" t="s">
        <v>90</v>
      </c>
      <c r="F371" s="48">
        <v>79.900000000000006</v>
      </c>
      <c r="G371" s="48">
        <v>144.5</v>
      </c>
      <c r="H371" s="48">
        <v>117.82</v>
      </c>
      <c r="I371" s="48">
        <f t="shared" si="138"/>
        <v>114.07333333333334</v>
      </c>
      <c r="J371" s="48">
        <f t="shared" si="139"/>
        <v>456.29333333333335</v>
      </c>
      <c r="K371" s="48">
        <f t="shared" si="140"/>
        <v>38.024444444444448</v>
      </c>
      <c r="L371" s="48"/>
      <c r="M371" s="48">
        <f t="shared" si="141"/>
        <v>0</v>
      </c>
      <c r="N371" s="48">
        <f t="shared" si="142"/>
        <v>0</v>
      </c>
    </row>
    <row r="372" spans="1:14" ht="13.35" customHeight="1" x14ac:dyDescent="0.2">
      <c r="A372" s="41">
        <f t="shared" si="143"/>
        <v>296</v>
      </c>
      <c r="B372" s="61" t="s">
        <v>288</v>
      </c>
      <c r="C372" s="41" t="s">
        <v>289</v>
      </c>
      <c r="D372" s="41">
        <v>12</v>
      </c>
      <c r="E372" s="51" t="s">
        <v>90</v>
      </c>
      <c r="F372" s="48">
        <v>374.9</v>
      </c>
      <c r="G372" s="48">
        <v>354.9</v>
      </c>
      <c r="H372" s="48">
        <v>289</v>
      </c>
      <c r="I372" s="48">
        <f t="shared" si="138"/>
        <v>339.59999999999997</v>
      </c>
      <c r="J372" s="48">
        <f t="shared" si="139"/>
        <v>4075.2</v>
      </c>
      <c r="K372" s="48">
        <f t="shared" si="140"/>
        <v>339.59999999999997</v>
      </c>
      <c r="L372" s="48"/>
      <c r="M372" s="48">
        <f t="shared" si="141"/>
        <v>0</v>
      </c>
      <c r="N372" s="48">
        <f t="shared" si="142"/>
        <v>0</v>
      </c>
    </row>
    <row r="373" spans="1:14" ht="13.35" customHeight="1" x14ac:dyDescent="0.2">
      <c r="A373" s="41">
        <f t="shared" si="143"/>
        <v>297</v>
      </c>
      <c r="B373" s="61" t="s">
        <v>271</v>
      </c>
      <c r="C373" s="41" t="s">
        <v>272</v>
      </c>
      <c r="D373" s="41">
        <v>10</v>
      </c>
      <c r="E373" s="51" t="s">
        <v>90</v>
      </c>
      <c r="F373" s="48">
        <v>189</v>
      </c>
      <c r="G373" s="48">
        <v>159.9</v>
      </c>
      <c r="H373" s="48">
        <v>119.9</v>
      </c>
      <c r="I373" s="48">
        <f t="shared" si="138"/>
        <v>156.26666666666665</v>
      </c>
      <c r="J373" s="48">
        <f t="shared" si="139"/>
        <v>1562.6666666666665</v>
      </c>
      <c r="K373" s="48">
        <f t="shared" si="140"/>
        <v>130.2222222222222</v>
      </c>
      <c r="L373" s="48"/>
      <c r="M373" s="48">
        <f t="shared" si="141"/>
        <v>0</v>
      </c>
      <c r="N373" s="48">
        <f t="shared" si="142"/>
        <v>0</v>
      </c>
    </row>
    <row r="374" spans="1:14" ht="13.35" customHeight="1" x14ac:dyDescent="0.2">
      <c r="A374" s="41">
        <f t="shared" si="143"/>
        <v>298</v>
      </c>
      <c r="B374" s="61" t="s">
        <v>344</v>
      </c>
      <c r="C374" s="41" t="s">
        <v>147</v>
      </c>
      <c r="D374" s="41">
        <v>1</v>
      </c>
      <c r="E374" s="51" t="s">
        <v>90</v>
      </c>
      <c r="F374" s="48">
        <v>32.9</v>
      </c>
      <c r="G374" s="48">
        <v>54.9</v>
      </c>
      <c r="H374" s="48">
        <v>32</v>
      </c>
      <c r="I374" s="48">
        <f t="shared" si="138"/>
        <v>39.93333333333333</v>
      </c>
      <c r="J374" s="48">
        <f t="shared" si="139"/>
        <v>39.93333333333333</v>
      </c>
      <c r="K374" s="48">
        <f t="shared" si="140"/>
        <v>3.3277777777777775</v>
      </c>
      <c r="L374" s="48"/>
      <c r="M374" s="48">
        <f t="shared" si="141"/>
        <v>0</v>
      </c>
      <c r="N374" s="48">
        <f t="shared" si="142"/>
        <v>0</v>
      </c>
    </row>
    <row r="375" spans="1:14" ht="13.35" customHeight="1" x14ac:dyDescent="0.2">
      <c r="A375" s="41">
        <f t="shared" si="143"/>
        <v>299</v>
      </c>
      <c r="B375" s="61" t="s">
        <v>345</v>
      </c>
      <c r="C375" s="41" t="s">
        <v>147</v>
      </c>
      <c r="D375" s="41">
        <v>20</v>
      </c>
      <c r="E375" s="51">
        <v>78.989999999999995</v>
      </c>
      <c r="F375" s="48">
        <v>84.63</v>
      </c>
      <c r="G375" s="48">
        <v>79.900000000000006</v>
      </c>
      <c r="H375" s="48">
        <v>72.569999999999993</v>
      </c>
      <c r="I375" s="48">
        <f t="shared" si="138"/>
        <v>79.022500000000008</v>
      </c>
      <c r="J375" s="48">
        <f t="shared" si="139"/>
        <v>1580.4500000000003</v>
      </c>
      <c r="K375" s="48">
        <f t="shared" si="140"/>
        <v>131.70416666666668</v>
      </c>
      <c r="L375" s="48"/>
      <c r="M375" s="48">
        <f t="shared" si="141"/>
        <v>0</v>
      </c>
      <c r="N375" s="48">
        <f t="shared" si="142"/>
        <v>0</v>
      </c>
    </row>
    <row r="376" spans="1:14" ht="13.35" customHeight="1" x14ac:dyDescent="0.2">
      <c r="A376" s="41">
        <f t="shared" si="143"/>
        <v>300</v>
      </c>
      <c r="B376" s="61" t="s">
        <v>346</v>
      </c>
      <c r="C376" s="41" t="s">
        <v>147</v>
      </c>
      <c r="D376" s="41">
        <v>10</v>
      </c>
      <c r="E376" s="51">
        <v>58.99</v>
      </c>
      <c r="F376" s="48">
        <v>67.34</v>
      </c>
      <c r="G376" s="48">
        <v>57.6</v>
      </c>
      <c r="H376" s="48">
        <v>58.01</v>
      </c>
      <c r="I376" s="48">
        <f t="shared" si="138"/>
        <v>60.484999999999999</v>
      </c>
      <c r="J376" s="48">
        <f t="shared" si="139"/>
        <v>604.85</v>
      </c>
      <c r="K376" s="48">
        <f t="shared" si="140"/>
        <v>50.404166666666669</v>
      </c>
      <c r="L376" s="48"/>
      <c r="M376" s="48">
        <f t="shared" si="141"/>
        <v>0</v>
      </c>
      <c r="N376" s="48">
        <f t="shared" si="142"/>
        <v>0</v>
      </c>
    </row>
    <row r="377" spans="1:14" ht="13.35" customHeight="1" x14ac:dyDescent="0.2">
      <c r="A377" s="41">
        <f t="shared" si="143"/>
        <v>301</v>
      </c>
      <c r="B377" s="61" t="s">
        <v>347</v>
      </c>
      <c r="C377" s="41" t="s">
        <v>147</v>
      </c>
      <c r="D377" s="41">
        <v>8</v>
      </c>
      <c r="E377" s="51">
        <v>48</v>
      </c>
      <c r="F377" s="48">
        <v>97.96</v>
      </c>
      <c r="G377" s="48">
        <v>75.349999999999994</v>
      </c>
      <c r="H377" s="48">
        <v>80</v>
      </c>
      <c r="I377" s="48">
        <f t="shared" si="138"/>
        <v>75.327499999999986</v>
      </c>
      <c r="J377" s="48">
        <f t="shared" si="139"/>
        <v>602.61999999999989</v>
      </c>
      <c r="K377" s="48">
        <f t="shared" si="140"/>
        <v>50.218333333333327</v>
      </c>
      <c r="L377" s="48"/>
      <c r="M377" s="48">
        <f t="shared" si="141"/>
        <v>0</v>
      </c>
      <c r="N377" s="48">
        <f t="shared" si="142"/>
        <v>0</v>
      </c>
    </row>
    <row r="378" spans="1:14" ht="13.35" customHeight="1" x14ac:dyDescent="0.2">
      <c r="A378" s="41">
        <f t="shared" si="143"/>
        <v>302</v>
      </c>
      <c r="B378" s="61" t="s">
        <v>175</v>
      </c>
      <c r="C378" s="41" t="s">
        <v>147</v>
      </c>
      <c r="D378" s="41">
        <v>2</v>
      </c>
      <c r="E378" s="48">
        <v>55.79</v>
      </c>
      <c r="F378" s="48">
        <v>33.86</v>
      </c>
      <c r="G378" s="48">
        <v>41.31</v>
      </c>
      <c r="H378" s="48">
        <v>27.9</v>
      </c>
      <c r="I378" s="48">
        <f t="shared" si="138"/>
        <v>39.715000000000003</v>
      </c>
      <c r="J378" s="48">
        <f t="shared" si="139"/>
        <v>79.430000000000007</v>
      </c>
      <c r="K378" s="48">
        <f t="shared" si="140"/>
        <v>6.6191666666666675</v>
      </c>
      <c r="L378" s="48"/>
      <c r="M378" s="48">
        <f t="shared" si="141"/>
        <v>0</v>
      </c>
      <c r="N378" s="48">
        <f t="shared" si="142"/>
        <v>0</v>
      </c>
    </row>
    <row r="379" spans="1:14" ht="13.35" customHeight="1" x14ac:dyDescent="0.2">
      <c r="A379" s="41">
        <f t="shared" si="143"/>
        <v>303</v>
      </c>
      <c r="B379" s="61" t="s">
        <v>190</v>
      </c>
      <c r="C379" s="41" t="s">
        <v>191</v>
      </c>
      <c r="D379" s="41">
        <v>10</v>
      </c>
      <c r="E379" s="48">
        <v>19</v>
      </c>
      <c r="F379" s="48">
        <v>18.350000000000001</v>
      </c>
      <c r="G379" s="48">
        <v>25.99</v>
      </c>
      <c r="H379" s="48">
        <v>31.9</v>
      </c>
      <c r="I379" s="48">
        <f t="shared" si="138"/>
        <v>23.810000000000002</v>
      </c>
      <c r="J379" s="48">
        <f t="shared" si="139"/>
        <v>238.10000000000002</v>
      </c>
      <c r="K379" s="48">
        <f t="shared" si="140"/>
        <v>19.841666666666669</v>
      </c>
      <c r="L379" s="48"/>
      <c r="M379" s="48">
        <f t="shared" si="141"/>
        <v>0</v>
      </c>
      <c r="N379" s="48">
        <f t="shared" si="142"/>
        <v>0</v>
      </c>
    </row>
    <row r="380" spans="1:14" ht="13.35" customHeight="1" x14ac:dyDescent="0.2">
      <c r="A380" s="41">
        <f t="shared" si="143"/>
        <v>304</v>
      </c>
      <c r="B380" s="61" t="s">
        <v>348</v>
      </c>
      <c r="C380" s="41" t="s">
        <v>147</v>
      </c>
      <c r="D380" s="41">
        <v>2</v>
      </c>
      <c r="E380" s="48">
        <v>21.78</v>
      </c>
      <c r="F380" s="48">
        <v>22.9</v>
      </c>
      <c r="G380" s="48">
        <v>19.579999999999998</v>
      </c>
      <c r="H380" s="48">
        <v>19.8</v>
      </c>
      <c r="I380" s="48">
        <f t="shared" si="138"/>
        <v>21.014999999999997</v>
      </c>
      <c r="J380" s="48">
        <f t="shared" si="139"/>
        <v>42.029999999999994</v>
      </c>
      <c r="K380" s="48">
        <f t="shared" si="140"/>
        <v>3.5024999999999995</v>
      </c>
      <c r="L380" s="48"/>
      <c r="M380" s="48">
        <f t="shared" si="141"/>
        <v>0</v>
      </c>
      <c r="N380" s="48">
        <f t="shared" si="142"/>
        <v>0</v>
      </c>
    </row>
    <row r="381" spans="1:14" ht="13.35" customHeight="1" x14ac:dyDescent="0.2">
      <c r="A381" s="41">
        <f t="shared" si="143"/>
        <v>305</v>
      </c>
      <c r="B381" s="61" t="s">
        <v>349</v>
      </c>
      <c r="C381" s="41" t="s">
        <v>147</v>
      </c>
      <c r="D381" s="41">
        <v>2</v>
      </c>
      <c r="E381" s="51" t="s">
        <v>90</v>
      </c>
      <c r="F381" s="48">
        <v>18.899999999999999</v>
      </c>
      <c r="G381" s="48">
        <v>14.2</v>
      </c>
      <c r="H381" s="48">
        <v>13.9</v>
      </c>
      <c r="I381" s="48">
        <f t="shared" si="138"/>
        <v>15.666666666666664</v>
      </c>
      <c r="J381" s="48">
        <f t="shared" si="139"/>
        <v>31.333333333333329</v>
      </c>
      <c r="K381" s="48">
        <f t="shared" si="140"/>
        <v>2.6111111111111107</v>
      </c>
      <c r="L381" s="48"/>
      <c r="M381" s="48">
        <f t="shared" si="141"/>
        <v>0</v>
      </c>
      <c r="N381" s="48">
        <f t="shared" si="142"/>
        <v>0</v>
      </c>
    </row>
    <row r="382" spans="1:14" ht="13.35" customHeight="1" x14ac:dyDescent="0.2">
      <c r="A382" s="41">
        <f t="shared" si="143"/>
        <v>306</v>
      </c>
      <c r="B382" s="61" t="s">
        <v>350</v>
      </c>
      <c r="C382" s="41" t="s">
        <v>147</v>
      </c>
      <c r="D382" s="41">
        <v>2</v>
      </c>
      <c r="E382" s="51" t="s">
        <v>90</v>
      </c>
      <c r="F382" s="48">
        <v>14.6</v>
      </c>
      <c r="G382" s="48">
        <v>16.899999999999999</v>
      </c>
      <c r="H382" s="48">
        <v>16.89</v>
      </c>
      <c r="I382" s="48">
        <f t="shared" si="138"/>
        <v>16.13</v>
      </c>
      <c r="J382" s="48">
        <f t="shared" si="139"/>
        <v>32.26</v>
      </c>
      <c r="K382" s="48">
        <f t="shared" si="140"/>
        <v>2.688333333333333</v>
      </c>
      <c r="L382" s="48"/>
      <c r="M382" s="48">
        <f t="shared" si="141"/>
        <v>0</v>
      </c>
      <c r="N382" s="48">
        <f t="shared" si="142"/>
        <v>0</v>
      </c>
    </row>
    <row r="383" spans="1:14" ht="13.35" customHeight="1" x14ac:dyDescent="0.2">
      <c r="A383" s="41">
        <f t="shared" si="143"/>
        <v>307</v>
      </c>
      <c r="B383" s="61" t="s">
        <v>354</v>
      </c>
      <c r="C383" s="41" t="s">
        <v>147</v>
      </c>
      <c r="D383" s="41">
        <v>4</v>
      </c>
      <c r="E383" s="51" t="s">
        <v>90</v>
      </c>
      <c r="F383" s="48">
        <v>21</v>
      </c>
      <c r="G383" s="48">
        <v>17.88</v>
      </c>
      <c r="H383" s="48">
        <v>16.899999999999999</v>
      </c>
      <c r="I383" s="48">
        <f t="shared" si="138"/>
        <v>18.59333333333333</v>
      </c>
      <c r="J383" s="48">
        <f t="shared" si="139"/>
        <v>74.373333333333321</v>
      </c>
      <c r="K383" s="48">
        <f t="shared" si="140"/>
        <v>6.1977777777777767</v>
      </c>
      <c r="L383" s="48"/>
      <c r="M383" s="48">
        <f t="shared" si="141"/>
        <v>0</v>
      </c>
      <c r="N383" s="48">
        <f t="shared" si="142"/>
        <v>0</v>
      </c>
    </row>
    <row r="384" spans="1:14" ht="13.35" customHeight="1" x14ac:dyDescent="0.2">
      <c r="A384" s="41">
        <f t="shared" si="143"/>
        <v>308</v>
      </c>
      <c r="B384" s="61" t="s">
        <v>355</v>
      </c>
      <c r="C384" s="41" t="s">
        <v>196</v>
      </c>
      <c r="D384" s="41">
        <v>1</v>
      </c>
      <c r="E384" s="51" t="s">
        <v>90</v>
      </c>
      <c r="F384" s="48">
        <v>16.940000000000001</v>
      </c>
      <c r="G384" s="48">
        <v>20.64</v>
      </c>
      <c r="H384" s="48">
        <v>4.9000000000000004</v>
      </c>
      <c r="I384" s="48">
        <f t="shared" si="138"/>
        <v>14.159999999999998</v>
      </c>
      <c r="J384" s="48">
        <f t="shared" si="139"/>
        <v>14.159999999999998</v>
      </c>
      <c r="K384" s="48">
        <f t="shared" si="140"/>
        <v>1.18</v>
      </c>
      <c r="L384" s="48"/>
      <c r="M384" s="48">
        <f t="shared" si="141"/>
        <v>0</v>
      </c>
      <c r="N384" s="48">
        <f t="shared" si="142"/>
        <v>0</v>
      </c>
    </row>
    <row r="385" spans="1:14" ht="13.35" customHeight="1" x14ac:dyDescent="0.2">
      <c r="A385" s="41">
        <f t="shared" si="143"/>
        <v>309</v>
      </c>
      <c r="B385" s="61" t="s">
        <v>356</v>
      </c>
      <c r="C385" s="41" t="s">
        <v>196</v>
      </c>
      <c r="D385" s="41">
        <v>1</v>
      </c>
      <c r="E385" s="48">
        <v>23.78</v>
      </c>
      <c r="F385" s="48">
        <v>18.100000000000001</v>
      </c>
      <c r="G385" s="48">
        <v>13</v>
      </c>
      <c r="H385" s="48">
        <v>12.99</v>
      </c>
      <c r="I385" s="48">
        <f t="shared" si="138"/>
        <v>16.967500000000001</v>
      </c>
      <c r="J385" s="48">
        <f t="shared" si="139"/>
        <v>16.967500000000001</v>
      </c>
      <c r="K385" s="48">
        <f t="shared" si="140"/>
        <v>1.4139583333333334</v>
      </c>
      <c r="L385" s="48"/>
      <c r="M385" s="48">
        <f t="shared" si="141"/>
        <v>0</v>
      </c>
      <c r="N385" s="48">
        <f t="shared" si="142"/>
        <v>0</v>
      </c>
    </row>
    <row r="386" spans="1:14" ht="13.35" customHeight="1" x14ac:dyDescent="0.2">
      <c r="A386" s="41">
        <f t="shared" si="143"/>
        <v>310</v>
      </c>
      <c r="B386" s="61" t="s">
        <v>357</v>
      </c>
      <c r="C386" s="41" t="s">
        <v>196</v>
      </c>
      <c r="D386" s="41">
        <v>1</v>
      </c>
      <c r="E386" s="51" t="s">
        <v>90</v>
      </c>
      <c r="F386" s="48">
        <v>20.260000000000002</v>
      </c>
      <c r="G386" s="48">
        <v>19.73</v>
      </c>
      <c r="H386" s="48">
        <v>19</v>
      </c>
      <c r="I386" s="48">
        <f t="shared" si="138"/>
        <v>19.663333333333334</v>
      </c>
      <c r="J386" s="48">
        <f t="shared" si="139"/>
        <v>19.663333333333334</v>
      </c>
      <c r="K386" s="48">
        <f t="shared" si="140"/>
        <v>1.6386111111111112</v>
      </c>
      <c r="L386" s="48"/>
      <c r="M386" s="48">
        <f t="shared" si="141"/>
        <v>0</v>
      </c>
      <c r="N386" s="48">
        <f t="shared" si="142"/>
        <v>0</v>
      </c>
    </row>
    <row r="387" spans="1:14" ht="13.35" customHeight="1" x14ac:dyDescent="0.2">
      <c r="A387" s="41">
        <f t="shared" si="143"/>
        <v>311</v>
      </c>
      <c r="B387" s="61" t="s">
        <v>358</v>
      </c>
      <c r="C387" s="41" t="s">
        <v>196</v>
      </c>
      <c r="D387" s="41">
        <v>1</v>
      </c>
      <c r="E387" s="51" t="s">
        <v>90</v>
      </c>
      <c r="F387" s="48">
        <v>28.99</v>
      </c>
      <c r="G387" s="48">
        <v>36.96</v>
      </c>
      <c r="H387" s="48">
        <v>27.79</v>
      </c>
      <c r="I387" s="48">
        <f t="shared" si="138"/>
        <v>31.24666666666667</v>
      </c>
      <c r="J387" s="48">
        <f t="shared" si="139"/>
        <v>31.24666666666667</v>
      </c>
      <c r="K387" s="48">
        <f t="shared" si="140"/>
        <v>2.6038888888888891</v>
      </c>
      <c r="L387" s="48"/>
      <c r="M387" s="48">
        <f t="shared" si="141"/>
        <v>0</v>
      </c>
      <c r="N387" s="48">
        <f t="shared" si="142"/>
        <v>0</v>
      </c>
    </row>
    <row r="388" spans="1:14" ht="13.35" customHeight="1" x14ac:dyDescent="0.2">
      <c r="A388" s="41">
        <f t="shared" si="143"/>
        <v>312</v>
      </c>
      <c r="B388" s="61" t="s">
        <v>370</v>
      </c>
      <c r="C388" s="41" t="s">
        <v>147</v>
      </c>
      <c r="D388" s="41">
        <v>1</v>
      </c>
      <c r="E388" s="51" t="s">
        <v>90</v>
      </c>
      <c r="F388" s="48">
        <v>159.9</v>
      </c>
      <c r="G388" s="48">
        <v>98.9</v>
      </c>
      <c r="H388" s="48">
        <v>110</v>
      </c>
      <c r="I388" s="48">
        <f t="shared" si="138"/>
        <v>122.93333333333334</v>
      </c>
      <c r="J388" s="48">
        <f t="shared" si="139"/>
        <v>122.93333333333334</v>
      </c>
      <c r="K388" s="48">
        <f t="shared" si="140"/>
        <v>10.244444444444445</v>
      </c>
      <c r="L388" s="48"/>
      <c r="M388" s="48">
        <f t="shared" si="141"/>
        <v>0</v>
      </c>
      <c r="N388" s="48">
        <f t="shared" si="142"/>
        <v>0</v>
      </c>
    </row>
    <row r="389" spans="1:14" ht="13.35" customHeight="1" x14ac:dyDescent="0.2">
      <c r="A389" s="41">
        <f t="shared" si="143"/>
        <v>313</v>
      </c>
      <c r="B389" s="61" t="s">
        <v>371</v>
      </c>
      <c r="C389" s="41" t="s">
        <v>372</v>
      </c>
      <c r="D389" s="41">
        <v>2</v>
      </c>
      <c r="E389" s="48"/>
      <c r="F389" s="48">
        <v>63.5</v>
      </c>
      <c r="G389" s="48">
        <v>72.09</v>
      </c>
      <c r="H389" s="48">
        <v>56.87</v>
      </c>
      <c r="I389" s="48">
        <f t="shared" si="138"/>
        <v>64.153333333333336</v>
      </c>
      <c r="J389" s="48">
        <f t="shared" si="139"/>
        <v>128.30666666666667</v>
      </c>
      <c r="K389" s="48">
        <f t="shared" si="140"/>
        <v>10.692222222222222</v>
      </c>
      <c r="L389" s="48"/>
      <c r="M389" s="48">
        <f t="shared" si="141"/>
        <v>0</v>
      </c>
      <c r="N389" s="48">
        <f t="shared" si="142"/>
        <v>0</v>
      </c>
    </row>
    <row r="390" spans="1:14" ht="13.35" customHeight="1" x14ac:dyDescent="0.2">
      <c r="A390" s="41">
        <f t="shared" si="143"/>
        <v>314</v>
      </c>
      <c r="B390" s="61" t="s">
        <v>378</v>
      </c>
      <c r="C390" s="41" t="s">
        <v>147</v>
      </c>
      <c r="D390" s="41">
        <v>1</v>
      </c>
      <c r="E390" s="51" t="s">
        <v>90</v>
      </c>
      <c r="F390" s="48">
        <v>30.9</v>
      </c>
      <c r="G390" s="48">
        <v>25.84</v>
      </c>
      <c r="H390" s="48">
        <v>32.799999999999997</v>
      </c>
      <c r="I390" s="48">
        <f t="shared" si="138"/>
        <v>29.846666666666664</v>
      </c>
      <c r="J390" s="48">
        <f t="shared" si="139"/>
        <v>29.846666666666664</v>
      </c>
      <c r="K390" s="48">
        <f t="shared" si="140"/>
        <v>2.487222222222222</v>
      </c>
      <c r="L390" s="48"/>
      <c r="M390" s="48">
        <f t="shared" si="141"/>
        <v>0</v>
      </c>
      <c r="N390" s="48">
        <f t="shared" si="142"/>
        <v>0</v>
      </c>
    </row>
    <row r="391" spans="1:14" ht="13.35" customHeight="1" x14ac:dyDescent="0.2">
      <c r="A391" s="41">
        <f t="shared" si="143"/>
        <v>315</v>
      </c>
      <c r="B391" s="61" t="s">
        <v>379</v>
      </c>
      <c r="C391" s="41" t="s">
        <v>380</v>
      </c>
      <c r="D391" s="41">
        <v>1</v>
      </c>
      <c r="E391" s="51" t="s">
        <v>90</v>
      </c>
      <c r="F391" s="48">
        <v>44.9</v>
      </c>
      <c r="G391" s="48">
        <v>30.3</v>
      </c>
      <c r="H391" s="48">
        <v>22.9</v>
      </c>
      <c r="I391" s="48">
        <f t="shared" si="138"/>
        <v>32.699999999999996</v>
      </c>
      <c r="J391" s="48">
        <f t="shared" si="139"/>
        <v>32.699999999999996</v>
      </c>
      <c r="K391" s="48">
        <f t="shared" si="140"/>
        <v>2.7249999999999996</v>
      </c>
      <c r="L391" s="48"/>
      <c r="M391" s="48">
        <f t="shared" si="141"/>
        <v>0</v>
      </c>
      <c r="N391" s="48">
        <f t="shared" si="142"/>
        <v>0</v>
      </c>
    </row>
    <row r="392" spans="1:14" ht="13.35" customHeight="1" x14ac:dyDescent="0.2">
      <c r="A392" s="41">
        <f t="shared" si="143"/>
        <v>316</v>
      </c>
      <c r="B392" s="61" t="s">
        <v>383</v>
      </c>
      <c r="C392" s="41" t="s">
        <v>147</v>
      </c>
      <c r="D392" s="41">
        <v>10</v>
      </c>
      <c r="E392" s="48">
        <v>1.1599999999999999</v>
      </c>
      <c r="F392" s="48">
        <v>1.1100000000000001</v>
      </c>
      <c r="G392" s="48">
        <v>1.1499999999999999</v>
      </c>
      <c r="H392" s="48">
        <v>0.85</v>
      </c>
      <c r="I392" s="48">
        <f t="shared" si="138"/>
        <v>1.0674999999999999</v>
      </c>
      <c r="J392" s="48">
        <f t="shared" si="139"/>
        <v>10.674999999999999</v>
      </c>
      <c r="K392" s="48">
        <f t="shared" si="140"/>
        <v>0.88958333333333328</v>
      </c>
      <c r="L392" s="48"/>
      <c r="M392" s="48">
        <f t="shared" si="141"/>
        <v>0</v>
      </c>
      <c r="N392" s="48">
        <f t="shared" si="142"/>
        <v>0</v>
      </c>
    </row>
    <row r="393" spans="1:14" ht="13.35" customHeight="1" x14ac:dyDescent="0.2">
      <c r="A393" s="41">
        <f t="shared" si="143"/>
        <v>317</v>
      </c>
      <c r="B393" s="61" t="s">
        <v>384</v>
      </c>
      <c r="C393" s="41" t="s">
        <v>147</v>
      </c>
      <c r="D393" s="41">
        <v>10</v>
      </c>
      <c r="E393" s="51" t="s">
        <v>90</v>
      </c>
      <c r="F393" s="109">
        <v>0.92</v>
      </c>
      <c r="G393" s="48">
        <v>1.0900000000000001</v>
      </c>
      <c r="H393" s="48">
        <v>0.79</v>
      </c>
      <c r="I393" s="48">
        <f t="shared" si="138"/>
        <v>0.93333333333333346</v>
      </c>
      <c r="J393" s="48">
        <f t="shared" si="139"/>
        <v>9.3333333333333339</v>
      </c>
      <c r="K393" s="48">
        <f t="shared" si="140"/>
        <v>0.77777777777777779</v>
      </c>
      <c r="L393" s="48"/>
      <c r="M393" s="48">
        <f t="shared" si="141"/>
        <v>0</v>
      </c>
      <c r="N393" s="48">
        <f t="shared" si="142"/>
        <v>0</v>
      </c>
    </row>
    <row r="394" spans="1:14" ht="13.35" customHeight="1" x14ac:dyDescent="0.2">
      <c r="A394" s="41">
        <f t="shared" si="143"/>
        <v>318</v>
      </c>
      <c r="B394" s="61" t="s">
        <v>385</v>
      </c>
      <c r="C394" s="41" t="s">
        <v>147</v>
      </c>
      <c r="D394" s="41">
        <v>10</v>
      </c>
      <c r="E394" s="48">
        <v>3.88</v>
      </c>
      <c r="F394" s="109">
        <v>2.99</v>
      </c>
      <c r="G394" s="48">
        <v>3.49</v>
      </c>
      <c r="H394" s="48">
        <v>2.77</v>
      </c>
      <c r="I394" s="48">
        <f t="shared" si="138"/>
        <v>3.2824999999999998</v>
      </c>
      <c r="J394" s="48">
        <f t="shared" si="139"/>
        <v>32.824999999999996</v>
      </c>
      <c r="K394" s="48">
        <f t="shared" si="140"/>
        <v>2.7354166666666662</v>
      </c>
      <c r="L394" s="48"/>
      <c r="M394" s="48">
        <f t="shared" si="141"/>
        <v>0</v>
      </c>
      <c r="N394" s="48">
        <f t="shared" si="142"/>
        <v>0</v>
      </c>
    </row>
    <row r="395" spans="1:14" ht="13.35" customHeight="1" x14ac:dyDescent="0.2">
      <c r="A395" s="41">
        <f t="shared" si="143"/>
        <v>319</v>
      </c>
      <c r="B395" s="61" t="s">
        <v>386</v>
      </c>
      <c r="C395" s="41" t="s">
        <v>147</v>
      </c>
      <c r="D395" s="41">
        <v>10</v>
      </c>
      <c r="E395" s="48">
        <v>3.55</v>
      </c>
      <c r="F395" s="109">
        <v>3.69</v>
      </c>
      <c r="G395" s="48">
        <v>3.62</v>
      </c>
      <c r="H395" s="48">
        <v>4.9000000000000004</v>
      </c>
      <c r="I395" s="48">
        <f t="shared" si="138"/>
        <v>3.94</v>
      </c>
      <c r="J395" s="48">
        <f t="shared" si="139"/>
        <v>39.4</v>
      </c>
      <c r="K395" s="48">
        <f t="shared" si="140"/>
        <v>3.2833333333333332</v>
      </c>
      <c r="L395" s="48"/>
      <c r="M395" s="48">
        <f t="shared" si="141"/>
        <v>0</v>
      </c>
      <c r="N395" s="48">
        <f t="shared" si="142"/>
        <v>0</v>
      </c>
    </row>
    <row r="396" spans="1:14" ht="13.35" customHeight="1" x14ac:dyDescent="0.2">
      <c r="A396" s="41">
        <f t="shared" si="143"/>
        <v>320</v>
      </c>
      <c r="B396" s="61" t="s">
        <v>387</v>
      </c>
      <c r="C396" s="41" t="s">
        <v>147</v>
      </c>
      <c r="D396" s="41">
        <v>10</v>
      </c>
      <c r="E396" s="51" t="s">
        <v>90</v>
      </c>
      <c r="F396" s="109">
        <v>2.11</v>
      </c>
      <c r="G396" s="48">
        <v>1.5</v>
      </c>
      <c r="H396" s="48">
        <v>1.7</v>
      </c>
      <c r="I396" s="48">
        <f t="shared" si="138"/>
        <v>1.7699999999999998</v>
      </c>
      <c r="J396" s="48">
        <f t="shared" si="139"/>
        <v>17.7</v>
      </c>
      <c r="K396" s="48">
        <f t="shared" si="140"/>
        <v>1.4749999999999999</v>
      </c>
      <c r="L396" s="48"/>
      <c r="M396" s="48">
        <f t="shared" si="141"/>
        <v>0</v>
      </c>
      <c r="N396" s="48">
        <f t="shared" si="142"/>
        <v>0</v>
      </c>
    </row>
    <row r="397" spans="1:14" ht="13.35" customHeight="1" x14ac:dyDescent="0.2">
      <c r="A397" s="41">
        <f t="shared" si="143"/>
        <v>321</v>
      </c>
      <c r="B397" s="61" t="s">
        <v>388</v>
      </c>
      <c r="C397" s="41" t="s">
        <v>147</v>
      </c>
      <c r="D397" s="41">
        <v>10</v>
      </c>
      <c r="E397" s="51" t="s">
        <v>90</v>
      </c>
      <c r="F397" s="109">
        <v>3.99</v>
      </c>
      <c r="G397" s="48">
        <v>1.69</v>
      </c>
      <c r="H397" s="48">
        <v>1.7</v>
      </c>
      <c r="I397" s="48">
        <f t="shared" si="138"/>
        <v>2.46</v>
      </c>
      <c r="J397" s="48">
        <f t="shared" si="139"/>
        <v>24.6</v>
      </c>
      <c r="K397" s="48">
        <f t="shared" si="140"/>
        <v>2.0500000000000003</v>
      </c>
      <c r="L397" s="48"/>
      <c r="M397" s="48">
        <f t="shared" si="141"/>
        <v>0</v>
      </c>
      <c r="N397" s="48">
        <f t="shared" si="142"/>
        <v>0</v>
      </c>
    </row>
    <row r="398" spans="1:14" ht="13.35" customHeight="1" x14ac:dyDescent="0.2">
      <c r="A398" s="41">
        <f t="shared" si="143"/>
        <v>322</v>
      </c>
      <c r="B398" s="61" t="s">
        <v>390</v>
      </c>
      <c r="C398" s="41" t="s">
        <v>389</v>
      </c>
      <c r="D398" s="41">
        <v>10</v>
      </c>
      <c r="E398" s="48">
        <v>15.01</v>
      </c>
      <c r="F398" s="109">
        <v>65.88</v>
      </c>
      <c r="G398" s="48">
        <v>59.1</v>
      </c>
      <c r="H398" s="48">
        <v>69.900000000000006</v>
      </c>
      <c r="I398" s="48">
        <f t="shared" si="138"/>
        <v>52.472500000000004</v>
      </c>
      <c r="J398" s="48">
        <f t="shared" si="139"/>
        <v>524.72500000000002</v>
      </c>
      <c r="K398" s="48">
        <f t="shared" si="140"/>
        <v>43.727083333333333</v>
      </c>
      <c r="L398" s="48"/>
      <c r="M398" s="48">
        <f t="shared" si="141"/>
        <v>0</v>
      </c>
      <c r="N398" s="48">
        <f t="shared" si="142"/>
        <v>0</v>
      </c>
    </row>
    <row r="399" spans="1:14" ht="25.5" x14ac:dyDescent="0.2">
      <c r="A399" s="41">
        <f t="shared" si="143"/>
        <v>323</v>
      </c>
      <c r="B399" s="61" t="s">
        <v>394</v>
      </c>
      <c r="C399" s="41" t="s">
        <v>391</v>
      </c>
      <c r="D399" s="41">
        <v>2</v>
      </c>
      <c r="E399" s="51" t="s">
        <v>90</v>
      </c>
      <c r="F399" s="109">
        <v>36.299999999999997</v>
      </c>
      <c r="G399" s="48">
        <v>29.15</v>
      </c>
      <c r="H399" s="48">
        <v>25.1</v>
      </c>
      <c r="I399" s="48">
        <f t="shared" si="138"/>
        <v>30.183333333333326</v>
      </c>
      <c r="J399" s="48">
        <f t="shared" si="139"/>
        <v>60.366666666666653</v>
      </c>
      <c r="K399" s="48">
        <f t="shared" si="140"/>
        <v>5.0305555555555541</v>
      </c>
      <c r="L399" s="48"/>
      <c r="M399" s="48">
        <f t="shared" si="141"/>
        <v>0</v>
      </c>
      <c r="N399" s="48">
        <f t="shared" si="142"/>
        <v>0</v>
      </c>
    </row>
    <row r="400" spans="1:14" ht="13.35" customHeight="1" x14ac:dyDescent="0.2">
      <c r="A400" s="41">
        <f t="shared" si="143"/>
        <v>324</v>
      </c>
      <c r="B400" s="61" t="s">
        <v>392</v>
      </c>
      <c r="C400" s="41" t="s">
        <v>393</v>
      </c>
      <c r="D400" s="41">
        <v>10</v>
      </c>
      <c r="E400" s="51" t="s">
        <v>90</v>
      </c>
      <c r="F400" s="109">
        <v>26.97</v>
      </c>
      <c r="G400" s="48">
        <v>22.9</v>
      </c>
      <c r="H400" s="48">
        <v>16.899999999999999</v>
      </c>
      <c r="I400" s="48">
        <f t="shared" si="138"/>
        <v>22.256666666666664</v>
      </c>
      <c r="J400" s="48">
        <f t="shared" si="139"/>
        <v>222.56666666666663</v>
      </c>
      <c r="K400" s="48">
        <f t="shared" si="140"/>
        <v>18.547222222222221</v>
      </c>
      <c r="L400" s="48"/>
      <c r="M400" s="48">
        <f t="shared" si="141"/>
        <v>0</v>
      </c>
      <c r="N400" s="48">
        <f t="shared" si="142"/>
        <v>0</v>
      </c>
    </row>
    <row r="401" spans="1:14" ht="13.35" customHeight="1" x14ac:dyDescent="0.2">
      <c r="A401" s="41">
        <f t="shared" si="143"/>
        <v>325</v>
      </c>
      <c r="B401" s="61" t="s">
        <v>395</v>
      </c>
      <c r="C401" s="41" t="s">
        <v>147</v>
      </c>
      <c r="D401" s="41">
        <v>4</v>
      </c>
      <c r="E401" s="48">
        <v>12.12</v>
      </c>
      <c r="F401" s="109">
        <v>15.71</v>
      </c>
      <c r="G401" s="48">
        <v>12.9</v>
      </c>
      <c r="H401" s="48">
        <v>18.899999999999999</v>
      </c>
      <c r="I401" s="48">
        <f t="shared" si="138"/>
        <v>14.907499999999999</v>
      </c>
      <c r="J401" s="48">
        <f t="shared" si="139"/>
        <v>59.629999999999995</v>
      </c>
      <c r="K401" s="48">
        <f t="shared" si="140"/>
        <v>4.9691666666666663</v>
      </c>
      <c r="L401" s="48"/>
      <c r="M401" s="48">
        <f t="shared" si="141"/>
        <v>0</v>
      </c>
      <c r="N401" s="48">
        <f t="shared" si="142"/>
        <v>0</v>
      </c>
    </row>
    <row r="402" spans="1:14" ht="13.35" customHeight="1" x14ac:dyDescent="0.2">
      <c r="A402" s="41">
        <f t="shared" si="143"/>
        <v>326</v>
      </c>
      <c r="B402" s="61" t="s">
        <v>396</v>
      </c>
      <c r="C402" s="41" t="s">
        <v>147</v>
      </c>
      <c r="D402" s="41">
        <v>2</v>
      </c>
      <c r="E402" s="48">
        <v>16.04</v>
      </c>
      <c r="F402" s="109">
        <v>14.73</v>
      </c>
      <c r="G402" s="48">
        <v>19.989999999999998</v>
      </c>
      <c r="H402" s="48">
        <v>17.899999999999999</v>
      </c>
      <c r="I402" s="48">
        <f t="shared" si="138"/>
        <v>17.164999999999999</v>
      </c>
      <c r="J402" s="48">
        <f t="shared" si="139"/>
        <v>34.33</v>
      </c>
      <c r="K402" s="48">
        <f t="shared" si="140"/>
        <v>2.8608333333333333</v>
      </c>
      <c r="L402" s="48"/>
      <c r="M402" s="48">
        <f t="shared" si="141"/>
        <v>0</v>
      </c>
      <c r="N402" s="48">
        <f t="shared" si="142"/>
        <v>0</v>
      </c>
    </row>
    <row r="403" spans="1:14" ht="13.35" customHeight="1" x14ac:dyDescent="0.2">
      <c r="A403" s="41">
        <f t="shared" si="143"/>
        <v>327</v>
      </c>
      <c r="B403" s="61" t="s">
        <v>404</v>
      </c>
      <c r="C403" s="41" t="s">
        <v>147</v>
      </c>
      <c r="D403" s="41">
        <v>1</v>
      </c>
      <c r="E403" s="51" t="s">
        <v>90</v>
      </c>
      <c r="F403" s="109">
        <v>255.9</v>
      </c>
      <c r="G403" s="48">
        <v>243.9</v>
      </c>
      <c r="H403" s="48">
        <v>259</v>
      </c>
      <c r="I403" s="48">
        <f t="shared" si="138"/>
        <v>252.93333333333331</v>
      </c>
      <c r="J403" s="48">
        <f t="shared" si="139"/>
        <v>252.93333333333331</v>
      </c>
      <c r="K403" s="48">
        <f t="shared" si="140"/>
        <v>21.077777777777776</v>
      </c>
      <c r="L403" s="48"/>
      <c r="M403" s="48">
        <f t="shared" si="141"/>
        <v>0</v>
      </c>
      <c r="N403" s="48">
        <f t="shared" si="142"/>
        <v>0</v>
      </c>
    </row>
    <row r="404" spans="1:14" ht="13.35" customHeight="1" x14ac:dyDescent="0.2">
      <c r="A404" s="41">
        <f t="shared" si="143"/>
        <v>328</v>
      </c>
      <c r="B404" s="61" t="s">
        <v>405</v>
      </c>
      <c r="C404" s="41" t="s">
        <v>191</v>
      </c>
      <c r="D404" s="41">
        <v>2</v>
      </c>
      <c r="E404" s="48">
        <v>3.43</v>
      </c>
      <c r="F404" s="109">
        <v>17.5</v>
      </c>
      <c r="G404" s="48">
        <v>13.49</v>
      </c>
      <c r="H404" s="48">
        <v>12.05</v>
      </c>
      <c r="I404" s="48">
        <f t="shared" si="138"/>
        <v>11.6175</v>
      </c>
      <c r="J404" s="48">
        <f t="shared" si="139"/>
        <v>23.234999999999999</v>
      </c>
      <c r="K404" s="48">
        <f t="shared" si="140"/>
        <v>1.93625</v>
      </c>
      <c r="L404" s="48"/>
      <c r="M404" s="48">
        <f t="shared" si="141"/>
        <v>0</v>
      </c>
      <c r="N404" s="48">
        <f t="shared" si="142"/>
        <v>0</v>
      </c>
    </row>
    <row r="405" spans="1:14" ht="13.35" customHeight="1" x14ac:dyDescent="0.2">
      <c r="A405" s="41">
        <f t="shared" si="143"/>
        <v>329</v>
      </c>
      <c r="B405" s="61" t="s">
        <v>410</v>
      </c>
      <c r="C405" s="41" t="s">
        <v>147</v>
      </c>
      <c r="D405" s="41">
        <v>4</v>
      </c>
      <c r="E405" s="51" t="s">
        <v>90</v>
      </c>
      <c r="F405" s="109">
        <v>71.010000000000005</v>
      </c>
      <c r="G405" s="48">
        <v>81.900000000000006</v>
      </c>
      <c r="H405" s="48">
        <v>65.17</v>
      </c>
      <c r="I405" s="48">
        <f t="shared" si="138"/>
        <v>72.693333333333342</v>
      </c>
      <c r="J405" s="48">
        <f t="shared" si="139"/>
        <v>290.77333333333337</v>
      </c>
      <c r="K405" s="48">
        <f t="shared" si="140"/>
        <v>24.231111111111115</v>
      </c>
      <c r="L405" s="48"/>
      <c r="M405" s="48">
        <f t="shared" si="141"/>
        <v>0</v>
      </c>
      <c r="N405" s="48">
        <f t="shared" si="142"/>
        <v>0</v>
      </c>
    </row>
    <row r="406" spans="1:14" ht="13.35" customHeight="1" x14ac:dyDescent="0.2">
      <c r="A406" s="41">
        <f t="shared" si="143"/>
        <v>330</v>
      </c>
      <c r="B406" s="61" t="s">
        <v>406</v>
      </c>
      <c r="C406" s="41" t="s">
        <v>147</v>
      </c>
      <c r="D406" s="41">
        <v>2</v>
      </c>
      <c r="E406" s="48">
        <v>6.3</v>
      </c>
      <c r="F406" s="109">
        <v>18</v>
      </c>
      <c r="G406" s="48">
        <v>15.9</v>
      </c>
      <c r="H406" s="48">
        <v>14.97</v>
      </c>
      <c r="I406" s="48">
        <f t="shared" si="138"/>
        <v>13.7925</v>
      </c>
      <c r="J406" s="48">
        <f t="shared" si="139"/>
        <v>27.585000000000001</v>
      </c>
      <c r="K406" s="48">
        <f t="shared" si="140"/>
        <v>2.2987500000000001</v>
      </c>
      <c r="L406" s="48"/>
      <c r="M406" s="48">
        <f t="shared" si="141"/>
        <v>0</v>
      </c>
      <c r="N406" s="48">
        <f t="shared" si="142"/>
        <v>0</v>
      </c>
    </row>
    <row r="407" spans="1:14" ht="13.35" customHeight="1" x14ac:dyDescent="0.2">
      <c r="A407" s="41">
        <f t="shared" si="143"/>
        <v>331</v>
      </c>
      <c r="B407" s="61" t="s">
        <v>407</v>
      </c>
      <c r="C407" s="41" t="s">
        <v>147</v>
      </c>
      <c r="D407" s="41">
        <v>2</v>
      </c>
      <c r="E407" s="48">
        <v>9.6999999999999993</v>
      </c>
      <c r="F407" s="109">
        <v>16</v>
      </c>
      <c r="G407" s="48">
        <v>14.49</v>
      </c>
      <c r="H407" s="48">
        <v>21.6</v>
      </c>
      <c r="I407" s="48">
        <f t="shared" si="138"/>
        <v>15.4475</v>
      </c>
      <c r="J407" s="48">
        <f t="shared" si="139"/>
        <v>30.895</v>
      </c>
      <c r="K407" s="48">
        <f t="shared" si="140"/>
        <v>2.5745833333333334</v>
      </c>
      <c r="L407" s="48"/>
      <c r="M407" s="48">
        <f t="shared" si="141"/>
        <v>0</v>
      </c>
      <c r="N407" s="48">
        <f t="shared" si="142"/>
        <v>0</v>
      </c>
    </row>
    <row r="408" spans="1:14" ht="13.35" customHeight="1" x14ac:dyDescent="0.2">
      <c r="A408" s="41">
        <f t="shared" si="143"/>
        <v>332</v>
      </c>
      <c r="B408" s="61" t="s">
        <v>408</v>
      </c>
      <c r="C408" s="41" t="s">
        <v>147</v>
      </c>
      <c r="D408" s="41">
        <v>12</v>
      </c>
      <c r="E408" s="48">
        <v>10.86</v>
      </c>
      <c r="F408" s="109">
        <v>15.9</v>
      </c>
      <c r="G408" s="48">
        <v>19.989999999999998</v>
      </c>
      <c r="H408" s="48">
        <v>13.5</v>
      </c>
      <c r="I408" s="48">
        <f t="shared" si="138"/>
        <v>15.0625</v>
      </c>
      <c r="J408" s="48">
        <f t="shared" si="139"/>
        <v>180.75</v>
      </c>
      <c r="K408" s="48">
        <f t="shared" si="140"/>
        <v>15.0625</v>
      </c>
      <c r="L408" s="48"/>
      <c r="M408" s="48">
        <f t="shared" si="141"/>
        <v>0</v>
      </c>
      <c r="N408" s="48">
        <f t="shared" si="142"/>
        <v>0</v>
      </c>
    </row>
    <row r="409" spans="1:14" ht="13.35" customHeight="1" x14ac:dyDescent="0.2">
      <c r="A409" s="41">
        <f t="shared" si="143"/>
        <v>333</v>
      </c>
      <c r="B409" s="61" t="s">
        <v>409</v>
      </c>
      <c r="C409" s="41" t="s">
        <v>147</v>
      </c>
      <c r="D409" s="41">
        <v>4</v>
      </c>
      <c r="E409" s="48">
        <v>12.27</v>
      </c>
      <c r="F409" s="109">
        <v>17.5</v>
      </c>
      <c r="G409" s="48">
        <v>14.88</v>
      </c>
      <c r="H409" s="48">
        <v>14.9</v>
      </c>
      <c r="I409" s="48">
        <f t="shared" si="138"/>
        <v>14.887499999999999</v>
      </c>
      <c r="J409" s="48">
        <f t="shared" si="139"/>
        <v>59.55</v>
      </c>
      <c r="K409" s="48">
        <f t="shared" si="140"/>
        <v>4.9624999999999995</v>
      </c>
      <c r="L409" s="48"/>
      <c r="M409" s="48">
        <f t="shared" si="141"/>
        <v>0</v>
      </c>
      <c r="N409" s="48">
        <f t="shared" si="142"/>
        <v>0</v>
      </c>
    </row>
    <row r="410" spans="1:14" ht="13.35" customHeight="1" x14ac:dyDescent="0.2">
      <c r="A410" s="41">
        <f t="shared" si="143"/>
        <v>334</v>
      </c>
      <c r="B410" s="61" t="s">
        <v>411</v>
      </c>
      <c r="C410" s="41" t="s">
        <v>147</v>
      </c>
      <c r="D410" s="41">
        <v>6</v>
      </c>
      <c r="E410" s="51" t="s">
        <v>90</v>
      </c>
      <c r="F410" s="109">
        <v>5.9</v>
      </c>
      <c r="G410" s="48">
        <v>12.04</v>
      </c>
      <c r="H410" s="48">
        <v>8</v>
      </c>
      <c r="I410" s="48">
        <f t="shared" si="138"/>
        <v>8.6466666666666665</v>
      </c>
      <c r="J410" s="48">
        <f t="shared" si="139"/>
        <v>51.879999999999995</v>
      </c>
      <c r="K410" s="48">
        <f t="shared" si="140"/>
        <v>4.3233333333333333</v>
      </c>
      <c r="L410" s="48"/>
      <c r="M410" s="48">
        <f t="shared" si="141"/>
        <v>0</v>
      </c>
      <c r="N410" s="48">
        <f t="shared" si="142"/>
        <v>0</v>
      </c>
    </row>
    <row r="411" spans="1:14" ht="13.35" customHeight="1" x14ac:dyDescent="0.2">
      <c r="A411" s="41">
        <f t="shared" si="143"/>
        <v>335</v>
      </c>
      <c r="B411" s="61" t="s">
        <v>412</v>
      </c>
      <c r="C411" s="41" t="s">
        <v>147</v>
      </c>
      <c r="D411" s="41">
        <v>2</v>
      </c>
      <c r="E411" s="51" t="s">
        <v>90</v>
      </c>
      <c r="F411" s="109">
        <v>119</v>
      </c>
      <c r="G411" s="48">
        <v>114.9</v>
      </c>
      <c r="H411" s="48">
        <v>92.66</v>
      </c>
      <c r="I411" s="48">
        <f t="shared" si="138"/>
        <v>108.85333333333334</v>
      </c>
      <c r="J411" s="48">
        <f t="shared" si="139"/>
        <v>217.70666666666668</v>
      </c>
      <c r="K411" s="48">
        <f t="shared" si="140"/>
        <v>18.142222222222223</v>
      </c>
      <c r="L411" s="48"/>
      <c r="M411" s="48">
        <f t="shared" si="141"/>
        <v>0</v>
      </c>
      <c r="N411" s="48">
        <f t="shared" si="142"/>
        <v>0</v>
      </c>
    </row>
    <row r="412" spans="1:14" ht="13.35" customHeight="1" x14ac:dyDescent="0.2">
      <c r="A412" s="41">
        <f t="shared" si="143"/>
        <v>336</v>
      </c>
      <c r="B412" s="61" t="s">
        <v>413</v>
      </c>
      <c r="C412" s="41" t="s">
        <v>147</v>
      </c>
      <c r="D412" s="41">
        <v>2</v>
      </c>
      <c r="E412" s="48">
        <v>231.46</v>
      </c>
      <c r="F412" s="109">
        <v>103.5</v>
      </c>
      <c r="G412" s="48">
        <v>115</v>
      </c>
      <c r="H412" s="48">
        <v>115.66</v>
      </c>
      <c r="I412" s="48">
        <f t="shared" si="138"/>
        <v>141.405</v>
      </c>
      <c r="J412" s="48">
        <f t="shared" si="139"/>
        <v>282.81</v>
      </c>
      <c r="K412" s="48">
        <f t="shared" si="140"/>
        <v>23.567499999999999</v>
      </c>
      <c r="L412" s="48"/>
      <c r="M412" s="48">
        <f t="shared" si="141"/>
        <v>0</v>
      </c>
      <c r="N412" s="48">
        <f t="shared" si="142"/>
        <v>0</v>
      </c>
    </row>
    <row r="413" spans="1:14" ht="13.35" customHeight="1" x14ac:dyDescent="0.2">
      <c r="A413" s="41">
        <f t="shared" si="143"/>
        <v>337</v>
      </c>
      <c r="B413" s="61" t="s">
        <v>483</v>
      </c>
      <c r="C413" s="41" t="s">
        <v>147</v>
      </c>
      <c r="D413" s="41">
        <v>10</v>
      </c>
      <c r="E413" s="51" t="s">
        <v>90</v>
      </c>
      <c r="F413" s="109">
        <v>9.99</v>
      </c>
      <c r="G413" s="48">
        <v>16.8</v>
      </c>
      <c r="H413" s="48">
        <v>10.9</v>
      </c>
      <c r="I413" s="48">
        <f t="shared" si="138"/>
        <v>12.563333333333333</v>
      </c>
      <c r="J413" s="48">
        <f t="shared" si="139"/>
        <v>125.63333333333333</v>
      </c>
      <c r="K413" s="48">
        <f t="shared" si="140"/>
        <v>10.469444444444443</v>
      </c>
      <c r="L413" s="48"/>
      <c r="M413" s="48">
        <f t="shared" si="141"/>
        <v>0</v>
      </c>
      <c r="N413" s="48">
        <f t="shared" si="142"/>
        <v>0</v>
      </c>
    </row>
    <row r="414" spans="1:14" ht="13.35" customHeight="1" x14ac:dyDescent="0.2">
      <c r="A414" s="41">
        <f t="shared" si="143"/>
        <v>338</v>
      </c>
      <c r="B414" s="61" t="s">
        <v>484</v>
      </c>
      <c r="C414" s="41" t="s">
        <v>147</v>
      </c>
      <c r="D414" s="41">
        <v>2</v>
      </c>
      <c r="E414" s="51" t="s">
        <v>90</v>
      </c>
      <c r="F414" s="109">
        <v>21.9</v>
      </c>
      <c r="G414" s="48">
        <v>16.440000000000001</v>
      </c>
      <c r="H414" s="48">
        <v>23</v>
      </c>
      <c r="I414" s="48">
        <f t="shared" si="138"/>
        <v>20.446666666666669</v>
      </c>
      <c r="J414" s="48">
        <f t="shared" si="139"/>
        <v>40.893333333333338</v>
      </c>
      <c r="K414" s="48">
        <f t="shared" si="140"/>
        <v>3.407777777777778</v>
      </c>
      <c r="L414" s="48"/>
      <c r="M414" s="48">
        <f t="shared" si="141"/>
        <v>0</v>
      </c>
      <c r="N414" s="48">
        <f t="shared" si="142"/>
        <v>0</v>
      </c>
    </row>
    <row r="415" spans="1:14" ht="13.35" customHeight="1" x14ac:dyDescent="0.2">
      <c r="A415" s="41">
        <f t="shared" si="143"/>
        <v>339</v>
      </c>
      <c r="B415" s="61" t="s">
        <v>513</v>
      </c>
      <c r="C415" s="41" t="s">
        <v>147</v>
      </c>
      <c r="D415" s="41">
        <v>4</v>
      </c>
      <c r="E415" s="51" t="s">
        <v>90</v>
      </c>
      <c r="F415" s="109">
        <v>26.9</v>
      </c>
      <c r="G415" s="48">
        <v>59.86</v>
      </c>
      <c r="H415" s="48">
        <v>17.899999999999999</v>
      </c>
      <c r="I415" s="48">
        <f t="shared" si="138"/>
        <v>34.886666666666663</v>
      </c>
      <c r="J415" s="48">
        <f t="shared" si="139"/>
        <v>139.54666666666665</v>
      </c>
      <c r="K415" s="48">
        <f t="shared" si="140"/>
        <v>11.628888888888888</v>
      </c>
      <c r="L415" s="48"/>
      <c r="M415" s="48">
        <f t="shared" si="141"/>
        <v>0</v>
      </c>
      <c r="N415" s="48">
        <f t="shared" si="142"/>
        <v>0</v>
      </c>
    </row>
    <row r="416" spans="1:14" ht="38.25" x14ac:dyDescent="0.2">
      <c r="A416" s="41">
        <f t="shared" si="143"/>
        <v>340</v>
      </c>
      <c r="B416" s="61" t="s">
        <v>512</v>
      </c>
      <c r="C416" s="41" t="s">
        <v>147</v>
      </c>
      <c r="D416" s="41">
        <v>4</v>
      </c>
      <c r="E416" s="51" t="s">
        <v>90</v>
      </c>
      <c r="F416" s="109">
        <v>46.9</v>
      </c>
      <c r="G416" s="48">
        <v>34.9</v>
      </c>
      <c r="H416" s="48">
        <v>54.29</v>
      </c>
      <c r="I416" s="48">
        <f t="shared" si="138"/>
        <v>45.363333333333337</v>
      </c>
      <c r="J416" s="48">
        <f t="shared" si="139"/>
        <v>181.45333333333335</v>
      </c>
      <c r="K416" s="48">
        <f t="shared" si="140"/>
        <v>15.121111111111112</v>
      </c>
      <c r="L416" s="48"/>
      <c r="M416" s="48">
        <f t="shared" si="141"/>
        <v>0</v>
      </c>
      <c r="N416" s="48">
        <f t="shared" si="142"/>
        <v>0</v>
      </c>
    </row>
    <row r="417" spans="1:14" ht="13.35" customHeight="1" x14ac:dyDescent="0.2">
      <c r="A417" s="41">
        <f t="shared" si="143"/>
        <v>341</v>
      </c>
      <c r="B417" s="61" t="s">
        <v>485</v>
      </c>
      <c r="C417" s="41" t="s">
        <v>147</v>
      </c>
      <c r="D417" s="41">
        <v>2</v>
      </c>
      <c r="E417" s="48">
        <v>59.98</v>
      </c>
      <c r="F417" s="109">
        <v>57.9</v>
      </c>
      <c r="G417" s="48">
        <v>50.18</v>
      </c>
      <c r="H417" s="48">
        <v>52.9</v>
      </c>
      <c r="I417" s="48">
        <f t="shared" si="138"/>
        <v>55.24</v>
      </c>
      <c r="J417" s="48">
        <f t="shared" si="139"/>
        <v>110.48</v>
      </c>
      <c r="K417" s="48">
        <f t="shared" si="140"/>
        <v>9.206666666666667</v>
      </c>
      <c r="L417" s="48"/>
      <c r="M417" s="48">
        <f t="shared" si="141"/>
        <v>0</v>
      </c>
      <c r="N417" s="48">
        <f t="shared" si="142"/>
        <v>0</v>
      </c>
    </row>
    <row r="418" spans="1:14" ht="13.35" customHeight="1" x14ac:dyDescent="0.2">
      <c r="A418" s="41">
        <f t="shared" si="143"/>
        <v>342</v>
      </c>
      <c r="B418" s="61" t="s">
        <v>488</v>
      </c>
      <c r="C418" s="41" t="s">
        <v>486</v>
      </c>
      <c r="D418" s="41">
        <v>10</v>
      </c>
      <c r="E418" s="51" t="s">
        <v>90</v>
      </c>
      <c r="F418" s="109">
        <v>17.09</v>
      </c>
      <c r="G418" s="48">
        <v>23.99</v>
      </c>
      <c r="H418" s="48">
        <v>29.22</v>
      </c>
      <c r="I418" s="48">
        <f t="shared" si="138"/>
        <v>23.433333333333334</v>
      </c>
      <c r="J418" s="48">
        <f t="shared" si="139"/>
        <v>234.33333333333334</v>
      </c>
      <c r="K418" s="48">
        <f t="shared" si="140"/>
        <v>19.527777777777779</v>
      </c>
      <c r="L418" s="48"/>
      <c r="M418" s="48">
        <f t="shared" si="141"/>
        <v>0</v>
      </c>
      <c r="N418" s="48">
        <f t="shared" si="142"/>
        <v>0</v>
      </c>
    </row>
    <row r="419" spans="1:14" ht="13.35" customHeight="1" x14ac:dyDescent="0.2">
      <c r="A419" s="41">
        <f t="shared" si="143"/>
        <v>343</v>
      </c>
      <c r="B419" s="61" t="s">
        <v>487</v>
      </c>
      <c r="C419" s="41" t="s">
        <v>486</v>
      </c>
      <c r="D419" s="41">
        <v>4</v>
      </c>
      <c r="E419" s="51" t="s">
        <v>90</v>
      </c>
      <c r="F419" s="109">
        <v>29.71</v>
      </c>
      <c r="G419" s="48">
        <v>15.92</v>
      </c>
      <c r="H419" s="48">
        <v>20.75</v>
      </c>
      <c r="I419" s="48">
        <f t="shared" ref="I419:I421" si="144">AVERAGE(E419:H419)</f>
        <v>22.126666666666665</v>
      </c>
      <c r="J419" s="48">
        <f t="shared" ref="J419:J421" si="145">I419*D419</f>
        <v>88.506666666666661</v>
      </c>
      <c r="K419" s="48">
        <f t="shared" ref="K419:K421" si="146">J419/12</f>
        <v>7.3755555555555548</v>
      </c>
      <c r="L419" s="48"/>
      <c r="M419" s="48">
        <f t="shared" si="141"/>
        <v>0</v>
      </c>
      <c r="N419" s="48">
        <f t="shared" si="142"/>
        <v>0</v>
      </c>
    </row>
    <row r="420" spans="1:14" ht="13.35" customHeight="1" x14ac:dyDescent="0.2">
      <c r="A420" s="41">
        <f t="shared" si="143"/>
        <v>344</v>
      </c>
      <c r="B420" s="61" t="s">
        <v>517</v>
      </c>
      <c r="C420" s="41" t="s">
        <v>147</v>
      </c>
      <c r="D420" s="41">
        <v>6</v>
      </c>
      <c r="E420" s="51" t="s">
        <v>90</v>
      </c>
      <c r="F420" s="109">
        <v>13.5</v>
      </c>
      <c r="G420" s="48">
        <v>18.329999999999998</v>
      </c>
      <c r="H420" s="48">
        <v>17.100000000000001</v>
      </c>
      <c r="I420" s="48">
        <f t="shared" si="144"/>
        <v>16.309999999999999</v>
      </c>
      <c r="J420" s="48">
        <f t="shared" si="145"/>
        <v>97.859999999999985</v>
      </c>
      <c r="K420" s="48">
        <f t="shared" si="146"/>
        <v>8.1549999999999994</v>
      </c>
      <c r="L420" s="48"/>
      <c r="M420" s="48">
        <f t="shared" si="141"/>
        <v>0</v>
      </c>
      <c r="N420" s="48">
        <f t="shared" si="142"/>
        <v>0</v>
      </c>
    </row>
    <row r="421" spans="1:14" ht="13.35" customHeight="1" x14ac:dyDescent="0.2">
      <c r="A421" s="41">
        <f t="shared" si="143"/>
        <v>345</v>
      </c>
      <c r="B421" s="61" t="s">
        <v>257</v>
      </c>
      <c r="C421" s="41" t="s">
        <v>196</v>
      </c>
      <c r="D421" s="41">
        <v>40</v>
      </c>
      <c r="E421" s="51">
        <v>15.67</v>
      </c>
      <c r="F421" s="109">
        <v>6.69</v>
      </c>
      <c r="G421" s="48">
        <v>13.35</v>
      </c>
      <c r="H421" s="48">
        <v>9.9</v>
      </c>
      <c r="I421" s="48">
        <f t="shared" si="144"/>
        <v>11.4025</v>
      </c>
      <c r="J421" s="48">
        <f t="shared" si="145"/>
        <v>456.1</v>
      </c>
      <c r="K421" s="48">
        <f t="shared" si="146"/>
        <v>38.008333333333333</v>
      </c>
      <c r="L421" s="48"/>
      <c r="M421" s="48">
        <f t="shared" ref="M421" si="147">L421*D421</f>
        <v>0</v>
      </c>
      <c r="N421" s="48">
        <f t="shared" ref="N421:N422" si="148">M421/12</f>
        <v>0</v>
      </c>
    </row>
    <row r="422" spans="1:14" ht="13.35" customHeight="1" x14ac:dyDescent="0.2">
      <c r="A422" s="172" t="s">
        <v>201</v>
      </c>
      <c r="B422" s="173"/>
      <c r="C422" s="173"/>
      <c r="D422" s="173"/>
      <c r="E422" s="173"/>
      <c r="F422" s="173"/>
      <c r="G422" s="173"/>
      <c r="H422" s="173"/>
      <c r="I422" s="174"/>
      <c r="J422" s="55">
        <f>SUM(J356:J421)</f>
        <v>19908.518333333337</v>
      </c>
      <c r="K422" s="55">
        <f>SUM(K356:K421)</f>
        <v>1659.0431944444445</v>
      </c>
      <c r="L422" s="53" t="s">
        <v>90</v>
      </c>
      <c r="M422" s="119">
        <f>SUM(M356:M421)</f>
        <v>0</v>
      </c>
      <c r="N422" s="119">
        <f t="shared" si="148"/>
        <v>0</v>
      </c>
    </row>
    <row r="423" spans="1:14" ht="13.35" customHeight="1" x14ac:dyDescent="0.2">
      <c r="A423" s="113"/>
      <c r="B423" s="113"/>
      <c r="C423" s="113"/>
      <c r="D423" s="113"/>
      <c r="E423" s="113"/>
      <c r="F423" s="113"/>
      <c r="G423" s="113"/>
      <c r="H423" s="113"/>
      <c r="I423" s="113"/>
      <c r="J423" s="114"/>
      <c r="K423" s="114"/>
      <c r="L423" s="5"/>
      <c r="M423" s="5"/>
      <c r="N423" s="5"/>
    </row>
    <row r="424" spans="1:14" ht="13.35" customHeight="1" x14ac:dyDescent="0.2">
      <c r="A424" s="162" t="s">
        <v>450</v>
      </c>
      <c r="B424" s="162"/>
      <c r="C424" s="162"/>
      <c r="D424" s="162"/>
      <c r="E424" s="162"/>
      <c r="F424" s="162"/>
      <c r="G424" s="162"/>
      <c r="H424" s="162"/>
      <c r="I424" s="162"/>
      <c r="J424" s="162"/>
      <c r="K424" s="162"/>
      <c r="L424" s="162"/>
      <c r="M424" s="162"/>
      <c r="N424" s="162"/>
    </row>
    <row r="425" spans="1:14" ht="13.35" customHeight="1" x14ac:dyDescent="0.2">
      <c r="A425" s="163" t="s">
        <v>112</v>
      </c>
      <c r="B425" s="163" t="s">
        <v>113</v>
      </c>
      <c r="C425" s="163" t="s">
        <v>147</v>
      </c>
      <c r="D425" s="163" t="s">
        <v>149</v>
      </c>
      <c r="E425" s="144" t="s">
        <v>548</v>
      </c>
      <c r="F425" s="144"/>
      <c r="G425" s="144"/>
      <c r="H425" s="144"/>
      <c r="I425" s="144"/>
      <c r="J425" s="144"/>
      <c r="K425" s="144"/>
      <c r="L425" s="144"/>
      <c r="M425" s="144"/>
      <c r="N425" s="144"/>
    </row>
    <row r="426" spans="1:14" ht="13.35" customHeight="1" x14ac:dyDescent="0.2">
      <c r="A426" s="164"/>
      <c r="B426" s="164"/>
      <c r="C426" s="164"/>
      <c r="D426" s="164"/>
      <c r="E426" s="42"/>
      <c r="F426" s="42"/>
      <c r="G426" s="42"/>
      <c r="H426" s="42"/>
      <c r="I426" s="153" t="s">
        <v>547</v>
      </c>
      <c r="J426" s="154"/>
      <c r="K426" s="155"/>
      <c r="L426" s="153" t="s">
        <v>553</v>
      </c>
      <c r="M426" s="154"/>
      <c r="N426" s="155"/>
    </row>
    <row r="427" spans="1:14" ht="13.35" customHeight="1" x14ac:dyDescent="0.2">
      <c r="A427" s="165"/>
      <c r="B427" s="165"/>
      <c r="C427" s="165"/>
      <c r="D427" s="165"/>
      <c r="E427" s="42" t="s">
        <v>148</v>
      </c>
      <c r="F427" s="42" t="s">
        <v>150</v>
      </c>
      <c r="G427" s="42" t="s">
        <v>151</v>
      </c>
      <c r="H427" s="42" t="s">
        <v>152</v>
      </c>
      <c r="I427" s="42" t="s">
        <v>153</v>
      </c>
      <c r="J427" s="42" t="s">
        <v>155</v>
      </c>
      <c r="K427" s="42" t="s">
        <v>156</v>
      </c>
      <c r="L427" s="42" t="s">
        <v>550</v>
      </c>
      <c r="M427" s="42" t="s">
        <v>155</v>
      </c>
      <c r="N427" s="42" t="s">
        <v>156</v>
      </c>
    </row>
    <row r="428" spans="1:14" ht="13.35" customHeight="1" x14ac:dyDescent="0.2">
      <c r="A428" s="41">
        <v>346</v>
      </c>
      <c r="B428" s="61" t="s">
        <v>212</v>
      </c>
      <c r="C428" s="41" t="s">
        <v>194</v>
      </c>
      <c r="D428" s="49">
        <v>4</v>
      </c>
      <c r="E428" s="48">
        <v>4.9400000000000004</v>
      </c>
      <c r="F428" s="48">
        <v>14.97</v>
      </c>
      <c r="G428" s="48">
        <v>14.99</v>
      </c>
      <c r="H428" s="48">
        <v>12.61</v>
      </c>
      <c r="I428" s="48">
        <f>AVERAGE(E428:H428)</f>
        <v>11.8775</v>
      </c>
      <c r="J428" s="48">
        <f>I428*D428</f>
        <v>47.51</v>
      </c>
      <c r="K428" s="48">
        <f>J428*12</f>
        <v>570.12</v>
      </c>
      <c r="L428" s="48"/>
      <c r="M428" s="48">
        <f>L428*D428</f>
        <v>0</v>
      </c>
      <c r="N428" s="48">
        <f>M428*12</f>
        <v>0</v>
      </c>
    </row>
    <row r="429" spans="1:14" ht="13.35" customHeight="1" x14ac:dyDescent="0.2">
      <c r="A429" s="41">
        <f>A428+1</f>
        <v>347</v>
      </c>
      <c r="B429" s="61" t="s">
        <v>509</v>
      </c>
      <c r="C429" s="41" t="s">
        <v>147</v>
      </c>
      <c r="D429" s="49">
        <v>1</v>
      </c>
      <c r="E429" s="48">
        <v>43</v>
      </c>
      <c r="F429" s="48">
        <v>70</v>
      </c>
      <c r="G429" s="48">
        <v>78.989999999999995</v>
      </c>
      <c r="H429" s="48">
        <v>83.9</v>
      </c>
      <c r="I429" s="48">
        <f t="shared" ref="I429:I444" si="149">AVERAGE(E429:H429)</f>
        <v>68.972499999999997</v>
      </c>
      <c r="J429" s="48">
        <f>I429*D429</f>
        <v>68.972499999999997</v>
      </c>
      <c r="K429" s="48">
        <f>J429*12</f>
        <v>827.67</v>
      </c>
      <c r="L429" s="48"/>
      <c r="M429" s="48">
        <f t="shared" ref="M429:M444" si="150">L429*D429</f>
        <v>0</v>
      </c>
      <c r="N429" s="48">
        <f t="shared" ref="N429:N445" si="151">M429*12</f>
        <v>0</v>
      </c>
    </row>
    <row r="430" spans="1:14" ht="13.35" customHeight="1" x14ac:dyDescent="0.2">
      <c r="A430" s="41">
        <f t="shared" ref="A430:A444" si="152">A429+1</f>
        <v>348</v>
      </c>
      <c r="B430" s="62" t="s">
        <v>417</v>
      </c>
      <c r="C430" s="41" t="s">
        <v>272</v>
      </c>
      <c r="D430" s="49">
        <v>2</v>
      </c>
      <c r="E430" s="48">
        <v>9.2899999999999991</v>
      </c>
      <c r="F430" s="48">
        <v>20.43</v>
      </c>
      <c r="G430" s="48">
        <v>19.45</v>
      </c>
      <c r="H430" s="48">
        <v>20.8</v>
      </c>
      <c r="I430" s="48">
        <f t="shared" si="149"/>
        <v>17.4925</v>
      </c>
      <c r="J430" s="48">
        <f>I430*D430</f>
        <v>34.984999999999999</v>
      </c>
      <c r="K430" s="48">
        <f>J430*12</f>
        <v>419.82</v>
      </c>
      <c r="L430" s="48"/>
      <c r="M430" s="48">
        <f t="shared" si="150"/>
        <v>0</v>
      </c>
      <c r="N430" s="48">
        <f t="shared" si="151"/>
        <v>0</v>
      </c>
    </row>
    <row r="431" spans="1:14" ht="13.35" customHeight="1" x14ac:dyDescent="0.2">
      <c r="A431" s="41">
        <f t="shared" si="152"/>
        <v>349</v>
      </c>
      <c r="B431" s="61" t="s">
        <v>229</v>
      </c>
      <c r="C431" s="41" t="s">
        <v>147</v>
      </c>
      <c r="D431" s="54">
        <v>2</v>
      </c>
      <c r="E431" s="48">
        <v>2.16</v>
      </c>
      <c r="F431" s="48">
        <v>1.47</v>
      </c>
      <c r="G431" s="48">
        <v>2.1</v>
      </c>
      <c r="H431" s="48">
        <v>2.85</v>
      </c>
      <c r="I431" s="48">
        <f t="shared" si="149"/>
        <v>2.145</v>
      </c>
      <c r="J431" s="48">
        <f>I431*D431</f>
        <v>4.29</v>
      </c>
      <c r="K431" s="48">
        <f>J431*12</f>
        <v>51.480000000000004</v>
      </c>
      <c r="L431" s="48"/>
      <c r="M431" s="48">
        <f t="shared" si="150"/>
        <v>0</v>
      </c>
      <c r="N431" s="48">
        <f t="shared" si="151"/>
        <v>0</v>
      </c>
    </row>
    <row r="432" spans="1:14" ht="13.35" customHeight="1" x14ac:dyDescent="0.2">
      <c r="A432" s="41">
        <f t="shared" si="152"/>
        <v>350</v>
      </c>
      <c r="B432" s="61" t="s">
        <v>230</v>
      </c>
      <c r="C432" s="41" t="s">
        <v>218</v>
      </c>
      <c r="D432" s="54">
        <v>3</v>
      </c>
      <c r="E432" s="48">
        <v>4.5</v>
      </c>
      <c r="F432" s="48">
        <v>3.1</v>
      </c>
      <c r="G432" s="48">
        <v>3.11</v>
      </c>
      <c r="H432" s="48">
        <v>4.29</v>
      </c>
      <c r="I432" s="48">
        <f t="shared" si="149"/>
        <v>3.75</v>
      </c>
      <c r="J432" s="48">
        <f t="shared" ref="J432:J444" si="153">I432*D432</f>
        <v>11.25</v>
      </c>
      <c r="K432" s="48">
        <f t="shared" ref="K432:K444" si="154">J432*12</f>
        <v>135</v>
      </c>
      <c r="L432" s="48"/>
      <c r="M432" s="48">
        <f t="shared" si="150"/>
        <v>0</v>
      </c>
      <c r="N432" s="48">
        <f t="shared" si="151"/>
        <v>0</v>
      </c>
    </row>
    <row r="433" spans="1:14" ht="13.35" customHeight="1" x14ac:dyDescent="0.2">
      <c r="A433" s="41">
        <f t="shared" si="152"/>
        <v>351</v>
      </c>
      <c r="B433" s="61" t="s">
        <v>211</v>
      </c>
      <c r="C433" s="41" t="s">
        <v>147</v>
      </c>
      <c r="D433" s="54">
        <v>3</v>
      </c>
      <c r="E433" s="48">
        <v>3.85</v>
      </c>
      <c r="F433" s="48">
        <v>4.4000000000000004</v>
      </c>
      <c r="G433" s="48">
        <v>10.29</v>
      </c>
      <c r="H433" s="48">
        <v>4.47</v>
      </c>
      <c r="I433" s="48">
        <f t="shared" si="149"/>
        <v>5.7524999999999995</v>
      </c>
      <c r="J433" s="48">
        <f t="shared" si="153"/>
        <v>17.2575</v>
      </c>
      <c r="K433" s="48">
        <f t="shared" si="154"/>
        <v>207.09</v>
      </c>
      <c r="L433" s="48"/>
      <c r="M433" s="48">
        <f t="shared" si="150"/>
        <v>0</v>
      </c>
      <c r="N433" s="48">
        <f t="shared" si="151"/>
        <v>0</v>
      </c>
    </row>
    <row r="434" spans="1:14" ht="13.35" customHeight="1" x14ac:dyDescent="0.2">
      <c r="A434" s="41">
        <f t="shared" si="152"/>
        <v>352</v>
      </c>
      <c r="B434" s="61" t="s">
        <v>223</v>
      </c>
      <c r="C434" s="41" t="s">
        <v>196</v>
      </c>
      <c r="D434" s="54">
        <v>4</v>
      </c>
      <c r="E434" s="48">
        <v>5.0999999999999996</v>
      </c>
      <c r="F434" s="48">
        <v>2.4900000000000002</v>
      </c>
      <c r="G434" s="48">
        <v>2.3199999999999998</v>
      </c>
      <c r="H434" s="48">
        <v>6.65</v>
      </c>
      <c r="I434" s="48">
        <f t="shared" si="149"/>
        <v>4.1400000000000006</v>
      </c>
      <c r="J434" s="48">
        <f t="shared" si="153"/>
        <v>16.560000000000002</v>
      </c>
      <c r="K434" s="48">
        <f t="shared" si="154"/>
        <v>198.72000000000003</v>
      </c>
      <c r="L434" s="48"/>
      <c r="M434" s="48">
        <f t="shared" si="150"/>
        <v>0</v>
      </c>
      <c r="N434" s="48">
        <f t="shared" si="151"/>
        <v>0</v>
      </c>
    </row>
    <row r="435" spans="1:14" ht="13.35" customHeight="1" x14ac:dyDescent="0.2">
      <c r="A435" s="41">
        <f t="shared" si="152"/>
        <v>353</v>
      </c>
      <c r="B435" s="61" t="s">
        <v>236</v>
      </c>
      <c r="C435" s="41" t="s">
        <v>214</v>
      </c>
      <c r="D435" s="41">
        <v>2</v>
      </c>
      <c r="E435" s="48">
        <v>5.8</v>
      </c>
      <c r="F435" s="48">
        <v>6.9</v>
      </c>
      <c r="G435" s="48">
        <v>9.9</v>
      </c>
      <c r="H435" s="48">
        <v>6.6</v>
      </c>
      <c r="I435" s="48">
        <f t="shared" si="149"/>
        <v>7.3000000000000007</v>
      </c>
      <c r="J435" s="48">
        <f t="shared" si="153"/>
        <v>14.600000000000001</v>
      </c>
      <c r="K435" s="48">
        <f t="shared" si="154"/>
        <v>175.20000000000002</v>
      </c>
      <c r="L435" s="48"/>
      <c r="M435" s="48">
        <f t="shared" si="150"/>
        <v>0</v>
      </c>
      <c r="N435" s="48">
        <f t="shared" si="151"/>
        <v>0</v>
      </c>
    </row>
    <row r="436" spans="1:14" ht="13.35" customHeight="1" x14ac:dyDescent="0.2">
      <c r="A436" s="41">
        <f t="shared" si="152"/>
        <v>354</v>
      </c>
      <c r="B436" s="61" t="s">
        <v>418</v>
      </c>
      <c r="C436" s="41" t="s">
        <v>272</v>
      </c>
      <c r="D436" s="49">
        <v>3</v>
      </c>
      <c r="E436" s="48">
        <v>65.19</v>
      </c>
      <c r="F436" s="48">
        <v>36.450000000000003</v>
      </c>
      <c r="G436" s="48">
        <v>37.6</v>
      </c>
      <c r="H436" s="48">
        <v>45.9</v>
      </c>
      <c r="I436" s="48">
        <f t="shared" si="149"/>
        <v>46.285000000000004</v>
      </c>
      <c r="J436" s="48">
        <f t="shared" si="153"/>
        <v>138.85500000000002</v>
      </c>
      <c r="K436" s="48">
        <f t="shared" si="154"/>
        <v>1666.2600000000002</v>
      </c>
      <c r="L436" s="48"/>
      <c r="M436" s="48">
        <f t="shared" si="150"/>
        <v>0</v>
      </c>
      <c r="N436" s="48">
        <f t="shared" si="151"/>
        <v>0</v>
      </c>
    </row>
    <row r="437" spans="1:14" ht="25.5" x14ac:dyDescent="0.2">
      <c r="A437" s="41">
        <f t="shared" si="152"/>
        <v>355</v>
      </c>
      <c r="B437" s="61" t="s">
        <v>508</v>
      </c>
      <c r="C437" s="41" t="s">
        <v>214</v>
      </c>
      <c r="D437" s="49">
        <v>2</v>
      </c>
      <c r="E437" s="48">
        <v>9.44</v>
      </c>
      <c r="F437" s="48">
        <v>13.19</v>
      </c>
      <c r="G437" s="48">
        <v>14.99</v>
      </c>
      <c r="H437" s="48">
        <v>22.87</v>
      </c>
      <c r="I437" s="48">
        <f t="shared" si="149"/>
        <v>15.122499999999999</v>
      </c>
      <c r="J437" s="48">
        <f t="shared" si="153"/>
        <v>30.244999999999997</v>
      </c>
      <c r="K437" s="48">
        <f t="shared" si="154"/>
        <v>362.93999999999994</v>
      </c>
      <c r="L437" s="48"/>
      <c r="M437" s="48">
        <f t="shared" si="150"/>
        <v>0</v>
      </c>
      <c r="N437" s="48">
        <f t="shared" si="151"/>
        <v>0</v>
      </c>
    </row>
    <row r="438" spans="1:14" ht="13.35" customHeight="1" x14ac:dyDescent="0.2">
      <c r="A438" s="41">
        <f t="shared" si="152"/>
        <v>356</v>
      </c>
      <c r="B438" s="61" t="s">
        <v>234</v>
      </c>
      <c r="C438" s="41" t="s">
        <v>147</v>
      </c>
      <c r="D438" s="49">
        <v>4</v>
      </c>
      <c r="E438" s="51" t="s">
        <v>90</v>
      </c>
      <c r="F438" s="48">
        <v>7.18</v>
      </c>
      <c r="G438" s="48">
        <v>11.33</v>
      </c>
      <c r="H438" s="48">
        <v>21.8</v>
      </c>
      <c r="I438" s="48">
        <f t="shared" si="149"/>
        <v>13.436666666666667</v>
      </c>
      <c r="J438" s="48">
        <f t="shared" si="153"/>
        <v>53.74666666666667</v>
      </c>
      <c r="K438" s="48">
        <f t="shared" si="154"/>
        <v>644.96</v>
      </c>
      <c r="L438" s="48"/>
      <c r="M438" s="48">
        <f t="shared" si="150"/>
        <v>0</v>
      </c>
      <c r="N438" s="48">
        <f t="shared" si="151"/>
        <v>0</v>
      </c>
    </row>
    <row r="439" spans="1:14" ht="13.35" customHeight="1" x14ac:dyDescent="0.2">
      <c r="A439" s="41">
        <f t="shared" si="152"/>
        <v>357</v>
      </c>
      <c r="B439" s="61" t="s">
        <v>222</v>
      </c>
      <c r="C439" s="41" t="s">
        <v>196</v>
      </c>
      <c r="D439" s="41">
        <v>1</v>
      </c>
      <c r="E439" s="48">
        <v>13.09</v>
      </c>
      <c r="F439" s="48">
        <v>14.68</v>
      </c>
      <c r="G439" s="48">
        <v>15.2</v>
      </c>
      <c r="H439" s="48">
        <v>16.989999999999998</v>
      </c>
      <c r="I439" s="48">
        <f t="shared" si="149"/>
        <v>14.989999999999998</v>
      </c>
      <c r="J439" s="48">
        <f t="shared" si="153"/>
        <v>14.989999999999998</v>
      </c>
      <c r="K439" s="48">
        <f t="shared" si="154"/>
        <v>179.88</v>
      </c>
      <c r="L439" s="48"/>
      <c r="M439" s="48">
        <f t="shared" si="150"/>
        <v>0</v>
      </c>
      <c r="N439" s="48">
        <f t="shared" si="151"/>
        <v>0</v>
      </c>
    </row>
    <row r="440" spans="1:14" ht="13.35" customHeight="1" x14ac:dyDescent="0.2">
      <c r="A440" s="41">
        <f t="shared" si="152"/>
        <v>358</v>
      </c>
      <c r="B440" s="61" t="s">
        <v>228</v>
      </c>
      <c r="C440" s="41" t="s">
        <v>147</v>
      </c>
      <c r="D440" s="49">
        <v>1</v>
      </c>
      <c r="E440" s="51" t="s">
        <v>90</v>
      </c>
      <c r="F440" s="48">
        <v>2.4900000000000002</v>
      </c>
      <c r="G440" s="48">
        <v>5.57</v>
      </c>
      <c r="H440" s="48">
        <v>3.74</v>
      </c>
      <c r="I440" s="48">
        <f t="shared" si="149"/>
        <v>3.9333333333333336</v>
      </c>
      <c r="J440" s="48">
        <f t="shared" si="153"/>
        <v>3.9333333333333336</v>
      </c>
      <c r="K440" s="48">
        <f t="shared" si="154"/>
        <v>47.2</v>
      </c>
      <c r="L440" s="48"/>
      <c r="M440" s="48">
        <f t="shared" si="150"/>
        <v>0</v>
      </c>
      <c r="N440" s="48">
        <f t="shared" si="151"/>
        <v>0</v>
      </c>
    </row>
    <row r="441" spans="1:14" ht="25.5" x14ac:dyDescent="0.2">
      <c r="A441" s="41">
        <f t="shared" si="152"/>
        <v>359</v>
      </c>
      <c r="B441" s="61" t="s">
        <v>541</v>
      </c>
      <c r="C441" s="41" t="s">
        <v>415</v>
      </c>
      <c r="D441" s="49">
        <v>2</v>
      </c>
      <c r="E441" s="48">
        <v>110.75</v>
      </c>
      <c r="F441" s="48">
        <v>75.42</v>
      </c>
      <c r="G441" s="48">
        <v>87.87</v>
      </c>
      <c r="H441" s="48">
        <v>89.07</v>
      </c>
      <c r="I441" s="48">
        <f t="shared" si="149"/>
        <v>90.777500000000003</v>
      </c>
      <c r="J441" s="48">
        <f t="shared" si="153"/>
        <v>181.55500000000001</v>
      </c>
      <c r="K441" s="48">
        <f t="shared" si="154"/>
        <v>2178.66</v>
      </c>
      <c r="L441" s="48"/>
      <c r="M441" s="48">
        <f t="shared" si="150"/>
        <v>0</v>
      </c>
      <c r="N441" s="48">
        <f t="shared" si="151"/>
        <v>0</v>
      </c>
    </row>
    <row r="442" spans="1:14" ht="30.75" customHeight="1" x14ac:dyDescent="0.2">
      <c r="A442" s="41">
        <f t="shared" si="152"/>
        <v>360</v>
      </c>
      <c r="B442" s="61" t="s">
        <v>539</v>
      </c>
      <c r="C442" s="41" t="s">
        <v>196</v>
      </c>
      <c r="D442" s="49">
        <v>5</v>
      </c>
      <c r="E442" s="48">
        <v>18.600000000000001</v>
      </c>
      <c r="F442" s="48">
        <v>49.1</v>
      </c>
      <c r="G442" s="48">
        <v>28.5</v>
      </c>
      <c r="H442" s="48">
        <v>27</v>
      </c>
      <c r="I442" s="48">
        <f t="shared" si="149"/>
        <v>30.8</v>
      </c>
      <c r="J442" s="48">
        <f t="shared" si="153"/>
        <v>154</v>
      </c>
      <c r="K442" s="48">
        <f t="shared" si="154"/>
        <v>1848</v>
      </c>
      <c r="L442" s="48"/>
      <c r="M442" s="48">
        <f t="shared" si="150"/>
        <v>0</v>
      </c>
      <c r="N442" s="48">
        <f t="shared" si="151"/>
        <v>0</v>
      </c>
    </row>
    <row r="443" spans="1:14" ht="14.25" x14ac:dyDescent="0.2">
      <c r="A443" s="41">
        <f t="shared" si="152"/>
        <v>361</v>
      </c>
      <c r="B443" s="61" t="s">
        <v>416</v>
      </c>
      <c r="C443" s="41" t="s">
        <v>272</v>
      </c>
      <c r="D443" s="49">
        <v>1</v>
      </c>
      <c r="E443" s="48">
        <v>13.9</v>
      </c>
      <c r="F443" s="48">
        <v>32</v>
      </c>
      <c r="G443" s="48">
        <v>28.05</v>
      </c>
      <c r="H443" s="48">
        <v>36.43</v>
      </c>
      <c r="I443" s="48">
        <f t="shared" si="149"/>
        <v>27.594999999999999</v>
      </c>
      <c r="J443" s="48">
        <f t="shared" si="153"/>
        <v>27.594999999999999</v>
      </c>
      <c r="K443" s="48">
        <f t="shared" si="154"/>
        <v>331.14</v>
      </c>
      <c r="L443" s="48"/>
      <c r="M443" s="48">
        <f t="shared" si="150"/>
        <v>0</v>
      </c>
      <c r="N443" s="48">
        <f t="shared" si="151"/>
        <v>0</v>
      </c>
    </row>
    <row r="444" spans="1:14" ht="13.35" customHeight="1" x14ac:dyDescent="0.2">
      <c r="A444" s="41">
        <f t="shared" si="152"/>
        <v>362</v>
      </c>
      <c r="B444" s="61" t="s">
        <v>227</v>
      </c>
      <c r="C444" s="41" t="s">
        <v>147</v>
      </c>
      <c r="D444" s="54">
        <v>3</v>
      </c>
      <c r="E444" s="48">
        <v>1.1599999999999999</v>
      </c>
      <c r="F444" s="48">
        <v>2.5499999999999998</v>
      </c>
      <c r="G444" s="48">
        <v>0.89</v>
      </c>
      <c r="H444" s="48">
        <v>1.2</v>
      </c>
      <c r="I444" s="48">
        <f t="shared" si="149"/>
        <v>1.45</v>
      </c>
      <c r="J444" s="48">
        <f t="shared" si="153"/>
        <v>4.3499999999999996</v>
      </c>
      <c r="K444" s="48">
        <f t="shared" si="154"/>
        <v>52.199999999999996</v>
      </c>
      <c r="L444" s="48"/>
      <c r="M444" s="48">
        <f t="shared" si="150"/>
        <v>0</v>
      </c>
      <c r="N444" s="48">
        <f t="shared" si="151"/>
        <v>0</v>
      </c>
    </row>
    <row r="445" spans="1:14" ht="13.35" customHeight="1" x14ac:dyDescent="0.2">
      <c r="A445" s="153" t="s">
        <v>201</v>
      </c>
      <c r="B445" s="154"/>
      <c r="C445" s="154"/>
      <c r="D445" s="154"/>
      <c r="E445" s="154"/>
      <c r="F445" s="154"/>
      <c r="G445" s="154"/>
      <c r="H445" s="154"/>
      <c r="I445" s="155"/>
      <c r="J445" s="55">
        <f>SUM(J428:J444)</f>
        <v>824.69500000000005</v>
      </c>
      <c r="K445" s="55">
        <f>SUM(K428:K444)</f>
        <v>9896.34</v>
      </c>
      <c r="L445" s="53" t="s">
        <v>90</v>
      </c>
      <c r="M445" s="55">
        <f>SUM(M428:M444)</f>
        <v>0</v>
      </c>
      <c r="N445" s="55">
        <f t="shared" si="151"/>
        <v>0</v>
      </c>
    </row>
    <row r="446" spans="1:14" ht="13.35" customHeight="1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</row>
    <row r="447" spans="1:14" ht="13.35" customHeight="1" x14ac:dyDescent="0.2">
      <c r="A447" s="162" t="s">
        <v>452</v>
      </c>
      <c r="B447" s="162"/>
      <c r="C447" s="162"/>
      <c r="D447" s="162"/>
      <c r="E447" s="162"/>
      <c r="F447" s="162"/>
      <c r="G447" s="162"/>
      <c r="H447" s="162"/>
      <c r="I447" s="162"/>
      <c r="J447" s="162"/>
      <c r="K447" s="162"/>
      <c r="L447" s="162"/>
      <c r="M447" s="162"/>
      <c r="N447" s="162"/>
    </row>
    <row r="448" spans="1:14" ht="13.35" customHeight="1" x14ac:dyDescent="0.2">
      <c r="A448" s="164" t="s">
        <v>112</v>
      </c>
      <c r="B448" s="164" t="s">
        <v>113</v>
      </c>
      <c r="C448" s="164" t="s">
        <v>147</v>
      </c>
      <c r="D448" s="164" t="s">
        <v>149</v>
      </c>
      <c r="E448" s="144" t="s">
        <v>548</v>
      </c>
      <c r="F448" s="144"/>
      <c r="G448" s="144"/>
      <c r="H448" s="144"/>
      <c r="I448" s="144"/>
      <c r="J448" s="144"/>
      <c r="K448" s="144"/>
      <c r="L448" s="144"/>
      <c r="M448" s="144"/>
      <c r="N448" s="144"/>
    </row>
    <row r="449" spans="1:14" ht="13.35" customHeight="1" x14ac:dyDescent="0.2">
      <c r="A449" s="164"/>
      <c r="B449" s="164"/>
      <c r="C449" s="164"/>
      <c r="D449" s="164"/>
      <c r="E449" s="42"/>
      <c r="F449" s="42"/>
      <c r="G449" s="42"/>
      <c r="H449" s="42"/>
      <c r="I449" s="153" t="s">
        <v>547</v>
      </c>
      <c r="J449" s="154"/>
      <c r="K449" s="155"/>
      <c r="L449" s="153" t="s">
        <v>553</v>
      </c>
      <c r="M449" s="154"/>
      <c r="N449" s="155"/>
    </row>
    <row r="450" spans="1:14" ht="13.35" customHeight="1" x14ac:dyDescent="0.2">
      <c r="A450" s="165"/>
      <c r="B450" s="165"/>
      <c r="C450" s="165"/>
      <c r="D450" s="165"/>
      <c r="E450" s="42" t="s">
        <v>148</v>
      </c>
      <c r="F450" s="42" t="s">
        <v>150</v>
      </c>
      <c r="G450" s="42" t="s">
        <v>151</v>
      </c>
      <c r="H450" s="42" t="s">
        <v>152</v>
      </c>
      <c r="I450" s="42" t="s">
        <v>153</v>
      </c>
      <c r="J450" s="42" t="s">
        <v>156</v>
      </c>
      <c r="K450" s="42" t="s">
        <v>155</v>
      </c>
      <c r="L450" s="42" t="s">
        <v>550</v>
      </c>
      <c r="M450" s="42" t="s">
        <v>156</v>
      </c>
      <c r="N450" s="42" t="s">
        <v>155</v>
      </c>
    </row>
    <row r="451" spans="1:14" ht="13.35" customHeight="1" x14ac:dyDescent="0.2">
      <c r="A451" s="41">
        <v>363</v>
      </c>
      <c r="B451" s="61" t="s">
        <v>226</v>
      </c>
      <c r="C451" s="41" t="s">
        <v>147</v>
      </c>
      <c r="D451" s="49">
        <v>1</v>
      </c>
      <c r="E451" s="51" t="s">
        <v>90</v>
      </c>
      <c r="F451" s="48">
        <v>124.2</v>
      </c>
      <c r="G451" s="48">
        <v>187</v>
      </c>
      <c r="H451" s="48">
        <v>146.88999999999999</v>
      </c>
      <c r="I451" s="48">
        <f>AVERAGE(E451:H451)</f>
        <v>152.69666666666666</v>
      </c>
      <c r="J451" s="48">
        <f>I451*D451</f>
        <v>152.69666666666666</v>
      </c>
      <c r="K451" s="48">
        <f>J451/12</f>
        <v>12.724722222222221</v>
      </c>
      <c r="L451" s="48"/>
      <c r="M451" s="48">
        <f>L451*D451</f>
        <v>0</v>
      </c>
      <c r="N451" s="48">
        <f>M451/12</f>
        <v>0</v>
      </c>
    </row>
    <row r="452" spans="1:14" ht="13.35" customHeight="1" x14ac:dyDescent="0.2">
      <c r="A452" s="41">
        <f>A451+1</f>
        <v>364</v>
      </c>
      <c r="B452" s="61" t="s">
        <v>246</v>
      </c>
      <c r="C452" s="41" t="s">
        <v>147</v>
      </c>
      <c r="D452" s="41">
        <v>2</v>
      </c>
      <c r="E452" s="51" t="s">
        <v>90</v>
      </c>
      <c r="F452" s="48">
        <v>17.3</v>
      </c>
      <c r="G452" s="48">
        <v>21.63</v>
      </c>
      <c r="H452" s="48">
        <v>6.9</v>
      </c>
      <c r="I452" s="48">
        <f t="shared" ref="I452:I466" si="155">AVERAGE(E452:H452)</f>
        <v>15.276666666666666</v>
      </c>
      <c r="J452" s="48">
        <f t="shared" ref="J452:J466" si="156">I452*D452</f>
        <v>30.553333333333331</v>
      </c>
      <c r="K452" s="48">
        <f t="shared" ref="K452:K466" si="157">J452/12</f>
        <v>2.5461111111111108</v>
      </c>
      <c r="L452" s="48"/>
      <c r="M452" s="48">
        <f t="shared" ref="M452:M474" si="158">L452*D452</f>
        <v>0</v>
      </c>
      <c r="N452" s="48">
        <f t="shared" ref="N452:N475" si="159">M452/12</f>
        <v>0</v>
      </c>
    </row>
    <row r="453" spans="1:14" ht="13.35" customHeight="1" x14ac:dyDescent="0.2">
      <c r="A453" s="41">
        <f t="shared" ref="A453:A474" si="160">A452+1</f>
        <v>365</v>
      </c>
      <c r="B453" s="61" t="s">
        <v>247</v>
      </c>
      <c r="C453" s="41" t="s">
        <v>147</v>
      </c>
      <c r="D453" s="41">
        <v>6</v>
      </c>
      <c r="E453" s="48">
        <v>6.32</v>
      </c>
      <c r="F453" s="48">
        <v>12.76</v>
      </c>
      <c r="G453" s="48">
        <v>16.899999999999999</v>
      </c>
      <c r="H453" s="48">
        <v>13.11</v>
      </c>
      <c r="I453" s="48">
        <f t="shared" si="155"/>
        <v>12.272499999999999</v>
      </c>
      <c r="J453" s="48">
        <f t="shared" si="156"/>
        <v>73.634999999999991</v>
      </c>
      <c r="K453" s="48">
        <f t="shared" si="157"/>
        <v>6.1362499999999995</v>
      </c>
      <c r="L453" s="48"/>
      <c r="M453" s="48">
        <f t="shared" si="158"/>
        <v>0</v>
      </c>
      <c r="N453" s="48">
        <f t="shared" si="159"/>
        <v>0</v>
      </c>
    </row>
    <row r="454" spans="1:14" ht="13.35" customHeight="1" x14ac:dyDescent="0.2">
      <c r="A454" s="41">
        <f t="shared" si="160"/>
        <v>366</v>
      </c>
      <c r="B454" s="61" t="s">
        <v>249</v>
      </c>
      <c r="C454" s="41" t="s">
        <v>147</v>
      </c>
      <c r="D454" s="54">
        <v>3</v>
      </c>
      <c r="E454" s="48">
        <v>6.8</v>
      </c>
      <c r="F454" s="48">
        <v>41.9</v>
      </c>
      <c r="G454" s="48">
        <v>54.99</v>
      </c>
      <c r="H454" s="48">
        <v>29.9</v>
      </c>
      <c r="I454" s="48">
        <f t="shared" si="155"/>
        <v>33.397500000000001</v>
      </c>
      <c r="J454" s="48">
        <f t="shared" si="156"/>
        <v>100.1925</v>
      </c>
      <c r="K454" s="48">
        <f t="shared" si="157"/>
        <v>8.3493750000000002</v>
      </c>
      <c r="L454" s="48"/>
      <c r="M454" s="48">
        <f t="shared" si="158"/>
        <v>0</v>
      </c>
      <c r="N454" s="48">
        <f t="shared" si="159"/>
        <v>0</v>
      </c>
    </row>
    <row r="455" spans="1:14" ht="14.25" x14ac:dyDescent="0.2">
      <c r="A455" s="41">
        <f t="shared" si="160"/>
        <v>367</v>
      </c>
      <c r="B455" s="61" t="s">
        <v>250</v>
      </c>
      <c r="C455" s="41" t="s">
        <v>147</v>
      </c>
      <c r="D455" s="54">
        <v>2</v>
      </c>
      <c r="E455" s="51" t="s">
        <v>90</v>
      </c>
      <c r="F455" s="48">
        <v>56.66</v>
      </c>
      <c r="G455" s="48">
        <v>43.95</v>
      </c>
      <c r="H455" s="48">
        <v>45.57</v>
      </c>
      <c r="I455" s="48">
        <f t="shared" si="155"/>
        <v>48.726666666666667</v>
      </c>
      <c r="J455" s="48">
        <f t="shared" si="156"/>
        <v>97.453333333333333</v>
      </c>
      <c r="K455" s="48">
        <f t="shared" si="157"/>
        <v>8.1211111111111105</v>
      </c>
      <c r="L455" s="48"/>
      <c r="M455" s="48">
        <f t="shared" si="158"/>
        <v>0</v>
      </c>
      <c r="N455" s="48">
        <f t="shared" si="159"/>
        <v>0</v>
      </c>
    </row>
    <row r="456" spans="1:14" ht="25.5" x14ac:dyDescent="0.2">
      <c r="A456" s="41">
        <f t="shared" si="160"/>
        <v>368</v>
      </c>
      <c r="B456" s="61" t="s">
        <v>248</v>
      </c>
      <c r="C456" s="41" t="s">
        <v>147</v>
      </c>
      <c r="D456" s="41">
        <v>100</v>
      </c>
      <c r="E456" s="51" t="s">
        <v>90</v>
      </c>
      <c r="F456" s="48">
        <v>1.18</v>
      </c>
      <c r="G456" s="48">
        <v>1.4</v>
      </c>
      <c r="H456" s="48">
        <v>0.89</v>
      </c>
      <c r="I456" s="48">
        <f t="shared" si="155"/>
        <v>1.1566666666666667</v>
      </c>
      <c r="J456" s="48">
        <f t="shared" si="156"/>
        <v>115.66666666666667</v>
      </c>
      <c r="K456" s="48">
        <f t="shared" si="157"/>
        <v>9.6388888888888893</v>
      </c>
      <c r="L456" s="48"/>
      <c r="M456" s="48">
        <f t="shared" si="158"/>
        <v>0</v>
      </c>
      <c r="N456" s="48">
        <f t="shared" si="159"/>
        <v>0</v>
      </c>
    </row>
    <row r="457" spans="1:14" ht="13.35" customHeight="1" x14ac:dyDescent="0.2">
      <c r="A457" s="41">
        <f t="shared" si="160"/>
        <v>369</v>
      </c>
      <c r="B457" s="61" t="s">
        <v>209</v>
      </c>
      <c r="C457" s="41" t="s">
        <v>147</v>
      </c>
      <c r="D457" s="54">
        <v>6</v>
      </c>
      <c r="E457" s="48">
        <v>10.8</v>
      </c>
      <c r="F457" s="48">
        <v>31.9</v>
      </c>
      <c r="G457" s="48">
        <v>24.3</v>
      </c>
      <c r="H457" s="48">
        <v>24.9</v>
      </c>
      <c r="I457" s="48">
        <f t="shared" si="155"/>
        <v>22.975000000000001</v>
      </c>
      <c r="J457" s="48">
        <f t="shared" si="156"/>
        <v>137.85000000000002</v>
      </c>
      <c r="K457" s="48">
        <f t="shared" si="157"/>
        <v>11.487500000000002</v>
      </c>
      <c r="L457" s="48"/>
      <c r="M457" s="48">
        <f t="shared" si="158"/>
        <v>0</v>
      </c>
      <c r="N457" s="48">
        <f t="shared" si="159"/>
        <v>0</v>
      </c>
    </row>
    <row r="458" spans="1:14" ht="13.35" customHeight="1" x14ac:dyDescent="0.2">
      <c r="A458" s="41">
        <f t="shared" si="160"/>
        <v>370</v>
      </c>
      <c r="B458" s="61" t="s">
        <v>251</v>
      </c>
      <c r="C458" s="41" t="s">
        <v>147</v>
      </c>
      <c r="D458" s="41">
        <v>4</v>
      </c>
      <c r="E458" s="48">
        <v>11.79</v>
      </c>
      <c r="F458" s="48">
        <v>50.4</v>
      </c>
      <c r="G458" s="48">
        <v>35.18</v>
      </c>
      <c r="H458" s="48">
        <v>18.899999999999999</v>
      </c>
      <c r="I458" s="48">
        <f t="shared" si="155"/>
        <v>29.067500000000003</v>
      </c>
      <c r="J458" s="48">
        <f t="shared" si="156"/>
        <v>116.27000000000001</v>
      </c>
      <c r="K458" s="48">
        <f t="shared" si="157"/>
        <v>9.6891666666666669</v>
      </c>
      <c r="L458" s="48"/>
      <c r="M458" s="48">
        <f t="shared" si="158"/>
        <v>0</v>
      </c>
      <c r="N458" s="48">
        <f t="shared" si="159"/>
        <v>0</v>
      </c>
    </row>
    <row r="459" spans="1:14" ht="13.35" customHeight="1" x14ac:dyDescent="0.2">
      <c r="A459" s="41">
        <f t="shared" si="160"/>
        <v>371</v>
      </c>
      <c r="B459" s="61" t="s">
        <v>252</v>
      </c>
      <c r="C459" s="41" t="s">
        <v>147</v>
      </c>
      <c r="D459" s="41">
        <v>2</v>
      </c>
      <c r="E459" s="48">
        <v>84</v>
      </c>
      <c r="F459" s="48">
        <v>65.989999999999995</v>
      </c>
      <c r="G459" s="48">
        <v>90.73</v>
      </c>
      <c r="H459" s="48">
        <v>69.989999999999995</v>
      </c>
      <c r="I459" s="48">
        <f t="shared" si="155"/>
        <v>77.677500000000009</v>
      </c>
      <c r="J459" s="48">
        <f t="shared" si="156"/>
        <v>155.35500000000002</v>
      </c>
      <c r="K459" s="48">
        <f t="shared" si="157"/>
        <v>12.946250000000001</v>
      </c>
      <c r="L459" s="48"/>
      <c r="M459" s="48">
        <f t="shared" si="158"/>
        <v>0</v>
      </c>
      <c r="N459" s="48">
        <f t="shared" si="159"/>
        <v>0</v>
      </c>
    </row>
    <row r="460" spans="1:14" ht="13.35" customHeight="1" x14ac:dyDescent="0.2">
      <c r="A460" s="41">
        <f t="shared" si="160"/>
        <v>372</v>
      </c>
      <c r="B460" s="61" t="s">
        <v>254</v>
      </c>
      <c r="C460" s="41" t="s">
        <v>147</v>
      </c>
      <c r="D460" s="54">
        <v>12</v>
      </c>
      <c r="E460" s="48">
        <v>11.5</v>
      </c>
      <c r="F460" s="48">
        <v>27.5</v>
      </c>
      <c r="G460" s="48">
        <v>12.5</v>
      </c>
      <c r="H460" s="48">
        <v>17.5</v>
      </c>
      <c r="I460" s="48">
        <f t="shared" si="155"/>
        <v>17.25</v>
      </c>
      <c r="J460" s="48">
        <f t="shared" si="156"/>
        <v>207</v>
      </c>
      <c r="K460" s="48">
        <f t="shared" si="157"/>
        <v>17.25</v>
      </c>
      <c r="L460" s="48"/>
      <c r="M460" s="48">
        <f t="shared" si="158"/>
        <v>0</v>
      </c>
      <c r="N460" s="48">
        <f t="shared" si="159"/>
        <v>0</v>
      </c>
    </row>
    <row r="461" spans="1:14" ht="13.35" customHeight="1" x14ac:dyDescent="0.2">
      <c r="A461" s="41">
        <f t="shared" si="160"/>
        <v>373</v>
      </c>
      <c r="B461" s="61" t="s">
        <v>253</v>
      </c>
      <c r="C461" s="41" t="s">
        <v>147</v>
      </c>
      <c r="D461" s="41">
        <v>1</v>
      </c>
      <c r="E461" s="51" t="s">
        <v>90</v>
      </c>
      <c r="F461" s="48">
        <v>74.02</v>
      </c>
      <c r="G461" s="48">
        <v>66.09</v>
      </c>
      <c r="H461" s="48">
        <v>46.5</v>
      </c>
      <c r="I461" s="48">
        <f t="shared" si="155"/>
        <v>62.20333333333334</v>
      </c>
      <c r="J461" s="48">
        <f t="shared" si="156"/>
        <v>62.20333333333334</v>
      </c>
      <c r="K461" s="48">
        <f t="shared" si="157"/>
        <v>5.1836111111111114</v>
      </c>
      <c r="L461" s="48"/>
      <c r="M461" s="48">
        <f t="shared" si="158"/>
        <v>0</v>
      </c>
      <c r="N461" s="48">
        <f t="shared" si="159"/>
        <v>0</v>
      </c>
    </row>
    <row r="462" spans="1:14" ht="13.35" customHeight="1" x14ac:dyDescent="0.2">
      <c r="A462" s="41">
        <f t="shared" si="160"/>
        <v>374</v>
      </c>
      <c r="B462" s="61" t="s">
        <v>245</v>
      </c>
      <c r="C462" s="41" t="s">
        <v>147</v>
      </c>
      <c r="D462" s="54">
        <v>12</v>
      </c>
      <c r="E462" s="48">
        <v>17.690000000000001</v>
      </c>
      <c r="F462" s="48">
        <v>19.5</v>
      </c>
      <c r="G462" s="48">
        <v>27.92</v>
      </c>
      <c r="H462" s="48">
        <v>21.72</v>
      </c>
      <c r="I462" s="48">
        <f t="shared" si="155"/>
        <v>21.7075</v>
      </c>
      <c r="J462" s="48">
        <f t="shared" si="156"/>
        <v>260.49</v>
      </c>
      <c r="K462" s="48">
        <f t="shared" si="157"/>
        <v>21.7075</v>
      </c>
      <c r="L462" s="48"/>
      <c r="M462" s="48">
        <f t="shared" si="158"/>
        <v>0</v>
      </c>
      <c r="N462" s="48">
        <f t="shared" si="159"/>
        <v>0</v>
      </c>
    </row>
    <row r="463" spans="1:14" ht="13.35" customHeight="1" x14ac:dyDescent="0.2">
      <c r="A463" s="41">
        <f t="shared" si="160"/>
        <v>375</v>
      </c>
      <c r="B463" s="61" t="s">
        <v>244</v>
      </c>
      <c r="C463" s="41" t="s">
        <v>147</v>
      </c>
      <c r="D463" s="41">
        <v>5</v>
      </c>
      <c r="E463" s="48">
        <v>30.53</v>
      </c>
      <c r="F463" s="48">
        <v>38.99</v>
      </c>
      <c r="G463" s="48">
        <v>47.9</v>
      </c>
      <c r="H463" s="48">
        <v>59.9</v>
      </c>
      <c r="I463" s="48">
        <f t="shared" si="155"/>
        <v>44.330000000000005</v>
      </c>
      <c r="J463" s="48">
        <f t="shared" si="156"/>
        <v>221.65000000000003</v>
      </c>
      <c r="K463" s="48">
        <f t="shared" si="157"/>
        <v>18.470833333333335</v>
      </c>
      <c r="L463" s="48"/>
      <c r="M463" s="48">
        <f t="shared" si="158"/>
        <v>0</v>
      </c>
      <c r="N463" s="48">
        <f t="shared" si="159"/>
        <v>0</v>
      </c>
    </row>
    <row r="464" spans="1:14" ht="13.35" customHeight="1" x14ac:dyDescent="0.2">
      <c r="A464" s="41">
        <f t="shared" si="160"/>
        <v>376</v>
      </c>
      <c r="B464" s="61" t="s">
        <v>243</v>
      </c>
      <c r="C464" s="41" t="s">
        <v>147</v>
      </c>
      <c r="D464" s="41">
        <v>6</v>
      </c>
      <c r="E464" s="51" t="s">
        <v>90</v>
      </c>
      <c r="F464" s="48">
        <v>32.42</v>
      </c>
      <c r="G464" s="48">
        <v>34.1</v>
      </c>
      <c r="H464" s="48">
        <v>59.7</v>
      </c>
      <c r="I464" s="48">
        <f t="shared" si="155"/>
        <v>42.073333333333338</v>
      </c>
      <c r="J464" s="48">
        <f t="shared" si="156"/>
        <v>252.44000000000003</v>
      </c>
      <c r="K464" s="48">
        <f t="shared" si="157"/>
        <v>21.036666666666669</v>
      </c>
      <c r="L464" s="48"/>
      <c r="M464" s="48">
        <f t="shared" si="158"/>
        <v>0</v>
      </c>
      <c r="N464" s="48">
        <f t="shared" si="159"/>
        <v>0</v>
      </c>
    </row>
    <row r="465" spans="1:14" ht="13.35" customHeight="1" x14ac:dyDescent="0.2">
      <c r="A465" s="41">
        <f t="shared" si="160"/>
        <v>377</v>
      </c>
      <c r="B465" s="61" t="s">
        <v>381</v>
      </c>
      <c r="C465" s="41" t="s">
        <v>147</v>
      </c>
      <c r="D465" s="41">
        <v>10</v>
      </c>
      <c r="E465" s="48">
        <v>9.9700000000000006</v>
      </c>
      <c r="F465" s="48">
        <v>6.21</v>
      </c>
      <c r="G465" s="48">
        <v>6.8</v>
      </c>
      <c r="H465" s="48">
        <v>10.02</v>
      </c>
      <c r="I465" s="48">
        <f t="shared" si="155"/>
        <v>8.25</v>
      </c>
      <c r="J465" s="48">
        <f t="shared" si="156"/>
        <v>82.5</v>
      </c>
      <c r="K465" s="48">
        <f t="shared" si="157"/>
        <v>6.875</v>
      </c>
      <c r="L465" s="48"/>
      <c r="M465" s="48">
        <f t="shared" si="158"/>
        <v>0</v>
      </c>
      <c r="N465" s="48">
        <f t="shared" si="159"/>
        <v>0</v>
      </c>
    </row>
    <row r="466" spans="1:14" ht="13.35" customHeight="1" x14ac:dyDescent="0.2">
      <c r="A466" s="41">
        <f t="shared" si="160"/>
        <v>378</v>
      </c>
      <c r="B466" s="61" t="s">
        <v>382</v>
      </c>
      <c r="C466" s="41" t="s">
        <v>147</v>
      </c>
      <c r="D466" s="41">
        <v>5</v>
      </c>
      <c r="E466" s="48">
        <v>176.98</v>
      </c>
      <c r="F466" s="48">
        <v>168.98</v>
      </c>
      <c r="G466" s="48">
        <v>104.9</v>
      </c>
      <c r="H466" s="48">
        <v>129.9</v>
      </c>
      <c r="I466" s="48">
        <f t="shared" si="155"/>
        <v>145.19</v>
      </c>
      <c r="J466" s="48">
        <f t="shared" si="156"/>
        <v>725.95</v>
      </c>
      <c r="K466" s="48">
        <f t="shared" si="157"/>
        <v>60.495833333333337</v>
      </c>
      <c r="L466" s="48"/>
      <c r="M466" s="48">
        <f t="shared" si="158"/>
        <v>0</v>
      </c>
      <c r="N466" s="48">
        <f t="shared" si="159"/>
        <v>0</v>
      </c>
    </row>
    <row r="467" spans="1:14" ht="13.35" customHeight="1" x14ac:dyDescent="0.2">
      <c r="A467" s="41">
        <f t="shared" si="160"/>
        <v>379</v>
      </c>
      <c r="B467" s="61" t="s">
        <v>374</v>
      </c>
      <c r="C467" s="41" t="s">
        <v>147</v>
      </c>
      <c r="D467" s="41">
        <v>1</v>
      </c>
      <c r="E467" s="51" t="s">
        <v>90</v>
      </c>
      <c r="F467" s="48">
        <v>89.9</v>
      </c>
      <c r="G467" s="48">
        <v>93.99</v>
      </c>
      <c r="H467" s="48">
        <v>109.9</v>
      </c>
      <c r="I467" s="48">
        <f t="shared" ref="I467" si="161">AVERAGE(E467:H467)</f>
        <v>97.929999999999993</v>
      </c>
      <c r="J467" s="48">
        <f t="shared" ref="J467" si="162">I467*D467</f>
        <v>97.929999999999993</v>
      </c>
      <c r="K467" s="48">
        <f t="shared" ref="K467" si="163">J467/12</f>
        <v>8.1608333333333327</v>
      </c>
      <c r="L467" s="48"/>
      <c r="M467" s="48">
        <f t="shared" si="158"/>
        <v>0</v>
      </c>
      <c r="N467" s="48">
        <f t="shared" si="159"/>
        <v>0</v>
      </c>
    </row>
    <row r="468" spans="1:14" ht="13.35" customHeight="1" x14ac:dyDescent="0.2">
      <c r="A468" s="41">
        <f t="shared" si="160"/>
        <v>380</v>
      </c>
      <c r="B468" s="61" t="s">
        <v>231</v>
      </c>
      <c r="C468" s="41" t="s">
        <v>147</v>
      </c>
      <c r="D468" s="54">
        <v>6</v>
      </c>
      <c r="E468" s="51" t="s">
        <v>90</v>
      </c>
      <c r="F468" s="48">
        <v>49.3</v>
      </c>
      <c r="G468" s="48">
        <v>56.61</v>
      </c>
      <c r="H468" s="48">
        <v>59.3</v>
      </c>
      <c r="I468" s="48">
        <f t="shared" ref="I468:I474" si="164">AVERAGE(E468:H468)</f>
        <v>55.069999999999993</v>
      </c>
      <c r="J468" s="48">
        <f t="shared" ref="J468:J474" si="165">I468*D468</f>
        <v>330.41999999999996</v>
      </c>
      <c r="K468" s="48">
        <f t="shared" ref="K468:K474" si="166">J468/12</f>
        <v>27.534999999999997</v>
      </c>
      <c r="L468" s="48"/>
      <c r="M468" s="48">
        <f t="shared" si="158"/>
        <v>0</v>
      </c>
      <c r="N468" s="48">
        <f t="shared" si="159"/>
        <v>0</v>
      </c>
    </row>
    <row r="469" spans="1:14" ht="13.35" customHeight="1" x14ac:dyDescent="0.2">
      <c r="A469" s="41">
        <f t="shared" si="160"/>
        <v>381</v>
      </c>
      <c r="B469" s="61" t="s">
        <v>233</v>
      </c>
      <c r="C469" s="41" t="s">
        <v>147</v>
      </c>
      <c r="D469" s="49">
        <v>3</v>
      </c>
      <c r="E469" s="51" t="s">
        <v>90</v>
      </c>
      <c r="F469" s="48">
        <v>52.99</v>
      </c>
      <c r="G469" s="48">
        <v>72.5</v>
      </c>
      <c r="H469" s="48">
        <v>63.6</v>
      </c>
      <c r="I469" s="48">
        <f t="shared" si="164"/>
        <v>63.03</v>
      </c>
      <c r="J469" s="48">
        <f t="shared" si="165"/>
        <v>189.09</v>
      </c>
      <c r="K469" s="48">
        <f t="shared" si="166"/>
        <v>15.7575</v>
      </c>
      <c r="L469" s="48"/>
      <c r="M469" s="48">
        <f t="shared" si="158"/>
        <v>0</v>
      </c>
      <c r="N469" s="48">
        <f t="shared" si="159"/>
        <v>0</v>
      </c>
    </row>
    <row r="470" spans="1:14" ht="13.35" customHeight="1" x14ac:dyDescent="0.2">
      <c r="A470" s="41">
        <f t="shared" si="160"/>
        <v>382</v>
      </c>
      <c r="B470" s="61" t="s">
        <v>239</v>
      </c>
      <c r="C470" s="41" t="s">
        <v>147</v>
      </c>
      <c r="D470" s="41">
        <v>3</v>
      </c>
      <c r="E470" s="48">
        <v>6.19</v>
      </c>
      <c r="F470" s="48">
        <v>45.43</v>
      </c>
      <c r="G470" s="48">
        <v>46</v>
      </c>
      <c r="H470" s="48">
        <v>30.26</v>
      </c>
      <c r="I470" s="48">
        <f t="shared" si="164"/>
        <v>31.970000000000002</v>
      </c>
      <c r="J470" s="48">
        <f t="shared" si="165"/>
        <v>95.910000000000011</v>
      </c>
      <c r="K470" s="48">
        <f t="shared" si="166"/>
        <v>7.9925000000000006</v>
      </c>
      <c r="L470" s="48"/>
      <c r="M470" s="48">
        <f t="shared" si="158"/>
        <v>0</v>
      </c>
      <c r="N470" s="48">
        <f t="shared" si="159"/>
        <v>0</v>
      </c>
    </row>
    <row r="471" spans="1:14" ht="13.35" customHeight="1" x14ac:dyDescent="0.2">
      <c r="A471" s="41">
        <f t="shared" si="160"/>
        <v>383</v>
      </c>
      <c r="B471" s="61" t="s">
        <v>238</v>
      </c>
      <c r="C471" s="41" t="s">
        <v>147</v>
      </c>
      <c r="D471" s="41">
        <v>3</v>
      </c>
      <c r="E471" s="48">
        <v>15.63</v>
      </c>
      <c r="F471" s="48">
        <v>25.4</v>
      </c>
      <c r="G471" s="48">
        <v>26.9</v>
      </c>
      <c r="H471" s="48">
        <v>77.22</v>
      </c>
      <c r="I471" s="48">
        <f t="shared" si="164"/>
        <v>36.287500000000001</v>
      </c>
      <c r="J471" s="48">
        <f t="shared" si="165"/>
        <v>108.86250000000001</v>
      </c>
      <c r="K471" s="48">
        <f t="shared" si="166"/>
        <v>9.0718750000000004</v>
      </c>
      <c r="L471" s="48"/>
      <c r="M471" s="48">
        <f t="shared" si="158"/>
        <v>0</v>
      </c>
      <c r="N471" s="48">
        <f t="shared" si="159"/>
        <v>0</v>
      </c>
    </row>
    <row r="472" spans="1:14" ht="13.35" customHeight="1" x14ac:dyDescent="0.2">
      <c r="A472" s="41">
        <f t="shared" si="160"/>
        <v>384</v>
      </c>
      <c r="B472" s="61" t="s">
        <v>240</v>
      </c>
      <c r="C472" s="41" t="s">
        <v>147</v>
      </c>
      <c r="D472" s="41">
        <v>3</v>
      </c>
      <c r="E472" s="48">
        <v>8.9700000000000006</v>
      </c>
      <c r="F472" s="48">
        <v>70</v>
      </c>
      <c r="G472" s="48">
        <v>52.87</v>
      </c>
      <c r="H472" s="48">
        <v>55.38</v>
      </c>
      <c r="I472" s="48">
        <f t="shared" si="164"/>
        <v>46.805</v>
      </c>
      <c r="J472" s="48">
        <f t="shared" si="165"/>
        <v>140.41499999999999</v>
      </c>
      <c r="K472" s="48">
        <f t="shared" si="166"/>
        <v>11.70125</v>
      </c>
      <c r="L472" s="48"/>
      <c r="M472" s="48">
        <f t="shared" si="158"/>
        <v>0</v>
      </c>
      <c r="N472" s="48">
        <f t="shared" si="159"/>
        <v>0</v>
      </c>
    </row>
    <row r="473" spans="1:14" ht="13.35" customHeight="1" x14ac:dyDescent="0.2">
      <c r="A473" s="41">
        <f t="shared" si="160"/>
        <v>385</v>
      </c>
      <c r="B473" s="61" t="s">
        <v>241</v>
      </c>
      <c r="C473" s="41" t="s">
        <v>147</v>
      </c>
      <c r="D473" s="41">
        <v>6</v>
      </c>
      <c r="E473" s="48">
        <v>9.84</v>
      </c>
      <c r="F473" s="48">
        <v>65.599999999999994</v>
      </c>
      <c r="G473" s="48">
        <v>33.5</v>
      </c>
      <c r="H473" s="48">
        <v>59.9</v>
      </c>
      <c r="I473" s="48">
        <f t="shared" si="164"/>
        <v>42.21</v>
      </c>
      <c r="J473" s="48">
        <f t="shared" si="165"/>
        <v>253.26</v>
      </c>
      <c r="K473" s="48">
        <f t="shared" si="166"/>
        <v>21.105</v>
      </c>
      <c r="L473" s="48"/>
      <c r="M473" s="48">
        <f t="shared" si="158"/>
        <v>0</v>
      </c>
      <c r="N473" s="48">
        <f t="shared" si="159"/>
        <v>0</v>
      </c>
    </row>
    <row r="474" spans="1:14" ht="13.35" customHeight="1" x14ac:dyDescent="0.2">
      <c r="A474" s="41">
        <f t="shared" si="160"/>
        <v>386</v>
      </c>
      <c r="B474" s="61" t="s">
        <v>242</v>
      </c>
      <c r="C474" s="41" t="s">
        <v>147</v>
      </c>
      <c r="D474" s="41">
        <v>6</v>
      </c>
      <c r="E474" s="48">
        <v>45.15</v>
      </c>
      <c r="F474" s="48">
        <v>49.99</v>
      </c>
      <c r="G474" s="48">
        <v>93.95</v>
      </c>
      <c r="H474" s="48">
        <v>50.39</v>
      </c>
      <c r="I474" s="48">
        <f t="shared" si="164"/>
        <v>59.870000000000005</v>
      </c>
      <c r="J474" s="48">
        <f t="shared" si="165"/>
        <v>359.22</v>
      </c>
      <c r="K474" s="48">
        <f t="shared" si="166"/>
        <v>29.935000000000002</v>
      </c>
      <c r="L474" s="48"/>
      <c r="M474" s="48">
        <f t="shared" si="158"/>
        <v>0</v>
      </c>
      <c r="N474" s="48">
        <f t="shared" si="159"/>
        <v>0</v>
      </c>
    </row>
    <row r="475" spans="1:14" ht="13.35" customHeight="1" x14ac:dyDescent="0.2">
      <c r="A475" s="144" t="s">
        <v>201</v>
      </c>
      <c r="B475" s="144"/>
      <c r="C475" s="144"/>
      <c r="D475" s="144"/>
      <c r="E475" s="144"/>
      <c r="F475" s="144"/>
      <c r="G475" s="144"/>
      <c r="H475" s="144"/>
      <c r="I475" s="144"/>
      <c r="J475" s="55">
        <f>SUM(J451:J474)</f>
        <v>4367.0133333333333</v>
      </c>
      <c r="K475" s="55">
        <f>SUM(K451:K474)</f>
        <v>363.91777777777781</v>
      </c>
      <c r="L475" s="53" t="s">
        <v>90</v>
      </c>
      <c r="M475" s="48">
        <f>SUM(M451:M474)</f>
        <v>0</v>
      </c>
      <c r="N475" s="48">
        <f t="shared" si="159"/>
        <v>0</v>
      </c>
    </row>
    <row r="476" spans="1:14" ht="13.35" customHeight="1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</row>
  </sheetData>
  <mergeCells count="137">
    <mergeCell ref="A475:I475"/>
    <mergeCell ref="A127:A129"/>
    <mergeCell ref="B127:B129"/>
    <mergeCell ref="C127:C129"/>
    <mergeCell ref="D127:D129"/>
    <mergeCell ref="A133:I133"/>
    <mergeCell ref="A136:A138"/>
    <mergeCell ref="B136:B138"/>
    <mergeCell ref="C136:C138"/>
    <mergeCell ref="D136:D138"/>
    <mergeCell ref="A445:I445"/>
    <mergeCell ref="A448:A450"/>
    <mergeCell ref="B448:B450"/>
    <mergeCell ref="C448:C450"/>
    <mergeCell ref="D448:D450"/>
    <mergeCell ref="A353:A355"/>
    <mergeCell ref="A268:I268"/>
    <mergeCell ref="D213:D215"/>
    <mergeCell ref="A425:A427"/>
    <mergeCell ref="B425:B427"/>
    <mergeCell ref="C425:C427"/>
    <mergeCell ref="D425:D427"/>
    <mergeCell ref="A275:I275"/>
    <mergeCell ref="B353:B355"/>
    <mergeCell ref="C353:C355"/>
    <mergeCell ref="D353:D355"/>
    <mergeCell ref="A422:I422"/>
    <mergeCell ref="A349:I349"/>
    <mergeCell ref="A278:A280"/>
    <mergeCell ref="B278:B280"/>
    <mergeCell ref="C278:C280"/>
    <mergeCell ref="D278:D280"/>
    <mergeCell ref="E353:N353"/>
    <mergeCell ref="A222:A224"/>
    <mergeCell ref="B222:B224"/>
    <mergeCell ref="C222:C224"/>
    <mergeCell ref="D222:D224"/>
    <mergeCell ref="A162:I162"/>
    <mergeCell ref="A212:N212"/>
    <mergeCell ref="E213:N213"/>
    <mergeCell ref="I214:K214"/>
    <mergeCell ref="L214:N214"/>
    <mergeCell ref="A221:N221"/>
    <mergeCell ref="E222:N222"/>
    <mergeCell ref="I223:K223"/>
    <mergeCell ref="L223:N223"/>
    <mergeCell ref="A210:I210"/>
    <mergeCell ref="A213:A215"/>
    <mergeCell ref="B213:B215"/>
    <mergeCell ref="C213:C215"/>
    <mergeCell ref="A165:A167"/>
    <mergeCell ref="B165:B167"/>
    <mergeCell ref="C165:C167"/>
    <mergeCell ref="D165:D167"/>
    <mergeCell ref="A219:I219"/>
    <mergeCell ref="A2:N2"/>
    <mergeCell ref="A38:A40"/>
    <mergeCell ref="B38:B40"/>
    <mergeCell ref="C38:C40"/>
    <mergeCell ref="D38:D40"/>
    <mergeCell ref="A35:I35"/>
    <mergeCell ref="A67:I67"/>
    <mergeCell ref="A59:I59"/>
    <mergeCell ref="A37:N37"/>
    <mergeCell ref="E38:N38"/>
    <mergeCell ref="I39:K39"/>
    <mergeCell ref="L39:N39"/>
    <mergeCell ref="L63:N63"/>
    <mergeCell ref="A61:N61"/>
    <mergeCell ref="E62:N62"/>
    <mergeCell ref="I63:K63"/>
    <mergeCell ref="A3:G3"/>
    <mergeCell ref="A5:A7"/>
    <mergeCell ref="B5:B7"/>
    <mergeCell ref="C5:C7"/>
    <mergeCell ref="D5:D7"/>
    <mergeCell ref="A4:N4"/>
    <mergeCell ref="E5:N5"/>
    <mergeCell ref="I6:K6"/>
    <mergeCell ref="L6:N6"/>
    <mergeCell ref="A62:A64"/>
    <mergeCell ref="B62:B64"/>
    <mergeCell ref="C62:C64"/>
    <mergeCell ref="D62:D64"/>
    <mergeCell ref="A94:A96"/>
    <mergeCell ref="B94:B96"/>
    <mergeCell ref="C94:C96"/>
    <mergeCell ref="D94:D96"/>
    <mergeCell ref="A70:A72"/>
    <mergeCell ref="B70:B72"/>
    <mergeCell ref="C70:C72"/>
    <mergeCell ref="D70:D72"/>
    <mergeCell ref="A91:I91"/>
    <mergeCell ref="A69:N69"/>
    <mergeCell ref="E70:N70"/>
    <mergeCell ref="I71:K71"/>
    <mergeCell ref="L71:N71"/>
    <mergeCell ref="A93:N93"/>
    <mergeCell ref="E94:N94"/>
    <mergeCell ref="I95:K95"/>
    <mergeCell ref="L95:N95"/>
    <mergeCell ref="A126:N126"/>
    <mergeCell ref="E127:N127"/>
    <mergeCell ref="A120:I120"/>
    <mergeCell ref="I128:K128"/>
    <mergeCell ref="L128:N128"/>
    <mergeCell ref="A135:N135"/>
    <mergeCell ref="E136:N136"/>
    <mergeCell ref="I137:K137"/>
    <mergeCell ref="L137:N137"/>
    <mergeCell ref="A164:N164"/>
    <mergeCell ref="E165:N165"/>
    <mergeCell ref="I166:K166"/>
    <mergeCell ref="L166:N166"/>
    <mergeCell ref="A270:N270"/>
    <mergeCell ref="E271:N271"/>
    <mergeCell ref="I272:K272"/>
    <mergeCell ref="L272:N272"/>
    <mergeCell ref="A277:N277"/>
    <mergeCell ref="E278:N278"/>
    <mergeCell ref="I279:K279"/>
    <mergeCell ref="L279:N279"/>
    <mergeCell ref="A352:N352"/>
    <mergeCell ref="A271:A273"/>
    <mergeCell ref="B271:B273"/>
    <mergeCell ref="C271:C273"/>
    <mergeCell ref="D271:D273"/>
    <mergeCell ref="I354:K354"/>
    <mergeCell ref="L354:N354"/>
    <mergeCell ref="E425:N425"/>
    <mergeCell ref="I426:K426"/>
    <mergeCell ref="L426:N426"/>
    <mergeCell ref="A424:N424"/>
    <mergeCell ref="A447:N447"/>
    <mergeCell ref="E448:N448"/>
    <mergeCell ref="I449:K449"/>
    <mergeCell ref="L449:N449"/>
  </mergeCells>
  <phoneticPr fontId="14" type="noConversion"/>
  <pageMargins left="0.25" right="0.25" top="0.75" bottom="0.75" header="0.3" footer="0.3"/>
  <pageSetup paperSize="9" scale="80" fitToWidth="0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28A54-80B0-43E6-98DE-32F3D0426985}">
  <dimension ref="A1:AMB10"/>
  <sheetViews>
    <sheetView workbookViewId="0">
      <selection activeCell="B10" sqref="B10:G10"/>
    </sheetView>
  </sheetViews>
  <sheetFormatPr defaultRowHeight="13.35" customHeight="1" x14ac:dyDescent="0.2"/>
  <cols>
    <col min="1" max="1" width="4" style="1" bestFit="1" customWidth="1"/>
    <col min="2" max="2" width="26.75" style="1" bestFit="1" customWidth="1"/>
    <col min="3" max="3" width="10.625" style="1" customWidth="1"/>
    <col min="4" max="4" width="12.25" style="1" customWidth="1"/>
    <col min="5" max="5" width="15.375" style="1" bestFit="1" customWidth="1"/>
    <col min="6" max="1016" width="10.625" style="1" customWidth="1"/>
  </cols>
  <sheetData>
    <row r="1" spans="1:7" ht="14.25" x14ac:dyDescent="0.2"/>
    <row r="2" spans="1:7" ht="12.75" customHeight="1" x14ac:dyDescent="0.2">
      <c r="A2" s="145" t="s">
        <v>552</v>
      </c>
      <c r="B2" s="145"/>
      <c r="C2" s="145"/>
      <c r="D2" s="145"/>
      <c r="E2" s="145"/>
      <c r="F2" s="145"/>
      <c r="G2" s="145"/>
    </row>
    <row r="3" spans="1:7" ht="12.75" customHeight="1" x14ac:dyDescent="0.2">
      <c r="A3" s="127"/>
      <c r="B3" s="127"/>
      <c r="C3" s="127"/>
      <c r="D3" s="127"/>
    </row>
    <row r="4" spans="1:7" s="1" customFormat="1" ht="13.35" customHeight="1" x14ac:dyDescent="0.2">
      <c r="A4" s="162" t="s">
        <v>475</v>
      </c>
      <c r="B4" s="162"/>
      <c r="C4" s="162"/>
      <c r="D4" s="162"/>
      <c r="E4" s="162"/>
      <c r="F4" s="162"/>
      <c r="G4" s="162"/>
    </row>
    <row r="5" spans="1:7" s="1" customFormat="1" ht="13.35" customHeight="1" x14ac:dyDescent="0.2">
      <c r="A5" s="144" t="s">
        <v>112</v>
      </c>
      <c r="B5" s="144" t="s">
        <v>113</v>
      </c>
      <c r="C5" s="144" t="s">
        <v>147</v>
      </c>
      <c r="D5" s="144" t="s">
        <v>149</v>
      </c>
      <c r="E5" s="175" t="s">
        <v>545</v>
      </c>
      <c r="F5" s="144" t="s">
        <v>154</v>
      </c>
      <c r="G5" s="144"/>
    </row>
    <row r="6" spans="1:7" s="1" customFormat="1" ht="13.35" customHeight="1" x14ac:dyDescent="0.2">
      <c r="A6" s="144"/>
      <c r="B6" s="144"/>
      <c r="C6" s="144"/>
      <c r="D6" s="144"/>
      <c r="E6" s="175"/>
      <c r="F6" s="42" t="s">
        <v>155</v>
      </c>
      <c r="G6" s="42" t="s">
        <v>156</v>
      </c>
    </row>
    <row r="7" spans="1:7" s="1" customFormat="1" ht="12.75" x14ac:dyDescent="0.2">
      <c r="A7" s="41"/>
      <c r="B7" s="47" t="s">
        <v>476</v>
      </c>
      <c r="C7" s="41" t="s">
        <v>147</v>
      </c>
      <c r="D7" s="49">
        <v>2</v>
      </c>
      <c r="E7" s="48">
        <v>100</v>
      </c>
      <c r="F7" s="48">
        <f>D7*E7</f>
        <v>200</v>
      </c>
      <c r="G7" s="48">
        <f>F7*12</f>
        <v>2400</v>
      </c>
    </row>
    <row r="8" spans="1:7" s="1" customFormat="1" ht="12.75" x14ac:dyDescent="0.2">
      <c r="A8" s="41"/>
      <c r="B8" s="47" t="s">
        <v>477</v>
      </c>
      <c r="C8" s="41" t="s">
        <v>147</v>
      </c>
      <c r="D8" s="49">
        <v>8</v>
      </c>
      <c r="E8" s="48">
        <v>50</v>
      </c>
      <c r="F8" s="48">
        <f>D8*E8</f>
        <v>400</v>
      </c>
      <c r="G8" s="48">
        <f>F8*12</f>
        <v>4800</v>
      </c>
    </row>
    <row r="9" spans="1:7" s="1" customFormat="1" ht="13.35" customHeight="1" x14ac:dyDescent="0.2">
      <c r="A9" s="177" t="s">
        <v>201</v>
      </c>
      <c r="B9" s="177"/>
      <c r="C9" s="177"/>
      <c r="D9" s="177"/>
      <c r="E9" s="177"/>
      <c r="F9" s="45">
        <f>SUM(F7:F8)</f>
        <v>600</v>
      </c>
      <c r="G9" s="45">
        <f>SUM(G7:G8)</f>
        <v>7200</v>
      </c>
    </row>
    <row r="10" spans="1:7" ht="28.5" customHeight="1" x14ac:dyDescent="0.2">
      <c r="B10" s="176" t="s">
        <v>479</v>
      </c>
      <c r="C10" s="176"/>
      <c r="D10" s="176"/>
      <c r="E10" s="176"/>
      <c r="F10" s="176"/>
      <c r="G10" s="176"/>
    </row>
  </sheetData>
  <mergeCells count="11">
    <mergeCell ref="A2:G2"/>
    <mergeCell ref="A3:D3"/>
    <mergeCell ref="E5:E6"/>
    <mergeCell ref="B10:G10"/>
    <mergeCell ref="A9:E9"/>
    <mergeCell ref="A4:G4"/>
    <mergeCell ref="A5:A6"/>
    <mergeCell ref="B5:B6"/>
    <mergeCell ref="C5:C6"/>
    <mergeCell ref="D5:D6"/>
    <mergeCell ref="F5:G5"/>
  </mergeCells>
  <pageMargins left="0.25" right="0.25" top="0.75" bottom="0.75" header="0.3" footer="0.3"/>
  <pageSetup paperSize="9" scale="80" fitToWidth="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3585-FD7A-4168-9A89-9F684C60C47F}">
  <dimension ref="A1:AMI22"/>
  <sheetViews>
    <sheetView zoomScale="90" zoomScaleNormal="90" workbookViewId="0">
      <selection activeCell="A3" sqref="A3:G3"/>
    </sheetView>
  </sheetViews>
  <sheetFormatPr defaultRowHeight="13.35" customHeight="1" x14ac:dyDescent="0.2"/>
  <cols>
    <col min="1" max="1" width="43.25" style="1" bestFit="1" customWidth="1"/>
    <col min="2" max="2" width="10.125" style="1" bestFit="1" customWidth="1"/>
    <col min="3" max="3" width="9.125" style="1" bestFit="1" customWidth="1"/>
    <col min="4" max="4" width="8.25" style="1" bestFit="1" customWidth="1"/>
    <col min="5" max="5" width="9.375" style="1" bestFit="1" customWidth="1"/>
    <col min="6" max="6" width="8.75" style="1" bestFit="1" customWidth="1"/>
    <col min="7" max="7" width="9.75" style="1" bestFit="1" customWidth="1"/>
    <col min="8" max="9" width="8.75" style="1" bestFit="1" customWidth="1"/>
    <col min="10" max="10" width="7.125" style="1" customWidth="1"/>
    <col min="11" max="11" width="9.125" style="1" bestFit="1" customWidth="1"/>
    <col min="12" max="12" width="8.75" style="1" bestFit="1" customWidth="1"/>
    <col min="13" max="13" width="10.625" style="1" bestFit="1" customWidth="1"/>
    <col min="14" max="14" width="9.5" style="1" customWidth="1"/>
    <col min="15" max="1023" width="10.625" style="1" customWidth="1"/>
  </cols>
  <sheetData>
    <row r="1" spans="1:15" ht="14.25" x14ac:dyDescent="0.2"/>
    <row r="2" spans="1:15" ht="12.75" customHeight="1" x14ac:dyDescent="0.2">
      <c r="A2" s="145" t="s">
        <v>552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5" ht="12.75" customHeight="1" x14ac:dyDescent="0.2">
      <c r="A3" s="127"/>
      <c r="B3" s="127"/>
      <c r="C3" s="127"/>
      <c r="D3" s="127"/>
      <c r="E3" s="127"/>
      <c r="F3" s="127"/>
      <c r="G3" s="127"/>
    </row>
    <row r="4" spans="1:15" ht="41.25" customHeight="1" x14ac:dyDescent="0.2">
      <c r="A4" s="180" t="s">
        <v>0</v>
      </c>
      <c r="B4" s="180" t="s">
        <v>523</v>
      </c>
      <c r="C4" s="178" t="s">
        <v>522</v>
      </c>
      <c r="D4" s="179"/>
      <c r="E4" s="178" t="s">
        <v>326</v>
      </c>
      <c r="F4" s="179"/>
      <c r="G4" s="178" t="s">
        <v>327</v>
      </c>
      <c r="H4" s="179"/>
      <c r="I4" s="178" t="s">
        <v>328</v>
      </c>
      <c r="J4" s="179"/>
      <c r="K4" s="178" t="s">
        <v>478</v>
      </c>
      <c r="L4" s="179"/>
      <c r="M4" s="178" t="s">
        <v>503</v>
      </c>
      <c r="N4" s="179"/>
    </row>
    <row r="5" spans="1:15" ht="13.35" customHeight="1" x14ac:dyDescent="0.2">
      <c r="A5" s="181"/>
      <c r="B5" s="181"/>
      <c r="C5" s="40" t="s">
        <v>156</v>
      </c>
      <c r="D5" s="40" t="s">
        <v>155</v>
      </c>
      <c r="E5" s="40" t="s">
        <v>156</v>
      </c>
      <c r="F5" s="40" t="s">
        <v>155</v>
      </c>
      <c r="G5" s="40" t="s">
        <v>156</v>
      </c>
      <c r="H5" s="40" t="s">
        <v>155</v>
      </c>
      <c r="I5" s="40" t="s">
        <v>156</v>
      </c>
      <c r="J5" s="40" t="s">
        <v>155</v>
      </c>
      <c r="K5" s="40" t="s">
        <v>156</v>
      </c>
      <c r="L5" s="40" t="s">
        <v>155</v>
      </c>
      <c r="M5" s="40" t="s">
        <v>156</v>
      </c>
      <c r="N5" s="40" t="s">
        <v>155</v>
      </c>
    </row>
    <row r="6" spans="1:15" ht="13.35" customHeight="1" x14ac:dyDescent="0.2">
      <c r="A6" s="41" t="s">
        <v>432</v>
      </c>
      <c r="B6" s="41">
        <v>1</v>
      </c>
      <c r="C6" s="50">
        <f>'Unif. e EPI''s'!I13</f>
        <v>0</v>
      </c>
      <c r="D6" s="51">
        <f>C6/12</f>
        <v>0</v>
      </c>
      <c r="E6" s="51">
        <f>'Mat. e Equip.'!N35</f>
        <v>0</v>
      </c>
      <c r="F6" s="51">
        <f>E6/12</f>
        <v>0</v>
      </c>
      <c r="G6" s="51">
        <f>'Mat. e Equip.'!M59</f>
        <v>0</v>
      </c>
      <c r="H6" s="51">
        <f>G6/12</f>
        <v>0</v>
      </c>
      <c r="I6" s="51">
        <f>'Mat. e Equip.'!M67</f>
        <v>0</v>
      </c>
      <c r="J6" s="51">
        <f>I6/12</f>
        <v>0</v>
      </c>
      <c r="K6" s="51">
        <v>0</v>
      </c>
      <c r="L6" s="51">
        <f>K6/12</f>
        <v>0</v>
      </c>
      <c r="M6" s="53">
        <f t="shared" ref="M6:M13" si="0">C6+E6+G6+I6+K6</f>
        <v>0</v>
      </c>
      <c r="N6" s="53">
        <f>M6/12</f>
        <v>0</v>
      </c>
    </row>
    <row r="7" spans="1:15" ht="13.35" customHeight="1" x14ac:dyDescent="0.2">
      <c r="A7" s="41" t="s">
        <v>433</v>
      </c>
      <c r="B7" s="41">
        <v>1</v>
      </c>
      <c r="C7" s="50">
        <f>'Unif. e EPI''s'!I24</f>
        <v>0</v>
      </c>
      <c r="D7" s="51">
        <f>C7/12</f>
        <v>0</v>
      </c>
      <c r="E7" s="51">
        <f>'Mat. e Equip.'!N91</f>
        <v>0</v>
      </c>
      <c r="F7" s="51">
        <f t="shared" ref="F7:F17" si="1">E7/12</f>
        <v>0</v>
      </c>
      <c r="G7" s="51">
        <f>'Mat. e Equip.'!M120</f>
        <v>0</v>
      </c>
      <c r="H7" s="51">
        <f t="shared" ref="H7:H17" si="2">G7/12</f>
        <v>0</v>
      </c>
      <c r="I7" s="51">
        <v>0</v>
      </c>
      <c r="J7" s="51">
        <f t="shared" ref="J7:J17" si="3">I7/12</f>
        <v>0</v>
      </c>
      <c r="K7" s="51">
        <v>0</v>
      </c>
      <c r="L7" s="51">
        <f t="shared" ref="L7:L18" si="4">K7/12</f>
        <v>0</v>
      </c>
      <c r="M7" s="53">
        <f t="shared" si="0"/>
        <v>0</v>
      </c>
      <c r="N7" s="53">
        <f t="shared" ref="N7:N17" si="5">M7/12</f>
        <v>0</v>
      </c>
    </row>
    <row r="8" spans="1:15" ht="13.35" customHeight="1" x14ac:dyDescent="0.2">
      <c r="A8" s="41" t="s">
        <v>438</v>
      </c>
      <c r="B8" s="41">
        <v>1</v>
      </c>
      <c r="C8" s="50">
        <f>'Unif. e EPI''s'!I24</f>
        <v>0</v>
      </c>
      <c r="D8" s="51">
        <f t="shared" ref="D8:D17" si="6">C8/12</f>
        <v>0</v>
      </c>
      <c r="E8" s="51">
        <f>'Mat. e Equip.'!N133</f>
        <v>0</v>
      </c>
      <c r="F8" s="51">
        <f t="shared" si="1"/>
        <v>0</v>
      </c>
      <c r="G8" s="51">
        <f>'Mat. e Equip.'!M162</f>
        <v>0</v>
      </c>
      <c r="H8" s="51">
        <f t="shared" si="2"/>
        <v>0</v>
      </c>
      <c r="I8" s="51">
        <v>0</v>
      </c>
      <c r="J8" s="51">
        <f t="shared" si="3"/>
        <v>0</v>
      </c>
      <c r="K8" s="51">
        <v>0</v>
      </c>
      <c r="L8" s="51">
        <f t="shared" si="4"/>
        <v>0</v>
      </c>
      <c r="M8" s="53">
        <f t="shared" si="0"/>
        <v>0</v>
      </c>
      <c r="N8" s="53">
        <f t="shared" si="5"/>
        <v>0</v>
      </c>
    </row>
    <row r="9" spans="1:15" ht="13.35" customHeight="1" x14ac:dyDescent="0.2">
      <c r="A9" s="41" t="s">
        <v>434</v>
      </c>
      <c r="B9" s="41">
        <v>2</v>
      </c>
      <c r="C9" s="50">
        <f>'Unif. e EPI''s'!I43</f>
        <v>0</v>
      </c>
      <c r="D9" s="51">
        <f t="shared" si="6"/>
        <v>0</v>
      </c>
      <c r="E9" s="51">
        <v>0</v>
      </c>
      <c r="F9" s="51">
        <f t="shared" si="1"/>
        <v>0</v>
      </c>
      <c r="G9" s="51">
        <f>'Mat. e Equip.'!M210</f>
        <v>0</v>
      </c>
      <c r="H9" s="51">
        <f t="shared" si="2"/>
        <v>0</v>
      </c>
      <c r="I9" s="51">
        <f>'Mat. e Equip.'!M219</f>
        <v>0</v>
      </c>
      <c r="J9" s="51">
        <f t="shared" si="3"/>
        <v>0</v>
      </c>
      <c r="K9" s="51">
        <v>0</v>
      </c>
      <c r="L9" s="51">
        <f t="shared" si="4"/>
        <v>0</v>
      </c>
      <c r="M9" s="53">
        <f t="shared" si="0"/>
        <v>0</v>
      </c>
      <c r="N9" s="53">
        <f t="shared" si="5"/>
        <v>0</v>
      </c>
      <c r="O9" s="44"/>
    </row>
    <row r="10" spans="1:15" ht="13.35" customHeight="1" x14ac:dyDescent="0.2">
      <c r="A10" s="41" t="s">
        <v>435</v>
      </c>
      <c r="B10" s="41">
        <v>1</v>
      </c>
      <c r="C10" s="50">
        <f>'Unif. e EPI''s'!I54</f>
        <v>0</v>
      </c>
      <c r="D10" s="51">
        <f t="shared" si="6"/>
        <v>0</v>
      </c>
      <c r="E10" s="51">
        <v>0</v>
      </c>
      <c r="F10" s="51">
        <f t="shared" si="1"/>
        <v>0</v>
      </c>
      <c r="G10" s="51">
        <v>0</v>
      </c>
      <c r="H10" s="51">
        <f t="shared" si="2"/>
        <v>0</v>
      </c>
      <c r="I10" s="51">
        <v>0</v>
      </c>
      <c r="J10" s="51">
        <f t="shared" si="3"/>
        <v>0</v>
      </c>
      <c r="K10" s="51">
        <v>0</v>
      </c>
      <c r="L10" s="51">
        <f t="shared" si="4"/>
        <v>0</v>
      </c>
      <c r="M10" s="53">
        <f t="shared" si="0"/>
        <v>0</v>
      </c>
      <c r="N10" s="53">
        <f t="shared" si="5"/>
        <v>0</v>
      </c>
    </row>
    <row r="11" spans="1:15" ht="13.35" customHeight="1" x14ac:dyDescent="0.2">
      <c r="A11" s="41" t="s">
        <v>436</v>
      </c>
      <c r="B11" s="41">
        <v>1</v>
      </c>
      <c r="C11" s="50">
        <f>'Unif. e EPI''s'!I71</f>
        <v>0</v>
      </c>
      <c r="D11" s="51">
        <f t="shared" si="6"/>
        <v>0</v>
      </c>
      <c r="E11" s="51">
        <v>0</v>
      </c>
      <c r="F11" s="51">
        <f t="shared" si="1"/>
        <v>0</v>
      </c>
      <c r="G11" s="51">
        <f>'Mat. e Equip.'!M268</f>
        <v>0</v>
      </c>
      <c r="H11" s="51">
        <f t="shared" si="2"/>
        <v>0</v>
      </c>
      <c r="I11" s="51">
        <f>'Mat. e Equip.'!M275</f>
        <v>0</v>
      </c>
      <c r="J11" s="51">
        <f t="shared" si="3"/>
        <v>0</v>
      </c>
      <c r="K11" s="51">
        <v>0</v>
      </c>
      <c r="L11" s="51">
        <f t="shared" si="4"/>
        <v>0</v>
      </c>
      <c r="M11" s="53">
        <f t="shared" si="0"/>
        <v>0</v>
      </c>
      <c r="N11" s="53">
        <f t="shared" si="5"/>
        <v>0</v>
      </c>
    </row>
    <row r="12" spans="1:15" ht="13.35" customHeight="1" x14ac:dyDescent="0.2">
      <c r="A12" s="41" t="s">
        <v>437</v>
      </c>
      <c r="B12" s="41">
        <v>1</v>
      </c>
      <c r="C12" s="50">
        <f>'Unif. e EPI''s'!I84</f>
        <v>0</v>
      </c>
      <c r="D12" s="51">
        <f t="shared" si="6"/>
        <v>0</v>
      </c>
      <c r="E12" s="51">
        <v>0</v>
      </c>
      <c r="F12" s="51">
        <f t="shared" si="1"/>
        <v>0</v>
      </c>
      <c r="G12" s="51">
        <f>'Mat. e Equip.'!M349</f>
        <v>0</v>
      </c>
      <c r="H12" s="51">
        <f t="shared" si="2"/>
        <v>0</v>
      </c>
      <c r="I12" s="51">
        <v>0</v>
      </c>
      <c r="J12" s="51">
        <f t="shared" si="3"/>
        <v>0</v>
      </c>
      <c r="K12" s="51">
        <v>0</v>
      </c>
      <c r="L12" s="51">
        <f t="shared" si="4"/>
        <v>0</v>
      </c>
      <c r="M12" s="53">
        <f t="shared" si="0"/>
        <v>0</v>
      </c>
      <c r="N12" s="53">
        <f t="shared" si="5"/>
        <v>0</v>
      </c>
    </row>
    <row r="13" spans="1:15" ht="13.35" customHeight="1" x14ac:dyDescent="0.2">
      <c r="A13" s="41" t="s">
        <v>500</v>
      </c>
      <c r="B13" s="41">
        <v>2</v>
      </c>
      <c r="C13" s="50">
        <f>'Unif. e EPI''s'!I84</f>
        <v>0</v>
      </c>
      <c r="D13" s="51">
        <f t="shared" si="6"/>
        <v>0</v>
      </c>
      <c r="E13" s="51">
        <v>0</v>
      </c>
      <c r="F13" s="51">
        <v>0</v>
      </c>
      <c r="G13" s="51">
        <f>'Mat. e Equip.'!M422</f>
        <v>0</v>
      </c>
      <c r="H13" s="51">
        <f t="shared" si="2"/>
        <v>0</v>
      </c>
      <c r="I13" s="51">
        <v>0</v>
      </c>
      <c r="J13" s="51">
        <v>0</v>
      </c>
      <c r="K13" s="51">
        <v>0</v>
      </c>
      <c r="L13" s="51">
        <v>0</v>
      </c>
      <c r="M13" s="53">
        <f t="shared" si="0"/>
        <v>0</v>
      </c>
      <c r="N13" s="53">
        <f t="shared" ref="N13" si="7">M13/12</f>
        <v>0</v>
      </c>
      <c r="O13" s="44"/>
    </row>
    <row r="14" spans="1:15" ht="13.35" customHeight="1" x14ac:dyDescent="0.2">
      <c r="A14" s="41" t="s">
        <v>439</v>
      </c>
      <c r="B14" s="41">
        <v>1</v>
      </c>
      <c r="C14" s="50">
        <f>'Unif. e EPI''s'!I95</f>
        <v>0</v>
      </c>
      <c r="D14" s="51">
        <f t="shared" si="6"/>
        <v>0</v>
      </c>
      <c r="E14" s="51">
        <v>0</v>
      </c>
      <c r="F14" s="51">
        <f t="shared" si="1"/>
        <v>0</v>
      </c>
      <c r="G14" s="51">
        <v>0</v>
      </c>
      <c r="H14" s="51">
        <f t="shared" si="2"/>
        <v>0</v>
      </c>
      <c r="I14" s="51">
        <v>0</v>
      </c>
      <c r="J14" s="51">
        <f t="shared" si="3"/>
        <v>0</v>
      </c>
      <c r="K14" s="51">
        <f>Diárias!G9</f>
        <v>7200</v>
      </c>
      <c r="L14" s="51">
        <f t="shared" si="4"/>
        <v>600</v>
      </c>
      <c r="M14" s="53">
        <f>C14+E14+G14+I14+K14</f>
        <v>7200</v>
      </c>
      <c r="N14" s="53">
        <f t="shared" si="5"/>
        <v>600</v>
      </c>
    </row>
    <row r="15" spans="1:15" ht="13.35" customHeight="1" x14ac:dyDescent="0.2">
      <c r="A15" s="41" t="s">
        <v>440</v>
      </c>
      <c r="B15" s="41">
        <v>1</v>
      </c>
      <c r="C15" s="50">
        <f>'Unif. e EPI''s'!I95</f>
        <v>0</v>
      </c>
      <c r="D15" s="51">
        <f t="shared" si="6"/>
        <v>0</v>
      </c>
      <c r="E15" s="51">
        <v>0</v>
      </c>
      <c r="F15" s="51">
        <f t="shared" si="1"/>
        <v>0</v>
      </c>
      <c r="G15" s="51">
        <v>0</v>
      </c>
      <c r="H15" s="51">
        <f t="shared" si="2"/>
        <v>0</v>
      </c>
      <c r="I15" s="51">
        <v>0</v>
      </c>
      <c r="J15" s="51">
        <f t="shared" si="3"/>
        <v>0</v>
      </c>
      <c r="K15" s="51">
        <f>Diárias!G9</f>
        <v>7200</v>
      </c>
      <c r="L15" s="51">
        <f t="shared" si="4"/>
        <v>600</v>
      </c>
      <c r="M15" s="53">
        <f t="shared" ref="M15:M18" si="8">C15+E15+G15+I15+K15</f>
        <v>7200</v>
      </c>
      <c r="N15" s="53">
        <f t="shared" si="5"/>
        <v>600</v>
      </c>
    </row>
    <row r="16" spans="1:15" ht="13.35" customHeight="1" x14ac:dyDescent="0.2">
      <c r="A16" s="41" t="s">
        <v>441</v>
      </c>
      <c r="B16" s="41">
        <v>1</v>
      </c>
      <c r="C16" s="50">
        <f>'Unif. e EPI''s'!I95</f>
        <v>0</v>
      </c>
      <c r="D16" s="51">
        <f t="shared" si="6"/>
        <v>0</v>
      </c>
      <c r="E16" s="51">
        <v>0</v>
      </c>
      <c r="F16" s="51">
        <f t="shared" si="1"/>
        <v>0</v>
      </c>
      <c r="G16" s="51">
        <v>0</v>
      </c>
      <c r="H16" s="51">
        <f t="shared" si="2"/>
        <v>0</v>
      </c>
      <c r="I16" s="51">
        <v>0</v>
      </c>
      <c r="J16" s="51">
        <f t="shared" si="3"/>
        <v>0</v>
      </c>
      <c r="K16" s="51">
        <v>0</v>
      </c>
      <c r="L16" s="51">
        <f t="shared" si="4"/>
        <v>0</v>
      </c>
      <c r="M16" s="53">
        <f t="shared" si="8"/>
        <v>0</v>
      </c>
      <c r="N16" s="53">
        <f t="shared" si="5"/>
        <v>0</v>
      </c>
    </row>
    <row r="17" spans="1:15" ht="13.35" customHeight="1" x14ac:dyDescent="0.2">
      <c r="A17" s="41" t="s">
        <v>463</v>
      </c>
      <c r="B17" s="41">
        <v>6</v>
      </c>
      <c r="C17" s="50">
        <f>'Unif. e EPI''s'!I107</f>
        <v>0</v>
      </c>
      <c r="D17" s="51">
        <f t="shared" si="6"/>
        <v>0</v>
      </c>
      <c r="E17" s="51">
        <f>'Mat. e Equip.'!N445</f>
        <v>0</v>
      </c>
      <c r="F17" s="51">
        <f t="shared" si="1"/>
        <v>0</v>
      </c>
      <c r="G17" s="51">
        <f>'Mat. e Equip.'!M475</f>
        <v>0</v>
      </c>
      <c r="H17" s="51">
        <f t="shared" si="2"/>
        <v>0</v>
      </c>
      <c r="I17" s="51">
        <v>0</v>
      </c>
      <c r="J17" s="51">
        <f t="shared" si="3"/>
        <v>0</v>
      </c>
      <c r="K17" s="51">
        <v>0</v>
      </c>
      <c r="L17" s="51">
        <f t="shared" si="4"/>
        <v>0</v>
      </c>
      <c r="M17" s="53">
        <f t="shared" si="8"/>
        <v>0</v>
      </c>
      <c r="N17" s="53">
        <f t="shared" si="5"/>
        <v>0</v>
      </c>
      <c r="O17" s="44"/>
    </row>
    <row r="18" spans="1:15" ht="13.35" customHeight="1" x14ac:dyDescent="0.2">
      <c r="A18" s="42" t="s">
        <v>1</v>
      </c>
      <c r="B18" s="42">
        <f>SUM(B6:B17)</f>
        <v>19</v>
      </c>
      <c r="C18" s="52">
        <f>SUM(C6:C17)</f>
        <v>0</v>
      </c>
      <c r="D18" s="52">
        <f>C18/12</f>
        <v>0</v>
      </c>
      <c r="E18" s="52">
        <f>SUM(E6:E17)</f>
        <v>0</v>
      </c>
      <c r="F18" s="52">
        <f>SUM(F6:F17)</f>
        <v>0</v>
      </c>
      <c r="G18" s="52">
        <f>SUM(G6:G17)</f>
        <v>0</v>
      </c>
      <c r="H18" s="52">
        <f>G18/12</f>
        <v>0</v>
      </c>
      <c r="I18" s="52">
        <f>SUM(I6:I17)</f>
        <v>0</v>
      </c>
      <c r="J18" s="52">
        <f>I18/12</f>
        <v>0</v>
      </c>
      <c r="K18" s="52">
        <f>SUM(K6:K17)</f>
        <v>14400</v>
      </c>
      <c r="L18" s="53">
        <f t="shared" si="4"/>
        <v>1200</v>
      </c>
      <c r="M18" s="53">
        <f t="shared" si="8"/>
        <v>14400</v>
      </c>
      <c r="N18" s="53">
        <f>M18/12</f>
        <v>1200</v>
      </c>
      <c r="O18" s="44"/>
    </row>
    <row r="19" spans="1:15" ht="13.35" customHeight="1" x14ac:dyDescent="0.2">
      <c r="D19" s="44"/>
      <c r="F19" s="44"/>
      <c r="H19" s="44"/>
    </row>
    <row r="21" spans="1:15" ht="13.35" customHeight="1" x14ac:dyDescent="0.2">
      <c r="N21" s="44"/>
    </row>
    <row r="22" spans="1:15" ht="13.35" customHeight="1" x14ac:dyDescent="0.2">
      <c r="C22" s="44"/>
    </row>
  </sheetData>
  <mergeCells count="10">
    <mergeCell ref="I4:J4"/>
    <mergeCell ref="M4:N4"/>
    <mergeCell ref="A2:N2"/>
    <mergeCell ref="C4:D4"/>
    <mergeCell ref="A4:A5"/>
    <mergeCell ref="B4:B5"/>
    <mergeCell ref="E4:F4"/>
    <mergeCell ref="G4:H4"/>
    <mergeCell ref="A3:G3"/>
    <mergeCell ref="K4:L4"/>
  </mergeCells>
  <pageMargins left="0.25" right="0.25" top="0.75" bottom="0.75" header="0.3" footer="0.3"/>
  <pageSetup paperSize="9" scale="80" fitToWidth="0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24"/>
  <sheetViews>
    <sheetView workbookViewId="0">
      <selection activeCell="D15" sqref="D15"/>
    </sheetView>
  </sheetViews>
  <sheetFormatPr defaultRowHeight="15.75" customHeight="1" x14ac:dyDescent="0.2"/>
  <cols>
    <col min="1" max="1" width="4.75" style="1" customWidth="1"/>
    <col min="2" max="2" width="42.125" style="1" bestFit="1" customWidth="1"/>
    <col min="3" max="3" width="6.375" style="1" customWidth="1"/>
    <col min="4" max="4" width="13.375" style="1" customWidth="1"/>
    <col min="5" max="5" width="16.75" style="1" customWidth="1"/>
    <col min="6" max="7" width="17.375" style="1" customWidth="1"/>
    <col min="8" max="1024" width="8.125" style="1" customWidth="1"/>
  </cols>
  <sheetData>
    <row r="1" spans="1:7" ht="18" x14ac:dyDescent="0.25">
      <c r="A1" s="26"/>
      <c r="B1" s="26"/>
      <c r="C1" s="26"/>
      <c r="D1" s="26"/>
      <c r="E1" s="26"/>
      <c r="F1" s="26"/>
    </row>
    <row r="2" spans="1:7" ht="20.100000000000001" customHeight="1" x14ac:dyDescent="0.2">
      <c r="A2" s="145" t="s">
        <v>552</v>
      </c>
      <c r="B2" s="145"/>
      <c r="C2" s="145"/>
      <c r="D2" s="145"/>
      <c r="E2" s="145"/>
      <c r="F2" s="145"/>
    </row>
    <row r="3" spans="1:7" ht="20.100000000000001" customHeight="1" x14ac:dyDescent="0.2">
      <c r="A3" s="125" t="s">
        <v>111</v>
      </c>
      <c r="B3" s="125"/>
      <c r="C3" s="125"/>
      <c r="D3" s="125"/>
      <c r="E3" s="125"/>
      <c r="F3" s="125"/>
    </row>
    <row r="4" spans="1:7" ht="20.100000000000001" customHeight="1" x14ac:dyDescent="0.2">
      <c r="A4" s="3"/>
      <c r="B4" s="3"/>
      <c r="C4" s="3"/>
      <c r="D4" s="3"/>
      <c r="E4" s="3"/>
      <c r="F4" s="3"/>
    </row>
    <row r="5" spans="1:7" ht="32.25" customHeight="1" x14ac:dyDescent="0.2">
      <c r="A5" s="186" t="s">
        <v>137</v>
      </c>
      <c r="B5" s="186"/>
      <c r="C5" s="186"/>
      <c r="D5" s="186"/>
      <c r="E5" s="186"/>
      <c r="F5" s="186"/>
    </row>
    <row r="6" spans="1:7" ht="12.75" customHeight="1" x14ac:dyDescent="0.2">
      <c r="A6" s="9" t="s">
        <v>112</v>
      </c>
      <c r="B6" s="32" t="s">
        <v>113</v>
      </c>
      <c r="C6" s="144" t="s">
        <v>141</v>
      </c>
      <c r="D6" s="144" t="s">
        <v>114</v>
      </c>
      <c r="E6" s="144" t="s">
        <v>115</v>
      </c>
      <c r="F6" s="187" t="s">
        <v>135</v>
      </c>
    </row>
    <row r="7" spans="1:7" ht="12.75" customHeight="1" x14ac:dyDescent="0.2">
      <c r="A7" s="19">
        <v>1</v>
      </c>
      <c r="B7" s="33" t="s">
        <v>0</v>
      </c>
      <c r="C7" s="144"/>
      <c r="D7" s="144"/>
      <c r="E7" s="144"/>
      <c r="F7" s="188"/>
      <c r="G7" s="27"/>
    </row>
    <row r="8" spans="1:7" ht="12.75" customHeight="1" x14ac:dyDescent="0.2">
      <c r="A8" s="10" t="s">
        <v>116</v>
      </c>
      <c r="B8" s="29" t="s">
        <v>464</v>
      </c>
      <c r="C8" s="30" t="s">
        <v>21</v>
      </c>
      <c r="D8" s="31">
        <v>1</v>
      </c>
      <c r="E8" s="34">
        <f>'1.1 AL - 5ªEPE'!E136</f>
        <v>3831.2597084548106</v>
      </c>
      <c r="F8" s="35">
        <f t="shared" ref="F8:F19" si="0">D8*E8</f>
        <v>3831.2597084548106</v>
      </c>
      <c r="G8" s="43"/>
    </row>
    <row r="9" spans="1:7" ht="12.75" customHeight="1" x14ac:dyDescent="0.2">
      <c r="A9" s="10" t="s">
        <v>117</v>
      </c>
      <c r="B9" s="11" t="s">
        <v>433</v>
      </c>
      <c r="C9" s="10" t="s">
        <v>21</v>
      </c>
      <c r="D9" s="14">
        <v>1</v>
      </c>
      <c r="E9" s="36">
        <f>'1.2 CO 5ªEPE ou 5ªSR'!E136</f>
        <v>3882.5716618075803</v>
      </c>
      <c r="F9" s="37">
        <f t="shared" si="0"/>
        <v>3882.5716618075803</v>
      </c>
      <c r="G9" s="43"/>
    </row>
    <row r="10" spans="1:7" ht="12.75" customHeight="1" x14ac:dyDescent="0.2">
      <c r="A10" s="10" t="s">
        <v>118</v>
      </c>
      <c r="B10" s="11" t="s">
        <v>438</v>
      </c>
      <c r="C10" s="10" t="s">
        <v>21</v>
      </c>
      <c r="D10" s="14">
        <v>1</v>
      </c>
      <c r="E10" s="36">
        <f>'1.3 CO 5ªCII'!E136</f>
        <v>3778.3617492711373</v>
      </c>
      <c r="F10" s="37">
        <f t="shared" si="0"/>
        <v>3778.3617492711373</v>
      </c>
      <c r="G10" s="43"/>
    </row>
    <row r="11" spans="1:7" ht="12.75" customHeight="1" x14ac:dyDescent="0.2">
      <c r="A11" s="6" t="s">
        <v>129</v>
      </c>
      <c r="B11" s="11" t="s">
        <v>434</v>
      </c>
      <c r="C11" s="10" t="s">
        <v>21</v>
      </c>
      <c r="D11" s="14">
        <v>2</v>
      </c>
      <c r="E11" s="36">
        <f>'1.4 JD 5ªEPE'!E136</f>
        <v>4367.2283381924199</v>
      </c>
      <c r="F11" s="37">
        <f t="shared" si="0"/>
        <v>8734.4566763848397</v>
      </c>
      <c r="G11" s="43"/>
    </row>
    <row r="12" spans="1:7" ht="12.75" customHeight="1" x14ac:dyDescent="0.2">
      <c r="A12" s="6" t="s">
        <v>131</v>
      </c>
      <c r="B12" s="11" t="s">
        <v>435</v>
      </c>
      <c r="C12" s="10" t="s">
        <v>21</v>
      </c>
      <c r="D12" s="14">
        <v>1</v>
      </c>
      <c r="E12" s="36">
        <f>' 1.5 RC 5ªEPE ou 5ªSR'!E136</f>
        <v>4253.2057142857147</v>
      </c>
      <c r="F12" s="37">
        <f t="shared" si="0"/>
        <v>4253.2057142857147</v>
      </c>
      <c r="G12" s="43"/>
    </row>
    <row r="13" spans="1:7" ht="12.75" customHeight="1" x14ac:dyDescent="0.2">
      <c r="A13" s="6" t="s">
        <v>132</v>
      </c>
      <c r="B13" s="11" t="s">
        <v>466</v>
      </c>
      <c r="C13" s="10" t="s">
        <v>21</v>
      </c>
      <c r="D13" s="14">
        <v>1</v>
      </c>
      <c r="E13" s="36">
        <f>' 1.6 EAB 5ªEPE'!E136</f>
        <v>6797.6962332361509</v>
      </c>
      <c r="F13" s="37">
        <f t="shared" si="0"/>
        <v>6797.6962332361509</v>
      </c>
      <c r="G13" s="43"/>
    </row>
    <row r="14" spans="1:7" ht="12.75" customHeight="1" x14ac:dyDescent="0.2">
      <c r="A14" s="6" t="s">
        <v>465</v>
      </c>
      <c r="B14" s="11" t="s">
        <v>471</v>
      </c>
      <c r="C14" s="10" t="s">
        <v>21</v>
      </c>
      <c r="D14" s="14">
        <v>1</v>
      </c>
      <c r="E14" s="36">
        <f>'1.7 AM 5ªEPE'!E136</f>
        <v>4341.572361516035</v>
      </c>
      <c r="F14" s="37">
        <f t="shared" si="0"/>
        <v>4341.572361516035</v>
      </c>
      <c r="G14" s="43"/>
    </row>
    <row r="15" spans="1:7" ht="12.75" customHeight="1" x14ac:dyDescent="0.2">
      <c r="A15" s="6" t="s">
        <v>467</v>
      </c>
      <c r="B15" s="11" t="s">
        <v>499</v>
      </c>
      <c r="C15" s="10" t="s">
        <v>21</v>
      </c>
      <c r="D15" s="14">
        <v>2</v>
      </c>
      <c r="E15" s="36">
        <f>'1.8 AM 5ªCII'!E136</f>
        <v>4332.3128862973763</v>
      </c>
      <c r="F15" s="37">
        <f t="shared" si="0"/>
        <v>8664.6257725947526</v>
      </c>
      <c r="G15" s="43"/>
    </row>
    <row r="16" spans="1:7" ht="12.75" customHeight="1" x14ac:dyDescent="0.2">
      <c r="A16" s="6" t="s">
        <v>468</v>
      </c>
      <c r="B16" s="11" t="s">
        <v>439</v>
      </c>
      <c r="C16" s="10" t="s">
        <v>21</v>
      </c>
      <c r="D16" s="14">
        <v>1</v>
      </c>
      <c r="E16" s="36">
        <f>'1.9 MO 5ªSR'!E136</f>
        <v>6625.0088046647234</v>
      </c>
      <c r="F16" s="37">
        <f t="shared" si="0"/>
        <v>6625.0088046647234</v>
      </c>
      <c r="G16" s="43"/>
    </row>
    <row r="17" spans="1:7" ht="12.75" customHeight="1" x14ac:dyDescent="0.2">
      <c r="A17" s="6" t="s">
        <v>469</v>
      </c>
      <c r="B17" s="11" t="s">
        <v>440</v>
      </c>
      <c r="C17" s="10" t="s">
        <v>21</v>
      </c>
      <c r="D17" s="14">
        <v>1</v>
      </c>
      <c r="E17" s="36">
        <f>'1.10 MO 5ªCII'!E136</f>
        <v>6589.3353352769682</v>
      </c>
      <c r="F17" s="37">
        <f t="shared" si="0"/>
        <v>6589.3353352769682</v>
      </c>
      <c r="G17" s="43"/>
    </row>
    <row r="18" spans="1:7" ht="12.75" customHeight="1" x14ac:dyDescent="0.2">
      <c r="A18" s="6" t="s">
        <v>470</v>
      </c>
      <c r="B18" s="11" t="s">
        <v>472</v>
      </c>
      <c r="C18" s="10" t="s">
        <v>21</v>
      </c>
      <c r="D18" s="14">
        <v>1</v>
      </c>
      <c r="E18" s="36">
        <f>'1.11 EM 5ªCII'!E136</f>
        <v>5889.6268804664724</v>
      </c>
      <c r="F18" s="37">
        <f t="shared" si="0"/>
        <v>5889.6268804664724</v>
      </c>
      <c r="G18" s="43"/>
    </row>
    <row r="19" spans="1:7" ht="12.75" customHeight="1" x14ac:dyDescent="0.2">
      <c r="A19" s="6" t="s">
        <v>498</v>
      </c>
      <c r="B19" s="11" t="s">
        <v>474</v>
      </c>
      <c r="C19" s="10" t="s">
        <v>21</v>
      </c>
      <c r="D19" s="14">
        <v>6</v>
      </c>
      <c r="E19" s="36">
        <f>'1.12 ALI - 5ªCII'!E136</f>
        <v>4400.8562565597676</v>
      </c>
      <c r="F19" s="37">
        <f t="shared" si="0"/>
        <v>26405.137539358606</v>
      </c>
      <c r="G19" s="43"/>
    </row>
    <row r="20" spans="1:7" ht="12.75" customHeight="1" x14ac:dyDescent="0.2">
      <c r="A20" s="182" t="s">
        <v>119</v>
      </c>
      <c r="B20" s="183"/>
      <c r="C20" s="183"/>
      <c r="D20" s="183"/>
      <c r="E20" s="184"/>
      <c r="F20" s="38">
        <f>SUM(F8:F19)</f>
        <v>89792.858437317787</v>
      </c>
      <c r="G20" s="43"/>
    </row>
    <row r="21" spans="1:7" ht="15.75" customHeight="1" x14ac:dyDescent="0.2">
      <c r="A21" s="185" t="s">
        <v>120</v>
      </c>
      <c r="B21" s="185"/>
      <c r="C21" s="185"/>
      <c r="D21" s="185"/>
      <c r="E21" s="185"/>
      <c r="F21" s="39">
        <f>F20*12</f>
        <v>1077514.3012478135</v>
      </c>
    </row>
    <row r="23" spans="1:7" ht="15.75" customHeight="1" x14ac:dyDescent="0.2">
      <c r="F23" s="56"/>
    </row>
    <row r="24" spans="1:7" ht="15.75" customHeight="1" x14ac:dyDescent="0.2">
      <c r="F24" s="56"/>
    </row>
  </sheetData>
  <mergeCells count="9">
    <mergeCell ref="A20:E20"/>
    <mergeCell ref="A21:E21"/>
    <mergeCell ref="A2:F2"/>
    <mergeCell ref="A3:F3"/>
    <mergeCell ref="A5:F5"/>
    <mergeCell ref="C6:C7"/>
    <mergeCell ref="D6:D7"/>
    <mergeCell ref="E6:E7"/>
    <mergeCell ref="F6:F7"/>
  </mergeCells>
  <printOptions horizontalCentered="1"/>
  <pageMargins left="0.70866141732283472" right="0.70866141732283472" top="1.1417322834645669" bottom="1.1417322834645669" header="0.74803149606299213" footer="0.74803149606299213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36"/>
  <sheetViews>
    <sheetView topLeftCell="A112" zoomScaleNormal="100" workbookViewId="0">
      <selection activeCell="E63" sqref="E63"/>
    </sheetView>
  </sheetViews>
  <sheetFormatPr defaultRowHeight="1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7" width="10.75" style="1" hidden="1" customWidth="1"/>
    <col min="8" max="8" width="8.875" style="1" customWidth="1"/>
    <col min="9" max="9" width="8.625" style="1" customWidth="1"/>
    <col min="10" max="1024" width="8.125" style="1" customWidth="1"/>
  </cols>
  <sheetData>
    <row r="1" spans="1:5" ht="15" customHeight="1" x14ac:dyDescent="0.2">
      <c r="A1" s="2"/>
      <c r="B1" s="2"/>
      <c r="C1" s="2"/>
      <c r="D1" s="2"/>
      <c r="E1" s="2"/>
    </row>
    <row r="2" spans="1:5" ht="15" customHeight="1" x14ac:dyDescent="0.2">
      <c r="A2" s="145" t="s">
        <v>552</v>
      </c>
      <c r="B2" s="145"/>
      <c r="C2" s="145"/>
      <c r="D2" s="145"/>
      <c r="E2" s="145"/>
    </row>
    <row r="3" spans="1:5" ht="15" customHeight="1" x14ac:dyDescent="0.2">
      <c r="A3" s="124"/>
      <c r="B3" s="124"/>
      <c r="C3" s="124"/>
      <c r="D3" s="124"/>
      <c r="E3" s="124"/>
    </row>
    <row r="4" spans="1:5" ht="14.25" x14ac:dyDescent="0.2"/>
    <row r="5" spans="1:5" ht="15" customHeight="1" x14ac:dyDescent="0.2">
      <c r="A5" s="143" t="s">
        <v>2</v>
      </c>
      <c r="B5" s="143"/>
      <c r="C5" s="138"/>
      <c r="D5" s="138"/>
      <c r="E5" s="138"/>
    </row>
    <row r="6" spans="1:5" ht="1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5" customHeight="1" x14ac:dyDescent="0.2">
      <c r="A8" s="4"/>
      <c r="B8" s="4"/>
      <c r="C8" s="59"/>
      <c r="D8" s="59"/>
      <c r="E8" s="59"/>
    </row>
    <row r="9" spans="1:5" ht="15" customHeight="1" x14ac:dyDescent="0.2">
      <c r="A9" s="142"/>
      <c r="B9" s="142"/>
      <c r="C9" s="142"/>
      <c r="D9" s="142"/>
      <c r="E9" s="142"/>
    </row>
    <row r="10" spans="1:5" ht="15" customHeight="1" x14ac:dyDescent="0.2">
      <c r="A10" s="124" t="s">
        <v>7</v>
      </c>
      <c r="B10" s="124"/>
      <c r="C10" s="124"/>
      <c r="D10" s="124"/>
      <c r="E10" s="124"/>
    </row>
    <row r="11" spans="1:5" ht="1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4.25" x14ac:dyDescent="0.2">
      <c r="A12" s="65" t="s">
        <v>10</v>
      </c>
      <c r="B12" s="140" t="s">
        <v>11</v>
      </c>
      <c r="C12" s="140"/>
      <c r="D12" s="140"/>
      <c r="E12" s="65" t="s">
        <v>144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5" customHeight="1" x14ac:dyDescent="0.2">
      <c r="A15" s="20"/>
      <c r="B15" s="60"/>
      <c r="C15" s="60"/>
      <c r="D15" s="60"/>
      <c r="E15" s="20"/>
    </row>
    <row r="16" spans="1:5" ht="15" customHeight="1" x14ac:dyDescent="0.2">
      <c r="A16" s="142"/>
      <c r="B16" s="142"/>
      <c r="C16" s="142"/>
      <c r="D16" s="142"/>
      <c r="E16" s="142"/>
    </row>
    <row r="17" spans="1:5" ht="15" customHeight="1" x14ac:dyDescent="0.2">
      <c r="A17" s="124" t="s">
        <v>17</v>
      </c>
      <c r="B17" s="124"/>
      <c r="C17" s="124"/>
      <c r="D17" s="124"/>
      <c r="E17" s="124"/>
    </row>
    <row r="18" spans="1:5" ht="1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5" customHeight="1" x14ac:dyDescent="0.2">
      <c r="A19" s="139"/>
      <c r="B19" s="139"/>
      <c r="C19" s="133"/>
      <c r="D19" s="133"/>
      <c r="E19" s="133"/>
    </row>
    <row r="20" spans="1:5" ht="15" customHeight="1" x14ac:dyDescent="0.2">
      <c r="A20" s="140" t="s">
        <v>123</v>
      </c>
      <c r="B20" s="140"/>
      <c r="C20" s="70" t="s">
        <v>21</v>
      </c>
      <c r="D20" s="141">
        <v>1</v>
      </c>
      <c r="E20" s="141"/>
    </row>
    <row r="21" spans="1:5" ht="15" customHeight="1" x14ac:dyDescent="0.2">
      <c r="A21" s="140"/>
      <c r="B21" s="140"/>
      <c r="C21" s="70"/>
      <c r="D21" s="138"/>
      <c r="E21" s="138"/>
    </row>
    <row r="22" spans="1:5" s="16" customFormat="1" ht="15" customHeight="1" x14ac:dyDescent="0.2">
      <c r="A22" s="138"/>
      <c r="B22" s="138"/>
      <c r="C22" s="70"/>
      <c r="D22" s="138"/>
      <c r="E22" s="138"/>
    </row>
    <row r="23" spans="1:5" s="16" customFormat="1" ht="15" customHeight="1" x14ac:dyDescent="0.2">
      <c r="A23" s="138"/>
      <c r="B23" s="138"/>
      <c r="C23" s="65"/>
      <c r="D23" s="138"/>
      <c r="E23" s="138"/>
    </row>
    <row r="24" spans="1:5" ht="15" customHeight="1" x14ac:dyDescent="0.2">
      <c r="A24" s="138"/>
      <c r="B24" s="138"/>
      <c r="C24" s="65"/>
      <c r="D24" s="138"/>
      <c r="E24" s="138"/>
    </row>
    <row r="25" spans="1:5" ht="15" customHeight="1" x14ac:dyDescent="0.2">
      <c r="A25" s="60"/>
      <c r="B25" s="60"/>
      <c r="C25" s="20"/>
      <c r="D25" s="68"/>
      <c r="E25" s="68"/>
    </row>
    <row r="26" spans="1:5" s="18" customFormat="1" ht="12.75" x14ac:dyDescent="0.2">
      <c r="A26" s="124" t="s">
        <v>136</v>
      </c>
      <c r="B26" s="124"/>
      <c r="C26" s="124"/>
      <c r="D26" s="124"/>
      <c r="E26" s="124"/>
    </row>
    <row r="27" spans="1:5" ht="14.25" x14ac:dyDescent="0.2">
      <c r="A27" s="17"/>
      <c r="B27" s="17"/>
      <c r="C27" s="17"/>
      <c r="D27" s="17"/>
      <c r="E27" s="17"/>
    </row>
    <row r="28" spans="1:5" ht="15" customHeight="1" x14ac:dyDescent="0.2">
      <c r="A28" s="135" t="s">
        <v>22</v>
      </c>
      <c r="B28" s="135"/>
      <c r="C28" s="71"/>
      <c r="D28" s="71"/>
      <c r="E28" s="71"/>
    </row>
    <row r="29" spans="1:5" ht="41.25" customHeight="1" x14ac:dyDescent="0.2">
      <c r="A29" s="136" t="s">
        <v>419</v>
      </c>
      <c r="B29" s="136"/>
      <c r="C29" s="136"/>
      <c r="D29" s="136"/>
      <c r="E29" s="136"/>
    </row>
    <row r="30" spans="1:5" ht="15" customHeight="1" x14ac:dyDescent="0.2">
      <c r="A30" s="137" t="s">
        <v>23</v>
      </c>
      <c r="B30" s="137"/>
      <c r="C30" s="137"/>
      <c r="D30" s="137"/>
      <c r="E30" s="137"/>
    </row>
    <row r="31" spans="1:5" ht="12.75" customHeight="1" x14ac:dyDescent="0.2">
      <c r="A31" s="65">
        <v>1</v>
      </c>
      <c r="B31" s="121" t="s">
        <v>429</v>
      </c>
      <c r="C31" s="121"/>
      <c r="D31" s="121"/>
      <c r="E31" s="65" t="s">
        <v>144</v>
      </c>
    </row>
    <row r="32" spans="1:5" ht="15" customHeight="1" x14ac:dyDescent="0.2">
      <c r="A32" s="65">
        <v>2</v>
      </c>
      <c r="B32" s="121" t="s">
        <v>24</v>
      </c>
      <c r="C32" s="121"/>
      <c r="D32" s="121"/>
      <c r="E32" s="73">
        <v>1444</v>
      </c>
    </row>
    <row r="33" spans="1:5" ht="14.25" x14ac:dyDescent="0.2">
      <c r="A33" s="65">
        <v>3</v>
      </c>
      <c r="B33" s="121" t="s">
        <v>25</v>
      </c>
      <c r="C33" s="121"/>
      <c r="D33" s="121"/>
      <c r="E33" s="98" t="s">
        <v>145</v>
      </c>
    </row>
    <row r="34" spans="1:5" ht="14.25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2.5" customHeight="1" x14ac:dyDescent="0.2">
      <c r="A35" s="134" t="s">
        <v>27</v>
      </c>
      <c r="B35" s="134"/>
      <c r="C35" s="134"/>
      <c r="D35" s="134"/>
      <c r="E35" s="134"/>
    </row>
    <row r="36" spans="1:5" ht="15" customHeight="1" x14ac:dyDescent="0.2">
      <c r="A36" s="20"/>
      <c r="B36" s="20"/>
      <c r="C36" s="20"/>
      <c r="D36" s="20"/>
      <c r="E36" s="20"/>
    </row>
    <row r="37" spans="1:5" ht="15" customHeight="1" x14ac:dyDescent="0.2">
      <c r="A37" s="144" t="s">
        <v>28</v>
      </c>
      <c r="B37" s="144"/>
      <c r="C37" s="144"/>
      <c r="D37" s="144"/>
      <c r="E37" s="144"/>
    </row>
    <row r="38" spans="1:5" ht="1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5" customHeight="1" x14ac:dyDescent="0.2">
      <c r="A39" s="41" t="s">
        <v>8</v>
      </c>
      <c r="B39" s="120" t="s">
        <v>31</v>
      </c>
      <c r="C39" s="120"/>
      <c r="D39" s="120"/>
      <c r="E39" s="76">
        <f>E32</f>
        <v>1444</v>
      </c>
    </row>
    <row r="40" spans="1:5" ht="15" customHeight="1" x14ac:dyDescent="0.2">
      <c r="A40" s="41" t="s">
        <v>10</v>
      </c>
      <c r="B40" s="120" t="s">
        <v>32</v>
      </c>
      <c r="C40" s="120"/>
      <c r="D40" s="120"/>
      <c r="E40" s="81">
        <v>0</v>
      </c>
    </row>
    <row r="41" spans="1:5" ht="1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5" customHeight="1" x14ac:dyDescent="0.2">
      <c r="A47" s="133" t="s">
        <v>43</v>
      </c>
      <c r="B47" s="133"/>
      <c r="C47" s="133"/>
      <c r="D47" s="133"/>
      <c r="E47" s="78">
        <f>SUM(E39:E46)</f>
        <v>1444</v>
      </c>
    </row>
    <row r="48" spans="1:5" ht="30" customHeight="1" x14ac:dyDescent="0.2">
      <c r="A48" s="127"/>
      <c r="B48" s="127"/>
      <c r="C48" s="127"/>
      <c r="D48" s="127"/>
      <c r="E48" s="127"/>
    </row>
    <row r="49" spans="1:5" ht="30" customHeight="1" x14ac:dyDescent="0.2">
      <c r="A49" s="124" t="s">
        <v>44</v>
      </c>
      <c r="B49" s="124"/>
      <c r="C49" s="124"/>
      <c r="D49" s="124"/>
      <c r="E49" s="124"/>
    </row>
    <row r="50" spans="1:5" ht="1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24.75" customHeight="1" x14ac:dyDescent="0.2">
      <c r="A51" s="41" t="s">
        <v>8</v>
      </c>
      <c r="B51" s="146" t="s">
        <v>424</v>
      </c>
      <c r="C51" s="146"/>
      <c r="D51" s="146"/>
      <c r="E51" s="99">
        <f>(4*2*22)-(0.06*E39)</f>
        <v>89.36</v>
      </c>
    </row>
    <row r="52" spans="1:5" ht="15" customHeight="1" x14ac:dyDescent="0.2">
      <c r="A52" s="41" t="s">
        <v>10</v>
      </c>
      <c r="B52" s="132" t="s">
        <v>489</v>
      </c>
      <c r="C52" s="132"/>
      <c r="D52" s="132"/>
      <c r="E52" s="76">
        <v>550</v>
      </c>
    </row>
    <row r="53" spans="1:5" ht="15" customHeight="1" x14ac:dyDescent="0.2">
      <c r="A53" s="41" t="s">
        <v>12</v>
      </c>
      <c r="B53" s="132" t="s">
        <v>492</v>
      </c>
      <c r="C53" s="132"/>
      <c r="D53" s="132"/>
      <c r="E53" s="76">
        <v>10</v>
      </c>
    </row>
    <row r="54" spans="1:5" ht="15" customHeight="1" x14ac:dyDescent="0.2">
      <c r="A54" s="41" t="s">
        <v>14</v>
      </c>
      <c r="B54" s="132" t="s">
        <v>45</v>
      </c>
      <c r="C54" s="132"/>
      <c r="D54" s="132"/>
      <c r="E54" s="81">
        <v>0</v>
      </c>
    </row>
    <row r="55" spans="1:5" ht="15" customHeight="1" x14ac:dyDescent="0.2">
      <c r="A55" s="41" t="s">
        <v>35</v>
      </c>
      <c r="B55" s="132" t="s">
        <v>46</v>
      </c>
      <c r="C55" s="132"/>
      <c r="D55" s="132"/>
      <c r="E55" s="76">
        <v>11</v>
      </c>
    </row>
    <row r="56" spans="1:5" ht="15" customHeight="1" x14ac:dyDescent="0.2">
      <c r="A56" s="41" t="s">
        <v>37</v>
      </c>
      <c r="B56" s="132" t="s">
        <v>42</v>
      </c>
      <c r="C56" s="132"/>
      <c r="D56" s="132"/>
      <c r="E56" s="81">
        <v>0</v>
      </c>
    </row>
    <row r="57" spans="1:5" ht="15" customHeight="1" x14ac:dyDescent="0.2">
      <c r="A57" s="133" t="s">
        <v>47</v>
      </c>
      <c r="B57" s="133"/>
      <c r="C57" s="133"/>
      <c r="D57" s="133"/>
      <c r="E57" s="85">
        <f>SUM(E51:E56)</f>
        <v>660.36</v>
      </c>
    </row>
    <row r="58" spans="1:5" ht="15" customHeight="1" x14ac:dyDescent="0.2">
      <c r="A58" s="130" t="s">
        <v>48</v>
      </c>
      <c r="B58" s="130"/>
      <c r="C58" s="130"/>
      <c r="D58" s="130"/>
      <c r="E58" s="130"/>
    </row>
    <row r="59" spans="1:5" ht="15" customHeight="1" x14ac:dyDescent="0.2">
      <c r="A59" s="127"/>
      <c r="B59" s="127"/>
      <c r="C59" s="127"/>
      <c r="D59" s="127"/>
      <c r="E59" s="127"/>
    </row>
    <row r="60" spans="1:5" ht="15" customHeight="1" x14ac:dyDescent="0.2">
      <c r="A60" s="124" t="s">
        <v>49</v>
      </c>
      <c r="B60" s="124"/>
      <c r="C60" s="124"/>
      <c r="D60" s="124"/>
      <c r="E60" s="124"/>
    </row>
    <row r="61" spans="1:5" ht="1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5" customHeight="1" x14ac:dyDescent="0.2">
      <c r="A62" s="41" t="s">
        <v>8</v>
      </c>
      <c r="B62" s="120" t="s">
        <v>51</v>
      </c>
      <c r="C62" s="120"/>
      <c r="D62" s="120"/>
      <c r="E62" s="82">
        <f>'Res. Ins. Div.'!C7/12</f>
        <v>0</v>
      </c>
    </row>
    <row r="63" spans="1:5" ht="15" customHeight="1" x14ac:dyDescent="0.2">
      <c r="A63" s="41" t="s">
        <v>10</v>
      </c>
      <c r="B63" s="120" t="s">
        <v>52</v>
      </c>
      <c r="C63" s="120"/>
      <c r="D63" s="120"/>
      <c r="E63" s="82">
        <f>SUM('Res. Ins. Div.'!E7+'Res. Ins. Div.'!G7)/12</f>
        <v>0</v>
      </c>
    </row>
    <row r="64" spans="1:5" ht="15" customHeight="1" x14ac:dyDescent="0.2">
      <c r="A64" s="41" t="s">
        <v>12</v>
      </c>
      <c r="B64" s="120" t="s">
        <v>53</v>
      </c>
      <c r="C64" s="120"/>
      <c r="D64" s="120"/>
      <c r="E64" s="83">
        <v>0</v>
      </c>
    </row>
    <row r="65" spans="1:5" ht="15" customHeight="1" x14ac:dyDescent="0.2">
      <c r="A65" s="41" t="s">
        <v>14</v>
      </c>
      <c r="B65" s="120" t="s">
        <v>42</v>
      </c>
      <c r="C65" s="120"/>
      <c r="D65" s="120"/>
      <c r="E65" s="83">
        <v>0</v>
      </c>
    </row>
    <row r="66" spans="1:5" ht="1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5" customHeight="1" x14ac:dyDescent="0.2">
      <c r="A67" s="130" t="s">
        <v>55</v>
      </c>
      <c r="B67" s="130"/>
      <c r="C67" s="130"/>
      <c r="D67" s="130"/>
      <c r="E67" s="130"/>
    </row>
    <row r="68" spans="1:5" ht="15" customHeight="1" x14ac:dyDescent="0.2">
      <c r="A68" s="127"/>
      <c r="B68" s="127"/>
      <c r="C68" s="127"/>
      <c r="D68" s="127"/>
      <c r="E68" s="127"/>
    </row>
    <row r="69" spans="1:5" ht="15" customHeight="1" x14ac:dyDescent="0.2">
      <c r="A69" s="124" t="s">
        <v>56</v>
      </c>
      <c r="B69" s="124"/>
      <c r="C69" s="124"/>
      <c r="D69" s="124"/>
      <c r="E69" s="124"/>
    </row>
    <row r="70" spans="1:5" ht="15" customHeight="1" x14ac:dyDescent="0.2">
      <c r="A70" s="129" t="s">
        <v>57</v>
      </c>
      <c r="B70" s="129"/>
      <c r="C70" s="129"/>
      <c r="D70" s="129"/>
      <c r="E70" s="129"/>
    </row>
    <row r="71" spans="1:5" ht="1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2.7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288.8</v>
      </c>
    </row>
    <row r="73" spans="1:5" ht="15" customHeight="1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115.52</v>
      </c>
    </row>
    <row r="74" spans="1:5" ht="27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43.32</v>
      </c>
    </row>
    <row r="75" spans="1:5" ht="1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36.1</v>
      </c>
    </row>
    <row r="76" spans="1:5" ht="1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21.66</v>
      </c>
    </row>
    <row r="77" spans="1:5" ht="1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14.44</v>
      </c>
    </row>
    <row r="78" spans="1:5" ht="14.25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8.6639999999999997</v>
      </c>
    </row>
    <row r="79" spans="1:5" ht="14.25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2.8879999999999999</v>
      </c>
    </row>
    <row r="80" spans="1:5" ht="15" customHeight="1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531.39200000000005</v>
      </c>
    </row>
    <row r="81" spans="1:5" ht="26.25" customHeight="1" x14ac:dyDescent="0.2">
      <c r="A81" s="130" t="s">
        <v>69</v>
      </c>
      <c r="B81" s="130"/>
      <c r="C81" s="130"/>
      <c r="D81" s="130"/>
      <c r="E81" s="130"/>
    </row>
    <row r="82" spans="1:5" ht="15" customHeight="1" x14ac:dyDescent="0.2">
      <c r="A82" s="123" t="s">
        <v>70</v>
      </c>
      <c r="B82" s="123"/>
      <c r="C82" s="123"/>
      <c r="D82" s="123"/>
      <c r="E82" s="123"/>
    </row>
    <row r="83" spans="1:5" ht="15" customHeight="1" x14ac:dyDescent="0.2">
      <c r="A83" s="127"/>
      <c r="B83" s="127"/>
      <c r="C83" s="127"/>
      <c r="D83" s="127"/>
      <c r="E83" s="127"/>
    </row>
    <row r="84" spans="1:5" ht="15" customHeight="1" x14ac:dyDescent="0.2">
      <c r="A84" s="129" t="s">
        <v>71</v>
      </c>
      <c r="B84" s="129"/>
      <c r="C84" s="129"/>
      <c r="D84" s="129"/>
      <c r="E84" s="129"/>
    </row>
    <row r="85" spans="1:5" ht="1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120.2852</v>
      </c>
    </row>
    <row r="87" spans="1:5" ht="15" customHeight="1" x14ac:dyDescent="0.2">
      <c r="A87" s="41" t="s">
        <v>10</v>
      </c>
      <c r="B87" s="120" t="s">
        <v>494</v>
      </c>
      <c r="C87" s="120"/>
      <c r="D87" s="100">
        <v>0.1203</v>
      </c>
      <c r="E87" s="87">
        <f>E47*D87</f>
        <v>173.7132</v>
      </c>
    </row>
    <row r="88" spans="1:5" ht="1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5.3428000000000004</v>
      </c>
    </row>
    <row r="89" spans="1:5" ht="1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26.713999999999999</v>
      </c>
    </row>
    <row r="90" spans="1:5" ht="1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18.771999999999998</v>
      </c>
    </row>
    <row r="91" spans="1:5" ht="1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43.175599999999996</v>
      </c>
    </row>
    <row r="92" spans="1:5" ht="1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19.205199999999998</v>
      </c>
    </row>
    <row r="93" spans="1:5" ht="1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407.20799999999997</v>
      </c>
    </row>
    <row r="94" spans="1:5" ht="15" customHeight="1" x14ac:dyDescent="0.2">
      <c r="A94" s="127"/>
      <c r="B94" s="127"/>
      <c r="C94" s="127"/>
      <c r="D94" s="127"/>
      <c r="E94" s="127"/>
    </row>
    <row r="95" spans="1:5" ht="15" customHeight="1" x14ac:dyDescent="0.2">
      <c r="A95" s="129" t="s">
        <v>78</v>
      </c>
      <c r="B95" s="129"/>
      <c r="C95" s="129"/>
      <c r="D95" s="129"/>
      <c r="E95" s="129"/>
    </row>
    <row r="96" spans="1:5" ht="1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23.826000000000001</v>
      </c>
    </row>
    <row r="98" spans="1:5" ht="1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54.872</v>
      </c>
    </row>
    <row r="99" spans="1:5" ht="1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57.76</v>
      </c>
    </row>
    <row r="100" spans="1:5" ht="1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136.458</v>
      </c>
    </row>
    <row r="101" spans="1:5" ht="15" customHeight="1" x14ac:dyDescent="0.2">
      <c r="A101" s="22"/>
      <c r="B101" s="22"/>
      <c r="C101" s="22"/>
      <c r="D101" s="22"/>
      <c r="E101" s="57"/>
    </row>
    <row r="102" spans="1:5" ht="15" customHeight="1" x14ac:dyDescent="0.2">
      <c r="A102" s="129" t="s">
        <v>82</v>
      </c>
      <c r="B102" s="129"/>
      <c r="C102" s="129"/>
      <c r="D102" s="129"/>
      <c r="E102" s="129"/>
    </row>
    <row r="103" spans="1:5" ht="1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149.88720000000001</v>
      </c>
    </row>
    <row r="105" spans="1:5" ht="1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149.88720000000001</v>
      </c>
    </row>
    <row r="106" spans="1:5" ht="15" customHeight="1" x14ac:dyDescent="0.2">
      <c r="A106" s="127"/>
      <c r="B106" s="127"/>
      <c r="C106" s="127"/>
      <c r="D106" s="127"/>
      <c r="E106" s="127"/>
    </row>
    <row r="107" spans="1:5" ht="15" customHeight="1" x14ac:dyDescent="0.2">
      <c r="A107" s="124" t="s">
        <v>84</v>
      </c>
      <c r="B107" s="124"/>
      <c r="C107" s="124"/>
      <c r="D107" s="124"/>
      <c r="E107" s="124"/>
    </row>
    <row r="108" spans="1:5" ht="1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531.39200000000005</v>
      </c>
    </row>
    <row r="110" spans="1:5" ht="1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407.20799999999997</v>
      </c>
    </row>
    <row r="111" spans="1:5" ht="1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136.458</v>
      </c>
    </row>
    <row r="112" spans="1:5" ht="1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149.88720000000001</v>
      </c>
    </row>
    <row r="113" spans="1:10" ht="1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10" ht="1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1224.9452000000001</v>
      </c>
    </row>
    <row r="115" spans="1:10" ht="15" customHeight="1" x14ac:dyDescent="0.2">
      <c r="A115" s="127"/>
      <c r="B115" s="127"/>
      <c r="C115" s="127"/>
      <c r="D115" s="127"/>
      <c r="E115" s="127"/>
      <c r="J115" s="28"/>
    </row>
    <row r="116" spans="1:10" ht="15" customHeight="1" x14ac:dyDescent="0.2">
      <c r="A116" s="124" t="s">
        <v>91</v>
      </c>
      <c r="B116" s="124"/>
      <c r="C116" s="124"/>
      <c r="D116" s="124"/>
      <c r="E116" s="124"/>
    </row>
    <row r="117" spans="1:10" ht="1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  <c r="F117" s="5"/>
      <c r="G117" s="23"/>
    </row>
    <row r="118" spans="1:10" ht="1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10" ht="1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359.1378787172012</v>
      </c>
      <c r="F119" s="24">
        <v>8.6499999999999994E-2</v>
      </c>
      <c r="G119" s="23" t="s">
        <v>96</v>
      </c>
    </row>
    <row r="120" spans="1:10" ht="1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194.12858309037904</v>
      </c>
      <c r="F120" s="5"/>
      <c r="G120" s="23"/>
    </row>
    <row r="121" spans="1:10" ht="1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  <c r="F121" s="5"/>
      <c r="G121" s="23"/>
    </row>
    <row r="122" spans="1:10" ht="1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553.2664618075803</v>
      </c>
      <c r="F122" s="5"/>
      <c r="G122" s="23"/>
    </row>
    <row r="123" spans="1:10" ht="15" customHeight="1" x14ac:dyDescent="0.2">
      <c r="A123" s="123" t="s">
        <v>97</v>
      </c>
      <c r="B123" s="123"/>
      <c r="C123" s="123"/>
      <c r="D123" s="123"/>
      <c r="E123" s="123"/>
      <c r="F123" s="5"/>
      <c r="G123" s="23"/>
    </row>
    <row r="124" spans="1:10" ht="15" customHeight="1" x14ac:dyDescent="0.2">
      <c r="A124" s="123" t="s">
        <v>98</v>
      </c>
      <c r="B124" s="123"/>
      <c r="C124" s="123"/>
      <c r="D124" s="123"/>
      <c r="E124" s="123"/>
      <c r="F124" s="5"/>
      <c r="G124" s="23"/>
    </row>
    <row r="125" spans="1:10" ht="15" customHeight="1" x14ac:dyDescent="0.2">
      <c r="A125" s="21"/>
      <c r="B125" s="21"/>
      <c r="C125" s="21"/>
      <c r="D125" s="21"/>
      <c r="E125" s="21"/>
    </row>
    <row r="126" spans="1:10" ht="15" customHeight="1" x14ac:dyDescent="0.2">
      <c r="A126" s="124" t="s">
        <v>99</v>
      </c>
      <c r="B126" s="124"/>
      <c r="C126" s="124"/>
      <c r="D126" s="124"/>
      <c r="E126" s="124"/>
    </row>
    <row r="127" spans="1:10" ht="15" customHeight="1" x14ac:dyDescent="0.2">
      <c r="A127" s="125" t="s">
        <v>100</v>
      </c>
      <c r="B127" s="125"/>
      <c r="C127" s="125"/>
      <c r="D127" s="125"/>
      <c r="E127" s="125"/>
    </row>
    <row r="128" spans="1:10" ht="15" customHeight="1" x14ac:dyDescent="0.2">
      <c r="A128" s="3"/>
      <c r="B128" s="3"/>
      <c r="C128" s="3"/>
      <c r="D128" s="3"/>
      <c r="E128" s="3"/>
    </row>
    <row r="129" spans="1:5" ht="1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5" customHeight="1" x14ac:dyDescent="0.2">
      <c r="A130" s="41" t="s">
        <v>8</v>
      </c>
      <c r="B130" s="121" t="s">
        <v>102</v>
      </c>
      <c r="C130" s="121"/>
      <c r="D130" s="121"/>
      <c r="E130" s="87">
        <f>E47</f>
        <v>1444</v>
      </c>
    </row>
    <row r="131" spans="1:5" ht="15" customHeight="1" x14ac:dyDescent="0.2">
      <c r="A131" s="41" t="s">
        <v>10</v>
      </c>
      <c r="B131" s="121" t="s">
        <v>103</v>
      </c>
      <c r="C131" s="121"/>
      <c r="D131" s="121"/>
      <c r="E131" s="87">
        <f>E57</f>
        <v>660.36</v>
      </c>
    </row>
    <row r="132" spans="1:5" ht="1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1224.9452000000001</v>
      </c>
    </row>
    <row r="134" spans="1:5" ht="15" customHeight="1" x14ac:dyDescent="0.2">
      <c r="A134" s="122" t="s">
        <v>105</v>
      </c>
      <c r="B134" s="122"/>
      <c r="C134" s="122"/>
      <c r="D134" s="122"/>
      <c r="E134" s="97">
        <f>SUM(E130:E133)</f>
        <v>3329.3052000000002</v>
      </c>
    </row>
    <row r="135" spans="1:5" ht="1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553.2664618075803</v>
      </c>
    </row>
    <row r="136" spans="1:5" ht="15" customHeight="1" x14ac:dyDescent="0.2">
      <c r="A136" s="122" t="s">
        <v>491</v>
      </c>
      <c r="B136" s="122"/>
      <c r="C136" s="122"/>
      <c r="D136" s="122"/>
      <c r="E136" s="85">
        <f>SUM(E134:E135)</f>
        <v>3882.5716618075803</v>
      </c>
    </row>
  </sheetData>
  <mergeCells count="135">
    <mergeCell ref="B135:D135"/>
    <mergeCell ref="A136:D136"/>
    <mergeCell ref="A22:B22"/>
    <mergeCell ref="D22:E22"/>
    <mergeCell ref="A23:B23"/>
    <mergeCell ref="D23:E23"/>
    <mergeCell ref="A24:B24"/>
    <mergeCell ref="D24:E24"/>
    <mergeCell ref="A26:E26"/>
    <mergeCell ref="A28:B28"/>
    <mergeCell ref="A29:E29"/>
    <mergeCell ref="B31:D31"/>
    <mergeCell ref="B32:D32"/>
    <mergeCell ref="A35:E35"/>
    <mergeCell ref="A30:E30"/>
    <mergeCell ref="B33:D33"/>
    <mergeCell ref="B34:D34"/>
    <mergeCell ref="B43:D43"/>
    <mergeCell ref="B44:D44"/>
    <mergeCell ref="B38:D38"/>
    <mergeCell ref="B39:D39"/>
    <mergeCell ref="B40:D40"/>
    <mergeCell ref="B41:D41"/>
    <mergeCell ref="B42:D42"/>
    <mergeCell ref="A6:B6"/>
    <mergeCell ref="C6:E6"/>
    <mergeCell ref="A7:B7"/>
    <mergeCell ref="C7:E7"/>
    <mergeCell ref="A9:E9"/>
    <mergeCell ref="A10:E10"/>
    <mergeCell ref="A2:E2"/>
    <mergeCell ref="A3:E3"/>
    <mergeCell ref="A5:B5"/>
    <mergeCell ref="C5:E5"/>
    <mergeCell ref="A18:B19"/>
    <mergeCell ref="C18:C19"/>
    <mergeCell ref="D18:E19"/>
    <mergeCell ref="A20:B20"/>
    <mergeCell ref="D20:E20"/>
    <mergeCell ref="A21:B21"/>
    <mergeCell ref="D21:E21"/>
    <mergeCell ref="B11:D11"/>
    <mergeCell ref="B12:D12"/>
    <mergeCell ref="B13:D13"/>
    <mergeCell ref="B14:D14"/>
    <mergeCell ref="A16:E16"/>
    <mergeCell ref="A17:E17"/>
    <mergeCell ref="A37:E37"/>
    <mergeCell ref="B45:D45"/>
    <mergeCell ref="B46:D46"/>
    <mergeCell ref="A47:D47"/>
    <mergeCell ref="A48:E48"/>
    <mergeCell ref="A58:E58"/>
    <mergeCell ref="B50:D50"/>
    <mergeCell ref="B51:D51"/>
    <mergeCell ref="B52:D52"/>
    <mergeCell ref="B53:D53"/>
    <mergeCell ref="B54:D54"/>
    <mergeCell ref="A49:E49"/>
    <mergeCell ref="B55:D55"/>
    <mergeCell ref="B56:D56"/>
    <mergeCell ref="A57:D57"/>
    <mergeCell ref="A59:E59"/>
    <mergeCell ref="A60:E60"/>
    <mergeCell ref="A67:E67"/>
    <mergeCell ref="A68:E68"/>
    <mergeCell ref="B71:C71"/>
    <mergeCell ref="B72:C72"/>
    <mergeCell ref="B61:D61"/>
    <mergeCell ref="B62:D62"/>
    <mergeCell ref="B63:D63"/>
    <mergeCell ref="B64:D64"/>
    <mergeCell ref="B65:D65"/>
    <mergeCell ref="A66:D66"/>
    <mergeCell ref="A69:E69"/>
    <mergeCell ref="A70:E70"/>
    <mergeCell ref="A81:E81"/>
    <mergeCell ref="A82:E82"/>
    <mergeCell ref="B73:C73"/>
    <mergeCell ref="B74:C74"/>
    <mergeCell ref="B75:C75"/>
    <mergeCell ref="B76:C76"/>
    <mergeCell ref="B77:C77"/>
    <mergeCell ref="B78:C78"/>
    <mergeCell ref="B79:C79"/>
    <mergeCell ref="A80:C80"/>
    <mergeCell ref="A83:E83"/>
    <mergeCell ref="A84:E84"/>
    <mergeCell ref="B96:C96"/>
    <mergeCell ref="B85:C85"/>
    <mergeCell ref="B86:C86"/>
    <mergeCell ref="B87:C87"/>
    <mergeCell ref="B88:C88"/>
    <mergeCell ref="B89:C89"/>
    <mergeCell ref="B90:C90"/>
    <mergeCell ref="B91:C91"/>
    <mergeCell ref="B92:C92"/>
    <mergeCell ref="A93:C93"/>
    <mergeCell ref="A94:E94"/>
    <mergeCell ref="A95:E95"/>
    <mergeCell ref="B108:C108"/>
    <mergeCell ref="B109:C109"/>
    <mergeCell ref="B97:C97"/>
    <mergeCell ref="B98:C98"/>
    <mergeCell ref="B99:C99"/>
    <mergeCell ref="A100:C100"/>
    <mergeCell ref="A102:E102"/>
    <mergeCell ref="B103:C103"/>
    <mergeCell ref="B104:C104"/>
    <mergeCell ref="A105:C105"/>
    <mergeCell ref="A106:E106"/>
    <mergeCell ref="A107:E107"/>
    <mergeCell ref="B117:C117"/>
    <mergeCell ref="B118:C118"/>
    <mergeCell ref="B119:C119"/>
    <mergeCell ref="B110:C110"/>
    <mergeCell ref="B111:C111"/>
    <mergeCell ref="B112:C112"/>
    <mergeCell ref="B113:C113"/>
    <mergeCell ref="A114:C114"/>
    <mergeCell ref="A115:E115"/>
    <mergeCell ref="A116:E116"/>
    <mergeCell ref="B120:C120"/>
    <mergeCell ref="B121:C121"/>
    <mergeCell ref="B130:D130"/>
    <mergeCell ref="B131:D131"/>
    <mergeCell ref="B133:D133"/>
    <mergeCell ref="A134:D134"/>
    <mergeCell ref="A124:E124"/>
    <mergeCell ref="A122:C122"/>
    <mergeCell ref="A123:E123"/>
    <mergeCell ref="A126:E126"/>
    <mergeCell ref="A127:E127"/>
    <mergeCell ref="A129:D129"/>
    <mergeCell ref="B132:D132"/>
  </mergeCells>
  <printOptions horizontalCentered="1"/>
  <pageMargins left="7.874015748031496E-2" right="0.19685039370078741" top="1.1811023622047245" bottom="1.1811023622047245" header="0.78740157480314965" footer="0.78740157480314965"/>
  <pageSetup paperSize="9" scale="80" fitToWidth="0" fitToHeight="0" orientation="portrait" r:id="rId1"/>
  <headerFooter alignWithMargins="0"/>
  <rowBreaks count="3" manualBreakCount="3">
    <brk id="22" man="1"/>
    <brk id="66" man="1"/>
    <brk id="10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8C76C-FD3F-4F03-B7D1-90AA2BCBE0C4}">
  <dimension ref="A1:AMJ136"/>
  <sheetViews>
    <sheetView topLeftCell="A115" zoomScaleNormal="100" workbookViewId="0">
      <selection activeCell="E62" sqref="E62"/>
    </sheetView>
  </sheetViews>
  <sheetFormatPr defaultRowHeight="1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7" width="10.75" style="1" hidden="1" customWidth="1"/>
    <col min="8" max="8" width="8.875" style="1" customWidth="1"/>
    <col min="9" max="9" width="8.625" style="1" customWidth="1"/>
    <col min="10" max="1024" width="8.125" style="1" customWidth="1"/>
  </cols>
  <sheetData>
    <row r="1" spans="1:5" ht="15" customHeight="1" x14ac:dyDescent="0.2">
      <c r="A1" s="2"/>
      <c r="B1" s="2"/>
      <c r="C1" s="2"/>
      <c r="D1" s="2"/>
      <c r="E1" s="2"/>
    </row>
    <row r="2" spans="1:5" ht="15" customHeight="1" x14ac:dyDescent="0.2">
      <c r="A2" s="145" t="s">
        <v>552</v>
      </c>
      <c r="B2" s="145"/>
      <c r="C2" s="145"/>
      <c r="D2" s="145"/>
      <c r="E2" s="145"/>
    </row>
    <row r="3" spans="1:5" ht="15" customHeight="1" x14ac:dyDescent="0.2">
      <c r="A3" s="124"/>
      <c r="B3" s="124"/>
      <c r="C3" s="124"/>
      <c r="D3" s="124"/>
      <c r="E3" s="124"/>
    </row>
    <row r="4" spans="1:5" ht="14.25" x14ac:dyDescent="0.2"/>
    <row r="5" spans="1:5" ht="14.25" x14ac:dyDescent="0.2">
      <c r="A5" s="143" t="s">
        <v>2</v>
      </c>
      <c r="B5" s="143"/>
      <c r="C5" s="138"/>
      <c r="D5" s="138"/>
      <c r="E5" s="138"/>
    </row>
    <row r="6" spans="1:5" ht="14.25" x14ac:dyDescent="0.2">
      <c r="A6" s="143" t="s">
        <v>3</v>
      </c>
      <c r="B6" s="143"/>
      <c r="C6" s="144" t="s">
        <v>4</v>
      </c>
      <c r="D6" s="144"/>
      <c r="E6" s="144"/>
    </row>
    <row r="7" spans="1:5" ht="14.25" x14ac:dyDescent="0.2">
      <c r="A7" s="143" t="s">
        <v>5</v>
      </c>
      <c r="B7" s="143"/>
      <c r="C7" s="144" t="s">
        <v>6</v>
      </c>
      <c r="D7" s="144"/>
      <c r="E7" s="144"/>
    </row>
    <row r="8" spans="1:5" ht="14.25" x14ac:dyDescent="0.2">
      <c r="A8" s="4"/>
      <c r="B8" s="4"/>
      <c r="C8" s="59"/>
      <c r="D8" s="59"/>
      <c r="E8" s="59"/>
    </row>
    <row r="9" spans="1:5" ht="14.25" x14ac:dyDescent="0.2">
      <c r="A9" s="142"/>
      <c r="B9" s="142"/>
      <c r="C9" s="142"/>
      <c r="D9" s="142"/>
      <c r="E9" s="142"/>
    </row>
    <row r="10" spans="1:5" ht="14.25" x14ac:dyDescent="0.2">
      <c r="A10" s="124" t="s">
        <v>7</v>
      </c>
      <c r="B10" s="124"/>
      <c r="C10" s="124"/>
      <c r="D10" s="124"/>
      <c r="E10" s="124"/>
    </row>
    <row r="11" spans="1:5" ht="14.25" x14ac:dyDescent="0.2">
      <c r="A11" s="65" t="s">
        <v>8</v>
      </c>
      <c r="B11" s="140" t="s">
        <v>9</v>
      </c>
      <c r="C11" s="140"/>
      <c r="D11" s="140"/>
      <c r="E11" s="66"/>
    </row>
    <row r="12" spans="1:5" ht="14.25" x14ac:dyDescent="0.2">
      <c r="A12" s="65" t="s">
        <v>10</v>
      </c>
      <c r="B12" s="140" t="s">
        <v>11</v>
      </c>
      <c r="C12" s="140"/>
      <c r="D12" s="140"/>
      <c r="E12" s="65" t="s">
        <v>144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4.25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5" customHeight="1" x14ac:dyDescent="0.2">
      <c r="A15" s="20"/>
      <c r="B15" s="60"/>
      <c r="C15" s="60"/>
      <c r="D15" s="60"/>
      <c r="E15" s="20"/>
    </row>
    <row r="16" spans="1:5" ht="15" customHeight="1" x14ac:dyDescent="0.2">
      <c r="A16" s="142"/>
      <c r="B16" s="142"/>
      <c r="C16" s="142"/>
      <c r="D16" s="142"/>
      <c r="E16" s="142"/>
    </row>
    <row r="17" spans="1:5" ht="15" customHeight="1" x14ac:dyDescent="0.2">
      <c r="A17" s="124" t="s">
        <v>17</v>
      </c>
      <c r="B17" s="124"/>
      <c r="C17" s="124"/>
      <c r="D17" s="124"/>
      <c r="E17" s="124"/>
    </row>
    <row r="18" spans="1:5" ht="1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4.25" x14ac:dyDescent="0.2">
      <c r="A19" s="139"/>
      <c r="B19" s="139"/>
      <c r="C19" s="133"/>
      <c r="D19" s="133"/>
      <c r="E19" s="133"/>
    </row>
    <row r="20" spans="1:5" ht="14.25" x14ac:dyDescent="0.2">
      <c r="A20" s="140" t="s">
        <v>123</v>
      </c>
      <c r="B20" s="140"/>
      <c r="C20" s="70" t="s">
        <v>21</v>
      </c>
      <c r="D20" s="141">
        <v>1</v>
      </c>
      <c r="E20" s="141"/>
    </row>
    <row r="21" spans="1:5" ht="14.25" x14ac:dyDescent="0.2">
      <c r="A21" s="140"/>
      <c r="B21" s="140"/>
      <c r="C21" s="70"/>
      <c r="D21" s="138"/>
      <c r="E21" s="138"/>
    </row>
    <row r="22" spans="1:5" s="16" customFormat="1" ht="14.25" x14ac:dyDescent="0.2">
      <c r="A22" s="138"/>
      <c r="B22" s="138"/>
      <c r="C22" s="70"/>
      <c r="D22" s="138"/>
      <c r="E22" s="138"/>
    </row>
    <row r="23" spans="1:5" s="16" customFormat="1" ht="15.95" customHeight="1" x14ac:dyDescent="0.2">
      <c r="A23" s="138"/>
      <c r="B23" s="138"/>
      <c r="C23" s="65"/>
      <c r="D23" s="138"/>
      <c r="E23" s="138"/>
    </row>
    <row r="24" spans="1:5" ht="14.25" x14ac:dyDescent="0.2">
      <c r="A24" s="138"/>
      <c r="B24" s="138"/>
      <c r="C24" s="65"/>
      <c r="D24" s="138"/>
      <c r="E24" s="138"/>
    </row>
    <row r="25" spans="1:5" ht="15" customHeight="1" x14ac:dyDescent="0.2">
      <c r="A25" s="60"/>
      <c r="B25" s="60"/>
      <c r="C25" s="20"/>
      <c r="D25" s="68"/>
      <c r="E25" s="68"/>
    </row>
    <row r="26" spans="1:5" s="18" customFormat="1" ht="12.75" x14ac:dyDescent="0.2">
      <c r="A26" s="124" t="s">
        <v>136</v>
      </c>
      <c r="B26" s="124"/>
      <c r="C26" s="124"/>
      <c r="D26" s="124"/>
      <c r="E26" s="124"/>
    </row>
    <row r="27" spans="1:5" ht="14.25" x14ac:dyDescent="0.2">
      <c r="A27" s="17"/>
      <c r="B27" s="17"/>
      <c r="C27" s="17"/>
      <c r="D27" s="17"/>
      <c r="E27" s="17"/>
    </row>
    <row r="28" spans="1:5" ht="15" customHeight="1" x14ac:dyDescent="0.2">
      <c r="A28" s="135" t="s">
        <v>22</v>
      </c>
      <c r="B28" s="135"/>
      <c r="C28" s="71"/>
      <c r="D28" s="71"/>
      <c r="E28" s="71"/>
    </row>
    <row r="29" spans="1:5" ht="41.25" customHeight="1" x14ac:dyDescent="0.2">
      <c r="A29" s="136" t="s">
        <v>419</v>
      </c>
      <c r="B29" s="136"/>
      <c r="C29" s="136"/>
      <c r="D29" s="136"/>
      <c r="E29" s="136"/>
    </row>
    <row r="30" spans="1:5" ht="15" customHeight="1" x14ac:dyDescent="0.2">
      <c r="A30" s="137" t="s">
        <v>23</v>
      </c>
      <c r="B30" s="137"/>
      <c r="C30" s="137"/>
      <c r="D30" s="137"/>
      <c r="E30" s="137"/>
    </row>
    <row r="31" spans="1:5" ht="14.25" x14ac:dyDescent="0.2">
      <c r="A31" s="65">
        <v>1</v>
      </c>
      <c r="B31" s="121" t="s">
        <v>426</v>
      </c>
      <c r="C31" s="121"/>
      <c r="D31" s="121"/>
      <c r="E31" s="65" t="s">
        <v>420</v>
      </c>
    </row>
    <row r="32" spans="1:5" ht="14.25" x14ac:dyDescent="0.2">
      <c r="A32" s="65">
        <v>2</v>
      </c>
      <c r="B32" s="121" t="s">
        <v>24</v>
      </c>
      <c r="C32" s="121"/>
      <c r="D32" s="121"/>
      <c r="E32" s="73">
        <v>1444</v>
      </c>
    </row>
    <row r="33" spans="1:5" ht="14.25" x14ac:dyDescent="0.2">
      <c r="A33" s="65">
        <v>3</v>
      </c>
      <c r="B33" s="121" t="s">
        <v>25</v>
      </c>
      <c r="C33" s="121"/>
      <c r="D33" s="121"/>
      <c r="E33" s="98" t="s">
        <v>145</v>
      </c>
    </row>
    <row r="34" spans="1:5" ht="14.25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3.45" customHeight="1" x14ac:dyDescent="0.2">
      <c r="A35" s="134" t="s">
        <v>27</v>
      </c>
      <c r="B35" s="134"/>
      <c r="C35" s="134"/>
      <c r="D35" s="134"/>
      <c r="E35" s="134"/>
    </row>
    <row r="36" spans="1:5" ht="15" customHeight="1" x14ac:dyDescent="0.2">
      <c r="A36" s="20"/>
      <c r="B36" s="20"/>
      <c r="C36" s="20"/>
      <c r="D36" s="20"/>
      <c r="E36" s="20"/>
    </row>
    <row r="37" spans="1:5" ht="15" customHeight="1" x14ac:dyDescent="0.2">
      <c r="A37" s="124" t="s">
        <v>28</v>
      </c>
      <c r="B37" s="124"/>
      <c r="C37" s="124"/>
      <c r="D37" s="124"/>
      <c r="E37" s="124"/>
    </row>
    <row r="38" spans="1:5" ht="1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5" customHeight="1" x14ac:dyDescent="0.2">
      <c r="A39" s="41" t="s">
        <v>8</v>
      </c>
      <c r="B39" s="120" t="s">
        <v>31</v>
      </c>
      <c r="C39" s="120"/>
      <c r="D39" s="120"/>
      <c r="E39" s="76">
        <f>E32</f>
        <v>1444</v>
      </c>
    </row>
    <row r="40" spans="1:5" ht="15" customHeight="1" x14ac:dyDescent="0.2">
      <c r="A40" s="41" t="s">
        <v>10</v>
      </c>
      <c r="B40" s="120" t="s">
        <v>32</v>
      </c>
      <c r="C40" s="120"/>
      <c r="D40" s="120"/>
      <c r="E40" s="81">
        <v>0</v>
      </c>
    </row>
    <row r="41" spans="1:5" ht="1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5" customHeight="1" x14ac:dyDescent="0.2">
      <c r="A47" s="133" t="s">
        <v>43</v>
      </c>
      <c r="B47" s="133"/>
      <c r="C47" s="133"/>
      <c r="D47" s="133"/>
      <c r="E47" s="78">
        <f>SUM(E39:E46)</f>
        <v>1444</v>
      </c>
    </row>
    <row r="48" spans="1:5" ht="30" customHeight="1" x14ac:dyDescent="0.2">
      <c r="A48" s="127"/>
      <c r="B48" s="127"/>
      <c r="C48" s="127"/>
      <c r="D48" s="127"/>
      <c r="E48" s="127"/>
    </row>
    <row r="49" spans="1:5" ht="30" customHeight="1" x14ac:dyDescent="0.2">
      <c r="A49" s="124" t="s">
        <v>44</v>
      </c>
      <c r="B49" s="124"/>
      <c r="C49" s="124"/>
      <c r="D49" s="124"/>
      <c r="E49" s="124"/>
    </row>
    <row r="50" spans="1:5" ht="1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38.25" customHeight="1" x14ac:dyDescent="0.2">
      <c r="A51" s="41" t="s">
        <v>8</v>
      </c>
      <c r="B51" s="132" t="s">
        <v>430</v>
      </c>
      <c r="C51" s="132"/>
      <c r="D51" s="132"/>
      <c r="E51" s="103">
        <v>0</v>
      </c>
    </row>
    <row r="52" spans="1:5" ht="15" customHeight="1" x14ac:dyDescent="0.2">
      <c r="A52" s="41" t="s">
        <v>10</v>
      </c>
      <c r="B52" s="132" t="s">
        <v>489</v>
      </c>
      <c r="C52" s="132"/>
      <c r="D52" s="132"/>
      <c r="E52" s="76">
        <v>550</v>
      </c>
    </row>
    <row r="53" spans="1:5" ht="15" customHeight="1" x14ac:dyDescent="0.2">
      <c r="A53" s="41" t="s">
        <v>12</v>
      </c>
      <c r="B53" s="132" t="s">
        <v>490</v>
      </c>
      <c r="C53" s="132"/>
      <c r="D53" s="132"/>
      <c r="E53" s="76">
        <v>10</v>
      </c>
    </row>
    <row r="54" spans="1:5" ht="15" customHeight="1" x14ac:dyDescent="0.2">
      <c r="A54" s="41" t="s">
        <v>14</v>
      </c>
      <c r="B54" s="132" t="s">
        <v>45</v>
      </c>
      <c r="C54" s="132"/>
      <c r="D54" s="132"/>
      <c r="E54" s="81">
        <v>0</v>
      </c>
    </row>
    <row r="55" spans="1:5" ht="15" customHeight="1" x14ac:dyDescent="0.2">
      <c r="A55" s="41" t="s">
        <v>35</v>
      </c>
      <c r="B55" s="132" t="s">
        <v>46</v>
      </c>
      <c r="C55" s="132"/>
      <c r="D55" s="132"/>
      <c r="E55" s="76">
        <v>11</v>
      </c>
    </row>
    <row r="56" spans="1:5" ht="15" customHeight="1" x14ac:dyDescent="0.2">
      <c r="A56" s="41" t="s">
        <v>37</v>
      </c>
      <c r="B56" s="132" t="s">
        <v>42</v>
      </c>
      <c r="C56" s="132"/>
      <c r="D56" s="132"/>
      <c r="E56" s="81">
        <v>0</v>
      </c>
    </row>
    <row r="57" spans="1:5" ht="15" customHeight="1" x14ac:dyDescent="0.2">
      <c r="A57" s="133" t="s">
        <v>47</v>
      </c>
      <c r="B57" s="133"/>
      <c r="C57" s="133"/>
      <c r="D57" s="133"/>
      <c r="E57" s="85">
        <f>SUM(E51:E56)</f>
        <v>571</v>
      </c>
    </row>
    <row r="58" spans="1:5" ht="15" customHeight="1" x14ac:dyDescent="0.2">
      <c r="A58" s="130" t="s">
        <v>48</v>
      </c>
      <c r="B58" s="130"/>
      <c r="C58" s="130"/>
      <c r="D58" s="130"/>
      <c r="E58" s="130"/>
    </row>
    <row r="59" spans="1:5" ht="15" customHeight="1" x14ac:dyDescent="0.2">
      <c r="A59" s="127"/>
      <c r="B59" s="127"/>
      <c r="C59" s="127"/>
      <c r="D59" s="127"/>
      <c r="E59" s="127"/>
    </row>
    <row r="60" spans="1:5" ht="15" customHeight="1" x14ac:dyDescent="0.2">
      <c r="A60" s="124" t="s">
        <v>49</v>
      </c>
      <c r="B60" s="124"/>
      <c r="C60" s="124"/>
      <c r="D60" s="124"/>
      <c r="E60" s="124"/>
    </row>
    <row r="61" spans="1:5" ht="1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5" customHeight="1" x14ac:dyDescent="0.2">
      <c r="A62" s="41" t="s">
        <v>8</v>
      </c>
      <c r="B62" s="120" t="s">
        <v>51</v>
      </c>
      <c r="C62" s="120"/>
      <c r="D62" s="120"/>
      <c r="E62" s="82">
        <f>'Res. Ins. Div.'!C8/12</f>
        <v>0</v>
      </c>
    </row>
    <row r="63" spans="1:5" ht="15" customHeight="1" x14ac:dyDescent="0.2">
      <c r="A63" s="41" t="s">
        <v>10</v>
      </c>
      <c r="B63" s="120" t="s">
        <v>52</v>
      </c>
      <c r="C63" s="120"/>
      <c r="D63" s="120"/>
      <c r="E63" s="82">
        <f>SUM('Res. Ins. Div.'!E8+'Res. Ins. Div.'!G8)/12</f>
        <v>0</v>
      </c>
    </row>
    <row r="64" spans="1:5" ht="15" customHeight="1" x14ac:dyDescent="0.2">
      <c r="A64" s="41" t="s">
        <v>12</v>
      </c>
      <c r="B64" s="120" t="s">
        <v>53</v>
      </c>
      <c r="C64" s="120"/>
      <c r="D64" s="120"/>
      <c r="E64" s="83">
        <v>0</v>
      </c>
    </row>
    <row r="65" spans="1:5" ht="15" customHeight="1" x14ac:dyDescent="0.2">
      <c r="A65" s="41" t="s">
        <v>14</v>
      </c>
      <c r="B65" s="120" t="s">
        <v>42</v>
      </c>
      <c r="C65" s="120"/>
      <c r="D65" s="120"/>
      <c r="E65" s="83">
        <v>0</v>
      </c>
    </row>
    <row r="66" spans="1:5" ht="1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5" customHeight="1" x14ac:dyDescent="0.2">
      <c r="A67" s="130" t="s">
        <v>55</v>
      </c>
      <c r="B67" s="130"/>
      <c r="C67" s="130"/>
      <c r="D67" s="130"/>
      <c r="E67" s="130"/>
    </row>
    <row r="68" spans="1:5" ht="15" customHeight="1" x14ac:dyDescent="0.2">
      <c r="A68" s="127"/>
      <c r="B68" s="127"/>
      <c r="C68" s="127"/>
      <c r="D68" s="127"/>
      <c r="E68" s="127"/>
    </row>
    <row r="69" spans="1:5" ht="15" customHeight="1" x14ac:dyDescent="0.2">
      <c r="A69" s="124" t="s">
        <v>56</v>
      </c>
      <c r="B69" s="124"/>
      <c r="C69" s="124"/>
      <c r="D69" s="124"/>
      <c r="E69" s="124"/>
    </row>
    <row r="70" spans="1:5" ht="15" customHeight="1" x14ac:dyDescent="0.2">
      <c r="A70" s="129" t="s">
        <v>57</v>
      </c>
      <c r="B70" s="129"/>
      <c r="C70" s="129"/>
      <c r="D70" s="129"/>
      <c r="E70" s="129"/>
    </row>
    <row r="71" spans="1:5" ht="1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2.7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288.8</v>
      </c>
    </row>
    <row r="73" spans="1:5" ht="15" customHeight="1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115.52</v>
      </c>
    </row>
    <row r="74" spans="1:5" ht="27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43.32</v>
      </c>
    </row>
    <row r="75" spans="1:5" ht="1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36.1</v>
      </c>
    </row>
    <row r="76" spans="1:5" ht="1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21.66</v>
      </c>
    </row>
    <row r="77" spans="1:5" ht="1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14.44</v>
      </c>
    </row>
    <row r="78" spans="1:5" ht="14.25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8.6639999999999997</v>
      </c>
    </row>
    <row r="79" spans="1:5" ht="14.25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2.8879999999999999</v>
      </c>
    </row>
    <row r="80" spans="1:5" ht="15" customHeight="1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531.39200000000005</v>
      </c>
    </row>
    <row r="81" spans="1:5" ht="26.25" customHeight="1" x14ac:dyDescent="0.2">
      <c r="A81" s="130" t="s">
        <v>69</v>
      </c>
      <c r="B81" s="130"/>
      <c r="C81" s="130"/>
      <c r="D81" s="130"/>
      <c r="E81" s="130"/>
    </row>
    <row r="82" spans="1:5" ht="15" customHeight="1" x14ac:dyDescent="0.2">
      <c r="A82" s="123" t="s">
        <v>70</v>
      </c>
      <c r="B82" s="123"/>
      <c r="C82" s="123"/>
      <c r="D82" s="123"/>
      <c r="E82" s="123"/>
    </row>
    <row r="83" spans="1:5" ht="15" customHeight="1" x14ac:dyDescent="0.2">
      <c r="A83" s="127"/>
      <c r="B83" s="127"/>
      <c r="C83" s="127"/>
      <c r="D83" s="127"/>
      <c r="E83" s="127"/>
    </row>
    <row r="84" spans="1:5" ht="15" customHeight="1" x14ac:dyDescent="0.2">
      <c r="A84" s="129" t="s">
        <v>71</v>
      </c>
      <c r="B84" s="129"/>
      <c r="C84" s="129"/>
      <c r="D84" s="129"/>
      <c r="E84" s="129"/>
    </row>
    <row r="85" spans="1:5" ht="1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120.2852</v>
      </c>
    </row>
    <row r="87" spans="1:5" ht="15" customHeight="1" x14ac:dyDescent="0.2">
      <c r="A87" s="41" t="s">
        <v>10</v>
      </c>
      <c r="B87" s="120" t="s">
        <v>495</v>
      </c>
      <c r="C87" s="120"/>
      <c r="D87" s="100">
        <v>0.1203</v>
      </c>
      <c r="E87" s="87">
        <f>E47*D87</f>
        <v>173.7132</v>
      </c>
    </row>
    <row r="88" spans="1:5" ht="1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5.3428000000000004</v>
      </c>
    </row>
    <row r="89" spans="1:5" ht="1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26.713999999999999</v>
      </c>
    </row>
    <row r="90" spans="1:5" ht="1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18.771999999999998</v>
      </c>
    </row>
    <row r="91" spans="1:5" ht="1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43.175599999999996</v>
      </c>
    </row>
    <row r="92" spans="1:5" ht="1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19.205199999999998</v>
      </c>
    </row>
    <row r="93" spans="1:5" ht="1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407.20799999999997</v>
      </c>
    </row>
    <row r="94" spans="1:5" ht="15" customHeight="1" x14ac:dyDescent="0.2">
      <c r="A94" s="127"/>
      <c r="B94" s="127"/>
      <c r="C94" s="127"/>
      <c r="D94" s="127"/>
      <c r="E94" s="127"/>
    </row>
    <row r="95" spans="1:5" ht="15" customHeight="1" x14ac:dyDescent="0.2">
      <c r="A95" s="129" t="s">
        <v>78</v>
      </c>
      <c r="B95" s="129"/>
      <c r="C95" s="129"/>
      <c r="D95" s="129"/>
      <c r="E95" s="129"/>
    </row>
    <row r="96" spans="1:5" ht="1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23.826000000000001</v>
      </c>
    </row>
    <row r="98" spans="1:5" ht="1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54.872</v>
      </c>
    </row>
    <row r="99" spans="1:5" ht="1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57.76</v>
      </c>
    </row>
    <row r="100" spans="1:5" ht="1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136.458</v>
      </c>
    </row>
    <row r="101" spans="1:5" ht="15" customHeight="1" x14ac:dyDescent="0.2">
      <c r="A101" s="22"/>
      <c r="B101" s="22"/>
      <c r="C101" s="22"/>
      <c r="D101" s="22"/>
      <c r="E101" s="22"/>
    </row>
    <row r="102" spans="1:5" ht="15" customHeight="1" x14ac:dyDescent="0.2">
      <c r="A102" s="129" t="s">
        <v>82</v>
      </c>
      <c r="B102" s="129"/>
      <c r="C102" s="129"/>
      <c r="D102" s="129"/>
      <c r="E102" s="129"/>
    </row>
    <row r="103" spans="1:5" ht="1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149.88720000000001</v>
      </c>
    </row>
    <row r="105" spans="1:5" ht="1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149.88720000000001</v>
      </c>
    </row>
    <row r="106" spans="1:5" ht="15" customHeight="1" x14ac:dyDescent="0.2">
      <c r="A106" s="127"/>
      <c r="B106" s="127"/>
      <c r="C106" s="127"/>
      <c r="D106" s="127"/>
      <c r="E106" s="127"/>
    </row>
    <row r="107" spans="1:5" ht="15" customHeight="1" x14ac:dyDescent="0.2">
      <c r="A107" s="124" t="s">
        <v>84</v>
      </c>
      <c r="B107" s="124"/>
      <c r="C107" s="124"/>
      <c r="D107" s="124"/>
      <c r="E107" s="124"/>
    </row>
    <row r="108" spans="1:5" ht="1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531.39200000000005</v>
      </c>
    </row>
    <row r="110" spans="1:5" ht="1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407.20799999999997</v>
      </c>
    </row>
    <row r="111" spans="1:5" ht="1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136.458</v>
      </c>
    </row>
    <row r="112" spans="1:5" ht="1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149.88720000000001</v>
      </c>
    </row>
    <row r="113" spans="1:10" ht="1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10" ht="1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1224.9452000000001</v>
      </c>
    </row>
    <row r="115" spans="1:10" ht="15" customHeight="1" x14ac:dyDescent="0.2">
      <c r="A115" s="127"/>
      <c r="B115" s="127"/>
      <c r="C115" s="127"/>
      <c r="D115" s="127"/>
      <c r="E115" s="127"/>
      <c r="J115" s="28"/>
    </row>
    <row r="116" spans="1:10" ht="15" customHeight="1" x14ac:dyDescent="0.2">
      <c r="A116" s="124" t="s">
        <v>91</v>
      </c>
      <c r="B116" s="124"/>
      <c r="C116" s="124"/>
      <c r="D116" s="124"/>
      <c r="E116" s="124"/>
    </row>
    <row r="117" spans="1:10" ht="1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  <c r="F117" s="5"/>
      <c r="G117" s="23"/>
    </row>
    <row r="118" spans="1:10" ht="1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10" ht="1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349.49846180758016</v>
      </c>
      <c r="F119" s="24">
        <v>8.6499999999999994E-2</v>
      </c>
      <c r="G119" s="23" t="s">
        <v>96</v>
      </c>
    </row>
    <row r="120" spans="1:10" ht="1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188.91808746355684</v>
      </c>
      <c r="F120" s="5"/>
      <c r="G120" s="23"/>
    </row>
    <row r="121" spans="1:10" ht="1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  <c r="F121" s="5"/>
      <c r="G121" s="23"/>
    </row>
    <row r="122" spans="1:10" ht="1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538.416549271137</v>
      </c>
      <c r="F122" s="5"/>
      <c r="G122" s="23"/>
    </row>
    <row r="123" spans="1:10" ht="15" customHeight="1" x14ac:dyDescent="0.2">
      <c r="A123" s="123" t="s">
        <v>97</v>
      </c>
      <c r="B123" s="123"/>
      <c r="C123" s="123"/>
      <c r="D123" s="123"/>
      <c r="E123" s="123"/>
      <c r="F123" s="5"/>
      <c r="G123" s="23"/>
    </row>
    <row r="124" spans="1:10" ht="15" customHeight="1" x14ac:dyDescent="0.2">
      <c r="A124" s="123" t="s">
        <v>98</v>
      </c>
      <c r="B124" s="123"/>
      <c r="C124" s="123"/>
      <c r="D124" s="123"/>
      <c r="E124" s="123"/>
      <c r="F124" s="5"/>
      <c r="G124" s="23"/>
    </row>
    <row r="125" spans="1:10" ht="15" customHeight="1" x14ac:dyDescent="0.2">
      <c r="A125" s="21"/>
      <c r="B125" s="21"/>
      <c r="C125" s="21"/>
      <c r="D125" s="21"/>
      <c r="E125" s="21"/>
    </row>
    <row r="126" spans="1:10" ht="15" customHeight="1" x14ac:dyDescent="0.2">
      <c r="A126" s="124" t="s">
        <v>99</v>
      </c>
      <c r="B126" s="124"/>
      <c r="C126" s="124"/>
      <c r="D126" s="124"/>
      <c r="E126" s="124"/>
    </row>
    <row r="127" spans="1:10" ht="15" customHeight="1" x14ac:dyDescent="0.2">
      <c r="A127" s="125" t="s">
        <v>100</v>
      </c>
      <c r="B127" s="125"/>
      <c r="C127" s="125"/>
      <c r="D127" s="125"/>
      <c r="E127" s="125"/>
    </row>
    <row r="128" spans="1:10" ht="15" customHeight="1" x14ac:dyDescent="0.2">
      <c r="A128" s="3"/>
      <c r="B128" s="3"/>
      <c r="C128" s="3"/>
      <c r="D128" s="3"/>
      <c r="E128" s="3"/>
    </row>
    <row r="129" spans="1:5" ht="1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5" customHeight="1" x14ac:dyDescent="0.2">
      <c r="A130" s="41" t="s">
        <v>8</v>
      </c>
      <c r="B130" s="121" t="s">
        <v>102</v>
      </c>
      <c r="C130" s="121"/>
      <c r="D130" s="121"/>
      <c r="E130" s="87">
        <f>E47</f>
        <v>1444</v>
      </c>
    </row>
    <row r="131" spans="1:5" ht="15" customHeight="1" x14ac:dyDescent="0.2">
      <c r="A131" s="41" t="s">
        <v>10</v>
      </c>
      <c r="B131" s="121" t="s">
        <v>103</v>
      </c>
      <c r="C131" s="121"/>
      <c r="D131" s="121"/>
      <c r="E131" s="87">
        <f>E57</f>
        <v>571</v>
      </c>
    </row>
    <row r="132" spans="1:5" ht="1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1224.9452000000001</v>
      </c>
    </row>
    <row r="134" spans="1:5" ht="15" customHeight="1" x14ac:dyDescent="0.2">
      <c r="A134" s="122" t="s">
        <v>105</v>
      </c>
      <c r="B134" s="122"/>
      <c r="C134" s="122"/>
      <c r="D134" s="122"/>
      <c r="E134" s="97">
        <f>SUM(E130:E133)</f>
        <v>3239.9452000000001</v>
      </c>
    </row>
    <row r="135" spans="1:5" ht="1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538.416549271137</v>
      </c>
    </row>
    <row r="136" spans="1:5" ht="15" customHeight="1" x14ac:dyDescent="0.2">
      <c r="A136" s="122" t="s">
        <v>491</v>
      </c>
      <c r="B136" s="122"/>
      <c r="C136" s="122"/>
      <c r="D136" s="122"/>
      <c r="E136" s="85">
        <f>SUM(E134:E135)</f>
        <v>3778.3617492711373</v>
      </c>
    </row>
  </sheetData>
  <mergeCells count="135">
    <mergeCell ref="A2:E2"/>
    <mergeCell ref="A3:E3"/>
    <mergeCell ref="A5:B5"/>
    <mergeCell ref="C5:E5"/>
    <mergeCell ref="B11:D11"/>
    <mergeCell ref="B12:D12"/>
    <mergeCell ref="B13:D13"/>
    <mergeCell ref="B14:D14"/>
    <mergeCell ref="A16:E16"/>
    <mergeCell ref="A17:E17"/>
    <mergeCell ref="A6:B6"/>
    <mergeCell ref="C6:E6"/>
    <mergeCell ref="A7:B7"/>
    <mergeCell ref="C7:E7"/>
    <mergeCell ref="A9:E9"/>
    <mergeCell ref="A10:E10"/>
    <mergeCell ref="A22:B22"/>
    <mergeCell ref="D22:E22"/>
    <mergeCell ref="A23:B23"/>
    <mergeCell ref="D23:E23"/>
    <mergeCell ref="A24:B24"/>
    <mergeCell ref="D24:E24"/>
    <mergeCell ref="A18:B19"/>
    <mergeCell ref="C18:C19"/>
    <mergeCell ref="D18:E19"/>
    <mergeCell ref="A20:B20"/>
    <mergeCell ref="D20:E20"/>
    <mergeCell ref="A21:B21"/>
    <mergeCell ref="D21:E21"/>
    <mergeCell ref="B33:D33"/>
    <mergeCell ref="B34:D34"/>
    <mergeCell ref="A35:E35"/>
    <mergeCell ref="A37:E37"/>
    <mergeCell ref="B38:D38"/>
    <mergeCell ref="B39:D39"/>
    <mergeCell ref="A26:E26"/>
    <mergeCell ref="A28:B28"/>
    <mergeCell ref="A29:E29"/>
    <mergeCell ref="A30:E30"/>
    <mergeCell ref="B31:D31"/>
    <mergeCell ref="B32:D32"/>
    <mergeCell ref="B46:D46"/>
    <mergeCell ref="A47:D47"/>
    <mergeCell ref="A48:E48"/>
    <mergeCell ref="A49:E49"/>
    <mergeCell ref="B50:D50"/>
    <mergeCell ref="B51:D51"/>
    <mergeCell ref="B40:D40"/>
    <mergeCell ref="B41:D41"/>
    <mergeCell ref="B42:D42"/>
    <mergeCell ref="B43:D43"/>
    <mergeCell ref="B44:D44"/>
    <mergeCell ref="B45:D45"/>
    <mergeCell ref="A58:E58"/>
    <mergeCell ref="A59:E59"/>
    <mergeCell ref="A60:E60"/>
    <mergeCell ref="B61:D61"/>
    <mergeCell ref="B62:D62"/>
    <mergeCell ref="B63:D63"/>
    <mergeCell ref="B52:D52"/>
    <mergeCell ref="B53:D53"/>
    <mergeCell ref="B54:D54"/>
    <mergeCell ref="B55:D55"/>
    <mergeCell ref="B56:D56"/>
    <mergeCell ref="A57:D57"/>
    <mergeCell ref="A70:E70"/>
    <mergeCell ref="B71:C71"/>
    <mergeCell ref="B72:C72"/>
    <mergeCell ref="B73:C73"/>
    <mergeCell ref="B74:C74"/>
    <mergeCell ref="B75:C75"/>
    <mergeCell ref="B64:D64"/>
    <mergeCell ref="B65:D65"/>
    <mergeCell ref="A66:D66"/>
    <mergeCell ref="A67:E67"/>
    <mergeCell ref="A68:E68"/>
    <mergeCell ref="A69:E69"/>
    <mergeCell ref="A82:E82"/>
    <mergeCell ref="A83:E83"/>
    <mergeCell ref="A84:E84"/>
    <mergeCell ref="B85:C85"/>
    <mergeCell ref="B86:C86"/>
    <mergeCell ref="B87:C87"/>
    <mergeCell ref="B76:C76"/>
    <mergeCell ref="B77:C77"/>
    <mergeCell ref="B78:C78"/>
    <mergeCell ref="B79:C79"/>
    <mergeCell ref="A80:C80"/>
    <mergeCell ref="A81:E81"/>
    <mergeCell ref="A94:E94"/>
    <mergeCell ref="A95:E95"/>
    <mergeCell ref="B96:C96"/>
    <mergeCell ref="B97:C97"/>
    <mergeCell ref="B98:C98"/>
    <mergeCell ref="B99:C99"/>
    <mergeCell ref="B88:C88"/>
    <mergeCell ref="B89:C89"/>
    <mergeCell ref="B90:C90"/>
    <mergeCell ref="B91:C91"/>
    <mergeCell ref="B92:C92"/>
    <mergeCell ref="A93:C93"/>
    <mergeCell ref="A107:E107"/>
    <mergeCell ref="B108:C108"/>
    <mergeCell ref="B109:C109"/>
    <mergeCell ref="B110:C110"/>
    <mergeCell ref="B111:C111"/>
    <mergeCell ref="B112:C112"/>
    <mergeCell ref="A100:C100"/>
    <mergeCell ref="A102:E102"/>
    <mergeCell ref="B103:C103"/>
    <mergeCell ref="B104:C104"/>
    <mergeCell ref="A105:C105"/>
    <mergeCell ref="A106:E106"/>
    <mergeCell ref="B119:C119"/>
    <mergeCell ref="B120:C120"/>
    <mergeCell ref="B121:C121"/>
    <mergeCell ref="A122:C122"/>
    <mergeCell ref="A123:E123"/>
    <mergeCell ref="A124:E124"/>
    <mergeCell ref="B113:C113"/>
    <mergeCell ref="A114:C114"/>
    <mergeCell ref="A115:E115"/>
    <mergeCell ref="A116:E116"/>
    <mergeCell ref="B117:C117"/>
    <mergeCell ref="B118:C118"/>
    <mergeCell ref="B133:D133"/>
    <mergeCell ref="A134:D134"/>
    <mergeCell ref="B135:D135"/>
    <mergeCell ref="A136:D136"/>
    <mergeCell ref="A126:E126"/>
    <mergeCell ref="A127:E127"/>
    <mergeCell ref="A129:D129"/>
    <mergeCell ref="B130:D130"/>
    <mergeCell ref="B131:D131"/>
    <mergeCell ref="B132:D132"/>
  </mergeCells>
  <printOptions horizontalCentered="1"/>
  <pageMargins left="7.874015748031496E-2" right="0.19685039370078741" top="1.1811023622047245" bottom="1.1811023622047245" header="0.78740157480314965" footer="0.78740157480314965"/>
  <pageSetup paperSize="9" scale="80" fitToWidth="0" fitToHeight="0" orientation="portrait" r:id="rId1"/>
  <headerFooter alignWithMargins="0"/>
  <rowBreaks count="3" manualBreakCount="3">
    <brk id="22" man="1"/>
    <brk id="66" man="1"/>
    <brk id="10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36"/>
  <sheetViews>
    <sheetView topLeftCell="A103" workbookViewId="0">
      <selection activeCell="E63" sqref="E63"/>
    </sheetView>
  </sheetViews>
  <sheetFormatPr defaultRowHeight="13.3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2.75" customHeight="1" x14ac:dyDescent="0.2">
      <c r="A1" s="2"/>
      <c r="B1" s="2"/>
      <c r="C1" s="2"/>
      <c r="D1" s="2"/>
      <c r="E1" s="2"/>
    </row>
    <row r="2" spans="1:5" ht="12.75" customHeight="1" x14ac:dyDescent="0.2">
      <c r="A2" s="145" t="s">
        <v>552</v>
      </c>
      <c r="B2" s="145"/>
      <c r="C2" s="145"/>
      <c r="D2" s="145"/>
      <c r="E2" s="145"/>
    </row>
    <row r="3" spans="1:5" ht="12.75" customHeight="1" x14ac:dyDescent="0.2">
      <c r="A3" s="124"/>
      <c r="B3" s="124"/>
      <c r="C3" s="124"/>
      <c r="D3" s="124"/>
      <c r="E3" s="124"/>
    </row>
    <row r="4" spans="1:5" ht="14.25" x14ac:dyDescent="0.2"/>
    <row r="5" spans="1:5" ht="12.75" customHeight="1" x14ac:dyDescent="0.2">
      <c r="A5" s="143" t="s">
        <v>2</v>
      </c>
      <c r="B5" s="143"/>
      <c r="C5" s="138"/>
      <c r="D5" s="138"/>
      <c r="E5" s="138"/>
    </row>
    <row r="6" spans="1:5" ht="12.7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2.7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2.75" customHeight="1" x14ac:dyDescent="0.2">
      <c r="A8" s="4"/>
      <c r="B8" s="4"/>
      <c r="C8" s="59"/>
      <c r="D8" s="59"/>
      <c r="E8" s="59"/>
    </row>
    <row r="9" spans="1:5" ht="12.75" customHeight="1" x14ac:dyDescent="0.2">
      <c r="A9" s="142"/>
      <c r="B9" s="142"/>
      <c r="C9" s="142"/>
      <c r="D9" s="142"/>
      <c r="E9" s="142"/>
    </row>
    <row r="10" spans="1:5" ht="12.75" customHeight="1" x14ac:dyDescent="0.2">
      <c r="A10" s="124" t="s">
        <v>7</v>
      </c>
      <c r="B10" s="124"/>
      <c r="C10" s="124"/>
      <c r="D10" s="124"/>
      <c r="E10" s="124"/>
    </row>
    <row r="11" spans="1:5" ht="13.3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3.35" customHeight="1" x14ac:dyDescent="0.2">
      <c r="A12" s="65" t="s">
        <v>10</v>
      </c>
      <c r="B12" s="140" t="s">
        <v>11</v>
      </c>
      <c r="C12" s="140"/>
      <c r="D12" s="140"/>
      <c r="E12" s="65" t="s">
        <v>122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3.3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2.75" customHeight="1" x14ac:dyDescent="0.2">
      <c r="A15" s="20"/>
      <c r="B15" s="60"/>
      <c r="C15" s="60"/>
      <c r="D15" s="60"/>
      <c r="E15" s="20"/>
    </row>
    <row r="16" spans="1:5" ht="12.75" customHeight="1" x14ac:dyDescent="0.2">
      <c r="A16" s="142"/>
      <c r="B16" s="142"/>
      <c r="C16" s="142"/>
      <c r="D16" s="142"/>
      <c r="E16" s="142"/>
    </row>
    <row r="17" spans="1:5" ht="12.75" customHeight="1" x14ac:dyDescent="0.2">
      <c r="A17" s="124" t="s">
        <v>17</v>
      </c>
      <c r="B17" s="124"/>
      <c r="C17" s="124"/>
      <c r="D17" s="124"/>
      <c r="E17" s="124"/>
    </row>
    <row r="18" spans="1:5" ht="12.7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2.75" customHeight="1" x14ac:dyDescent="0.2">
      <c r="A19" s="139"/>
      <c r="B19" s="139"/>
      <c r="C19" s="133"/>
      <c r="D19" s="133"/>
      <c r="E19" s="133"/>
    </row>
    <row r="20" spans="1:5" ht="13.35" customHeight="1" x14ac:dyDescent="0.2">
      <c r="A20" s="140" t="s">
        <v>124</v>
      </c>
      <c r="B20" s="140"/>
      <c r="C20" s="70" t="s">
        <v>21</v>
      </c>
      <c r="D20" s="141">
        <v>2</v>
      </c>
      <c r="E20" s="141"/>
    </row>
    <row r="21" spans="1:5" ht="12.75" customHeight="1" x14ac:dyDescent="0.2">
      <c r="A21" s="140"/>
      <c r="B21" s="140"/>
      <c r="C21" s="70"/>
      <c r="D21" s="138"/>
      <c r="E21" s="138"/>
    </row>
    <row r="22" spans="1:5" ht="12.75" customHeight="1" x14ac:dyDescent="0.2">
      <c r="A22" s="138"/>
      <c r="B22" s="138"/>
      <c r="C22" s="70"/>
      <c r="D22" s="138"/>
      <c r="E22" s="138"/>
    </row>
    <row r="23" spans="1:5" ht="12.75" customHeight="1" x14ac:dyDescent="0.2">
      <c r="A23" s="138"/>
      <c r="B23" s="138"/>
      <c r="C23" s="65"/>
      <c r="D23" s="138"/>
      <c r="E23" s="138"/>
    </row>
    <row r="24" spans="1:5" ht="12.75" customHeight="1" x14ac:dyDescent="0.2">
      <c r="A24" s="138"/>
      <c r="B24" s="138"/>
      <c r="C24" s="65"/>
      <c r="D24" s="138"/>
      <c r="E24" s="138"/>
    </row>
    <row r="25" spans="1:5" ht="12.75" customHeight="1" x14ac:dyDescent="0.2">
      <c r="A25" s="60"/>
      <c r="B25" s="60"/>
      <c r="C25" s="20"/>
      <c r="D25" s="68"/>
      <c r="E25" s="68"/>
    </row>
    <row r="26" spans="1:5" ht="12.75" customHeight="1" x14ac:dyDescent="0.2">
      <c r="A26" s="124" t="s">
        <v>136</v>
      </c>
      <c r="B26" s="124"/>
      <c r="C26" s="124"/>
      <c r="D26" s="124"/>
      <c r="E26" s="124"/>
    </row>
    <row r="27" spans="1:5" ht="13.35" customHeight="1" x14ac:dyDescent="0.2">
      <c r="A27" s="17"/>
      <c r="B27" s="17"/>
      <c r="C27" s="17"/>
      <c r="D27" s="17"/>
      <c r="E27" s="17"/>
    </row>
    <row r="28" spans="1:5" ht="12.75" customHeight="1" x14ac:dyDescent="0.2">
      <c r="A28" s="135" t="s">
        <v>22</v>
      </c>
      <c r="B28" s="135"/>
      <c r="C28" s="71"/>
      <c r="D28" s="71"/>
      <c r="E28" s="71"/>
    </row>
    <row r="29" spans="1:5" ht="42.75" customHeight="1" x14ac:dyDescent="0.2">
      <c r="A29" s="136" t="s">
        <v>419</v>
      </c>
      <c r="B29" s="136"/>
      <c r="C29" s="136"/>
      <c r="D29" s="136"/>
      <c r="E29" s="136"/>
    </row>
    <row r="30" spans="1:5" ht="14.25" x14ac:dyDescent="0.2">
      <c r="A30" s="137" t="s">
        <v>23</v>
      </c>
      <c r="B30" s="137"/>
      <c r="C30" s="137"/>
      <c r="D30" s="137"/>
      <c r="E30" s="137"/>
    </row>
    <row r="31" spans="1:5" ht="13.35" customHeight="1" x14ac:dyDescent="0.2">
      <c r="A31" s="65">
        <v>1</v>
      </c>
      <c r="B31" s="121" t="s">
        <v>428</v>
      </c>
      <c r="C31" s="121"/>
      <c r="D31" s="121"/>
      <c r="E31" s="67" t="s">
        <v>122</v>
      </c>
    </row>
    <row r="32" spans="1:5" ht="13.35" customHeight="1" x14ac:dyDescent="0.2">
      <c r="A32" s="65">
        <v>2</v>
      </c>
      <c r="B32" s="121" t="s">
        <v>24</v>
      </c>
      <c r="C32" s="121"/>
      <c r="D32" s="121"/>
      <c r="E32" s="73">
        <v>1701</v>
      </c>
    </row>
    <row r="33" spans="1:5" ht="13.35" customHeight="1" x14ac:dyDescent="0.2">
      <c r="A33" s="65">
        <v>3</v>
      </c>
      <c r="B33" s="121" t="s">
        <v>25</v>
      </c>
      <c r="C33" s="121"/>
      <c r="D33" s="121"/>
      <c r="E33" s="98" t="s">
        <v>146</v>
      </c>
    </row>
    <row r="34" spans="1:5" ht="13.35" customHeight="1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4" customHeight="1" x14ac:dyDescent="0.2">
      <c r="A35" s="134" t="s">
        <v>27</v>
      </c>
      <c r="B35" s="134"/>
      <c r="C35" s="134"/>
      <c r="D35" s="134"/>
      <c r="E35" s="134"/>
    </row>
    <row r="36" spans="1:5" ht="14.25" x14ac:dyDescent="0.2">
      <c r="A36" s="20"/>
      <c r="B36" s="20"/>
      <c r="C36" s="20"/>
      <c r="D36" s="20"/>
      <c r="E36" s="20"/>
    </row>
    <row r="37" spans="1:5" ht="12.75" customHeight="1" x14ac:dyDescent="0.2">
      <c r="A37" s="124" t="s">
        <v>28</v>
      </c>
      <c r="B37" s="124"/>
      <c r="C37" s="124"/>
      <c r="D37" s="124"/>
      <c r="E37" s="124"/>
    </row>
    <row r="38" spans="1:5" ht="12.7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3.35" customHeight="1" x14ac:dyDescent="0.2">
      <c r="A39" s="41" t="s">
        <v>8</v>
      </c>
      <c r="B39" s="120" t="s">
        <v>31</v>
      </c>
      <c r="C39" s="120"/>
      <c r="D39" s="120"/>
      <c r="E39" s="76">
        <f>E32</f>
        <v>1701</v>
      </c>
    </row>
    <row r="40" spans="1:5" ht="13.35" customHeight="1" x14ac:dyDescent="0.2">
      <c r="A40" s="41" t="s">
        <v>10</v>
      </c>
      <c r="B40" s="120" t="s">
        <v>32</v>
      </c>
      <c r="C40" s="120"/>
      <c r="D40" s="120"/>
      <c r="E40" s="81">
        <v>0</v>
      </c>
    </row>
    <row r="41" spans="1:5" ht="13.3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3.3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3.3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3.3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3.3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3.3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3.35" customHeight="1" x14ac:dyDescent="0.2">
      <c r="A47" s="133" t="s">
        <v>43</v>
      </c>
      <c r="B47" s="133"/>
      <c r="C47" s="133"/>
      <c r="D47" s="133"/>
      <c r="E47" s="78">
        <f>SUM(E39:E46)</f>
        <v>1701</v>
      </c>
    </row>
    <row r="48" spans="1:5" ht="13.35" customHeight="1" x14ac:dyDescent="0.2">
      <c r="A48" s="127"/>
      <c r="B48" s="127"/>
      <c r="C48" s="127"/>
      <c r="D48" s="127"/>
      <c r="E48" s="127"/>
    </row>
    <row r="49" spans="1:5" ht="12.75" customHeight="1" x14ac:dyDescent="0.2">
      <c r="A49" s="124" t="s">
        <v>44</v>
      </c>
      <c r="B49" s="124"/>
      <c r="C49" s="124"/>
      <c r="D49" s="124"/>
      <c r="E49" s="124"/>
    </row>
    <row r="50" spans="1:5" ht="12.7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24" customHeight="1" x14ac:dyDescent="0.2">
      <c r="A51" s="41" t="s">
        <v>8</v>
      </c>
      <c r="B51" s="146" t="s">
        <v>496</v>
      </c>
      <c r="C51" s="146"/>
      <c r="D51" s="146"/>
      <c r="E51" s="80">
        <f>(3*2*22)-(0.06*E39)</f>
        <v>29.939999999999998</v>
      </c>
    </row>
    <row r="52" spans="1:5" ht="14.25" x14ac:dyDescent="0.2">
      <c r="A52" s="41" t="s">
        <v>10</v>
      </c>
      <c r="B52" s="132" t="s">
        <v>489</v>
      </c>
      <c r="C52" s="132"/>
      <c r="D52" s="132"/>
      <c r="E52" s="76">
        <v>550</v>
      </c>
    </row>
    <row r="53" spans="1:5" ht="13.35" customHeight="1" x14ac:dyDescent="0.2">
      <c r="A53" s="41" t="s">
        <v>12</v>
      </c>
      <c r="B53" s="132" t="s">
        <v>492</v>
      </c>
      <c r="C53" s="132"/>
      <c r="D53" s="132"/>
      <c r="E53" s="76">
        <v>10</v>
      </c>
    </row>
    <row r="54" spans="1:5" ht="13.35" customHeight="1" x14ac:dyDescent="0.2">
      <c r="A54" s="41" t="s">
        <v>14</v>
      </c>
      <c r="B54" s="132" t="s">
        <v>45</v>
      </c>
      <c r="C54" s="132"/>
      <c r="D54" s="132"/>
      <c r="E54" s="81">
        <v>0</v>
      </c>
    </row>
    <row r="55" spans="1:5" ht="13.35" customHeight="1" x14ac:dyDescent="0.2">
      <c r="A55" s="41" t="s">
        <v>35</v>
      </c>
      <c r="B55" s="132" t="s">
        <v>46</v>
      </c>
      <c r="C55" s="132"/>
      <c r="D55" s="132"/>
      <c r="E55" s="76">
        <v>11</v>
      </c>
    </row>
    <row r="56" spans="1:5" ht="13.35" customHeight="1" x14ac:dyDescent="0.2">
      <c r="A56" s="41" t="s">
        <v>37</v>
      </c>
      <c r="B56" s="132" t="s">
        <v>42</v>
      </c>
      <c r="C56" s="132"/>
      <c r="D56" s="132"/>
      <c r="E56" s="81">
        <v>0</v>
      </c>
    </row>
    <row r="57" spans="1:5" ht="13.35" customHeight="1" x14ac:dyDescent="0.2">
      <c r="A57" s="133" t="s">
        <v>47</v>
      </c>
      <c r="B57" s="133"/>
      <c r="C57" s="133"/>
      <c r="D57" s="133"/>
      <c r="E57" s="85">
        <f>SUM(E51:E56)</f>
        <v>600.94000000000005</v>
      </c>
    </row>
    <row r="58" spans="1:5" ht="13.35" customHeight="1" x14ac:dyDescent="0.2">
      <c r="A58" s="130" t="s">
        <v>48</v>
      </c>
      <c r="B58" s="130"/>
      <c r="C58" s="130"/>
      <c r="D58" s="130"/>
      <c r="E58" s="130"/>
    </row>
    <row r="59" spans="1:5" ht="13.35" customHeight="1" x14ac:dyDescent="0.2">
      <c r="A59" s="127"/>
      <c r="B59" s="127"/>
      <c r="C59" s="127"/>
      <c r="D59" s="127"/>
      <c r="E59" s="127"/>
    </row>
    <row r="60" spans="1:5" ht="12.75" customHeight="1" x14ac:dyDescent="0.2">
      <c r="A60" s="124" t="s">
        <v>49</v>
      </c>
      <c r="B60" s="124"/>
      <c r="C60" s="124"/>
      <c r="D60" s="124"/>
      <c r="E60" s="124"/>
    </row>
    <row r="61" spans="1:5" ht="12.7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3.35" customHeight="1" x14ac:dyDescent="0.2">
      <c r="A62" s="41" t="s">
        <v>8</v>
      </c>
      <c r="B62" s="120" t="s">
        <v>51</v>
      </c>
      <c r="C62" s="120"/>
      <c r="D62" s="120"/>
      <c r="E62" s="118">
        <f>'Res. Ins. Div.'!C9/12</f>
        <v>0</v>
      </c>
    </row>
    <row r="63" spans="1:5" ht="13.35" customHeight="1" x14ac:dyDescent="0.2">
      <c r="A63" s="41" t="s">
        <v>10</v>
      </c>
      <c r="B63" s="120" t="s">
        <v>52</v>
      </c>
      <c r="C63" s="120"/>
      <c r="D63" s="120"/>
      <c r="E63" s="82">
        <f>'Res. Ins. Div.'!G9/24</f>
        <v>0</v>
      </c>
    </row>
    <row r="64" spans="1:5" ht="13.35" customHeight="1" x14ac:dyDescent="0.2">
      <c r="A64" s="41" t="s">
        <v>12</v>
      </c>
      <c r="B64" s="120" t="s">
        <v>53</v>
      </c>
      <c r="C64" s="120"/>
      <c r="D64" s="120"/>
      <c r="E64" s="82">
        <f>'Res. Ins. Div.'!I9/24</f>
        <v>0</v>
      </c>
    </row>
    <row r="65" spans="1:5" ht="13.35" customHeight="1" x14ac:dyDescent="0.2">
      <c r="A65" s="41" t="s">
        <v>14</v>
      </c>
      <c r="B65" s="120" t="s">
        <v>42</v>
      </c>
      <c r="C65" s="120"/>
      <c r="D65" s="120"/>
      <c r="E65" s="83" t="s">
        <v>90</v>
      </c>
    </row>
    <row r="66" spans="1:5" ht="13.3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3.35" customHeight="1" x14ac:dyDescent="0.2">
      <c r="A67" s="130" t="s">
        <v>55</v>
      </c>
      <c r="B67" s="130"/>
      <c r="C67" s="130"/>
      <c r="D67" s="130"/>
      <c r="E67" s="130"/>
    </row>
    <row r="68" spans="1:5" ht="13.35" customHeight="1" x14ac:dyDescent="0.2">
      <c r="A68" s="127"/>
      <c r="B68" s="127"/>
      <c r="C68" s="127"/>
      <c r="D68" s="127"/>
      <c r="E68" s="127"/>
    </row>
    <row r="69" spans="1:5" ht="12.75" customHeight="1" x14ac:dyDescent="0.2">
      <c r="A69" s="124" t="s">
        <v>56</v>
      </c>
      <c r="B69" s="124"/>
      <c r="C69" s="124"/>
      <c r="D69" s="124"/>
      <c r="E69" s="124"/>
    </row>
    <row r="70" spans="1:5" ht="12.75" customHeight="1" x14ac:dyDescent="0.2">
      <c r="A70" s="129" t="s">
        <v>57</v>
      </c>
      <c r="B70" s="129"/>
      <c r="C70" s="129"/>
      <c r="D70" s="129"/>
      <c r="E70" s="129"/>
    </row>
    <row r="71" spans="1:5" ht="12.75" customHeight="1" x14ac:dyDescent="0.2">
      <c r="A71" s="69" t="s">
        <v>58</v>
      </c>
      <c r="B71" s="128" t="s">
        <v>57</v>
      </c>
      <c r="C71" s="128"/>
      <c r="D71" s="40" t="s">
        <v>59</v>
      </c>
      <c r="E71" s="84" t="s">
        <v>30</v>
      </c>
    </row>
    <row r="72" spans="1:5" ht="13.3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340.20000000000005</v>
      </c>
    </row>
    <row r="73" spans="1:5" ht="13.35" customHeight="1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136.08000000000001</v>
      </c>
    </row>
    <row r="74" spans="1:5" ht="24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51.03</v>
      </c>
    </row>
    <row r="75" spans="1:5" ht="14.25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42.525000000000006</v>
      </c>
    </row>
    <row r="76" spans="1:5" ht="13.3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25.515000000000001</v>
      </c>
    </row>
    <row r="77" spans="1:5" ht="13.3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17.010000000000002</v>
      </c>
    </row>
    <row r="78" spans="1:5" ht="13.3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10.206</v>
      </c>
    </row>
    <row r="79" spans="1:5" ht="13.3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3.4020000000000001</v>
      </c>
    </row>
    <row r="80" spans="1:5" ht="13.35" customHeight="1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625.96800000000007</v>
      </c>
    </row>
    <row r="81" spans="1:5" ht="13.35" customHeight="1" x14ac:dyDescent="0.2">
      <c r="A81" s="130" t="s">
        <v>69</v>
      </c>
      <c r="B81" s="130"/>
      <c r="C81" s="130"/>
      <c r="D81" s="130"/>
      <c r="E81" s="130"/>
    </row>
    <row r="82" spans="1:5" ht="14.25" x14ac:dyDescent="0.2">
      <c r="A82" s="123" t="s">
        <v>70</v>
      </c>
      <c r="B82" s="123"/>
      <c r="C82" s="123"/>
      <c r="D82" s="123"/>
      <c r="E82" s="123"/>
    </row>
    <row r="83" spans="1:5" ht="12.75" customHeight="1" x14ac:dyDescent="0.2">
      <c r="A83" s="127"/>
      <c r="B83" s="127"/>
      <c r="C83" s="127"/>
      <c r="D83" s="127"/>
      <c r="E83" s="127"/>
    </row>
    <row r="84" spans="1:5" ht="12.75" customHeight="1" x14ac:dyDescent="0.2">
      <c r="A84" s="129" t="s">
        <v>71</v>
      </c>
      <c r="B84" s="129"/>
      <c r="C84" s="129"/>
      <c r="D84" s="129"/>
      <c r="E84" s="129"/>
    </row>
    <row r="85" spans="1:5" ht="12.7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3.3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141.69329999999999</v>
      </c>
    </row>
    <row r="87" spans="1:5" ht="13.35" customHeight="1" x14ac:dyDescent="0.2">
      <c r="A87" s="41" t="s">
        <v>10</v>
      </c>
      <c r="B87" s="120" t="s">
        <v>494</v>
      </c>
      <c r="C87" s="120"/>
      <c r="D87" s="100">
        <v>0.1203</v>
      </c>
      <c r="E87" s="87">
        <f>E47*D87</f>
        <v>204.63030000000001</v>
      </c>
    </row>
    <row r="88" spans="1:5" ht="13.3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6.2937000000000003</v>
      </c>
    </row>
    <row r="89" spans="1:5" ht="13.3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31.468499999999999</v>
      </c>
    </row>
    <row r="90" spans="1:5" ht="13.3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22.113</v>
      </c>
    </row>
    <row r="91" spans="1:5" ht="13.3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50.859899999999996</v>
      </c>
    </row>
    <row r="92" spans="1:5" ht="13.3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22.6233</v>
      </c>
    </row>
    <row r="93" spans="1:5" ht="13.3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479.68200000000002</v>
      </c>
    </row>
    <row r="94" spans="1:5" ht="13.35" customHeight="1" x14ac:dyDescent="0.2">
      <c r="A94" s="127"/>
      <c r="B94" s="127"/>
      <c r="C94" s="127"/>
      <c r="D94" s="127"/>
      <c r="E94" s="127"/>
    </row>
    <row r="95" spans="1:5" ht="12.75" customHeight="1" x14ac:dyDescent="0.2">
      <c r="A95" s="129" t="s">
        <v>78</v>
      </c>
      <c r="B95" s="129"/>
      <c r="C95" s="129"/>
      <c r="D95" s="129"/>
      <c r="E95" s="129"/>
    </row>
    <row r="96" spans="1:5" ht="12.7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7" ht="13.3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28.066500000000001</v>
      </c>
    </row>
    <row r="98" spans="1:7" ht="13.3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64.638000000000005</v>
      </c>
    </row>
    <row r="99" spans="1:7" ht="13.3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68.040000000000006</v>
      </c>
    </row>
    <row r="100" spans="1:7" ht="13.3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160.74450000000002</v>
      </c>
    </row>
    <row r="101" spans="1:7" ht="13.35" customHeight="1" x14ac:dyDescent="0.2">
      <c r="A101" s="22"/>
      <c r="B101" s="22"/>
      <c r="C101" s="22"/>
      <c r="D101" s="22"/>
      <c r="E101" s="22"/>
      <c r="F101" s="25"/>
      <c r="G101" s="25"/>
    </row>
    <row r="102" spans="1:7" ht="12.75" customHeight="1" x14ac:dyDescent="0.2">
      <c r="A102" s="129" t="s">
        <v>82</v>
      </c>
      <c r="B102" s="129"/>
      <c r="C102" s="129"/>
      <c r="D102" s="129"/>
      <c r="E102" s="129"/>
    </row>
    <row r="103" spans="1:7" ht="12.7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7" ht="13.3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176.56380000000001</v>
      </c>
    </row>
    <row r="105" spans="1:7" ht="13.3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176.56380000000001</v>
      </c>
    </row>
    <row r="106" spans="1:7" ht="13.35" customHeight="1" x14ac:dyDescent="0.2">
      <c r="A106" s="127"/>
      <c r="B106" s="127"/>
      <c r="C106" s="127"/>
      <c r="D106" s="127"/>
      <c r="E106" s="127"/>
    </row>
    <row r="107" spans="1:7" ht="12.75" customHeight="1" x14ac:dyDescent="0.2">
      <c r="A107" s="124" t="s">
        <v>84</v>
      </c>
      <c r="B107" s="124"/>
      <c r="C107" s="124"/>
      <c r="D107" s="124"/>
      <c r="E107" s="124"/>
    </row>
    <row r="108" spans="1:7" ht="12.7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7" ht="13.3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625.96800000000007</v>
      </c>
    </row>
    <row r="110" spans="1:7" ht="13.3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479.68200000000002</v>
      </c>
    </row>
    <row r="111" spans="1:7" ht="13.3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160.74450000000002</v>
      </c>
    </row>
    <row r="112" spans="1:7" ht="13.3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176.56380000000001</v>
      </c>
    </row>
    <row r="113" spans="1:5" ht="13.3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5" ht="13.3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1442.9583000000002</v>
      </c>
    </row>
    <row r="115" spans="1:5" ht="13.35" customHeight="1" x14ac:dyDescent="0.2">
      <c r="A115" s="127"/>
      <c r="B115" s="127"/>
      <c r="C115" s="127"/>
      <c r="D115" s="127"/>
      <c r="E115" s="127"/>
    </row>
    <row r="116" spans="1:5" ht="12.75" customHeight="1" x14ac:dyDescent="0.2">
      <c r="A116" s="124" t="s">
        <v>91</v>
      </c>
      <c r="B116" s="124"/>
      <c r="C116" s="124"/>
      <c r="D116" s="124"/>
      <c r="E116" s="124"/>
    </row>
    <row r="117" spans="1:5" ht="12.7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5" ht="13.3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5" ht="13.3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403.96862128279884</v>
      </c>
    </row>
    <row r="120" spans="1:5" ht="13.3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218.361416909621</v>
      </c>
    </row>
    <row r="121" spans="1:5" ht="13.3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</row>
    <row r="122" spans="1:5" ht="13.3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622.33003819241981</v>
      </c>
    </row>
    <row r="123" spans="1:5" ht="13.35" customHeight="1" x14ac:dyDescent="0.2">
      <c r="A123" s="123" t="s">
        <v>97</v>
      </c>
      <c r="B123" s="123"/>
      <c r="C123" s="123"/>
      <c r="D123" s="123"/>
      <c r="E123" s="123"/>
    </row>
    <row r="124" spans="1:5" ht="12.75" customHeight="1" x14ac:dyDescent="0.2">
      <c r="A124" s="123" t="s">
        <v>98</v>
      </c>
      <c r="B124" s="123"/>
      <c r="C124" s="123"/>
      <c r="D124" s="123"/>
      <c r="E124" s="123"/>
    </row>
    <row r="125" spans="1:5" ht="12.75" customHeight="1" x14ac:dyDescent="0.2">
      <c r="A125" s="21"/>
      <c r="B125" s="21"/>
      <c r="C125" s="21"/>
      <c r="D125" s="21"/>
      <c r="E125" s="21"/>
    </row>
    <row r="126" spans="1:5" ht="12.75" customHeight="1" x14ac:dyDescent="0.2">
      <c r="A126" s="124" t="s">
        <v>99</v>
      </c>
      <c r="B126" s="124"/>
      <c r="C126" s="124"/>
      <c r="D126" s="124"/>
      <c r="E126" s="124"/>
    </row>
    <row r="127" spans="1:5" ht="12.75" customHeight="1" x14ac:dyDescent="0.2">
      <c r="A127" s="125" t="s">
        <v>100</v>
      </c>
      <c r="B127" s="125"/>
      <c r="C127" s="125"/>
      <c r="D127" s="125"/>
      <c r="E127" s="125"/>
    </row>
    <row r="128" spans="1:5" ht="13.35" customHeight="1" x14ac:dyDescent="0.2">
      <c r="A128" s="3"/>
      <c r="B128" s="3"/>
      <c r="C128" s="3"/>
      <c r="D128" s="3"/>
      <c r="E128" s="3"/>
    </row>
    <row r="129" spans="1:5" ht="12.7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3.35" customHeight="1" x14ac:dyDescent="0.2">
      <c r="A130" s="41" t="s">
        <v>8</v>
      </c>
      <c r="B130" s="121" t="s">
        <v>102</v>
      </c>
      <c r="C130" s="121"/>
      <c r="D130" s="121"/>
      <c r="E130" s="87">
        <f>E47</f>
        <v>1701</v>
      </c>
    </row>
    <row r="131" spans="1:5" ht="13.35" customHeight="1" x14ac:dyDescent="0.2">
      <c r="A131" s="41" t="s">
        <v>10</v>
      </c>
      <c r="B131" s="121" t="s">
        <v>103</v>
      </c>
      <c r="C131" s="121"/>
      <c r="D131" s="121"/>
      <c r="E131" s="87">
        <f>E57</f>
        <v>600.94000000000005</v>
      </c>
    </row>
    <row r="132" spans="1:5" ht="13.3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3.3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1442.9583000000002</v>
      </c>
    </row>
    <row r="134" spans="1:5" ht="13.35" customHeight="1" x14ac:dyDescent="0.2">
      <c r="A134" s="122" t="s">
        <v>105</v>
      </c>
      <c r="B134" s="122"/>
      <c r="C134" s="122"/>
      <c r="D134" s="122"/>
      <c r="E134" s="97">
        <f>SUM(E130:E133)</f>
        <v>3744.8983000000003</v>
      </c>
    </row>
    <row r="135" spans="1:5" ht="13.3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622.33003819241981</v>
      </c>
    </row>
    <row r="136" spans="1:5" ht="13.35" customHeight="1" x14ac:dyDescent="0.2">
      <c r="A136" s="122" t="s">
        <v>493</v>
      </c>
      <c r="B136" s="122"/>
      <c r="C136" s="122"/>
      <c r="D136" s="122"/>
      <c r="E136" s="85">
        <f>SUM(E134:E135)</f>
        <v>4367.2283381924199</v>
      </c>
    </row>
  </sheetData>
  <mergeCells count="135">
    <mergeCell ref="A2:E2"/>
    <mergeCell ref="A3:E3"/>
    <mergeCell ref="A5:B5"/>
    <mergeCell ref="C5:E5"/>
    <mergeCell ref="B11:D11"/>
    <mergeCell ref="B12:D12"/>
    <mergeCell ref="B13:D13"/>
    <mergeCell ref="B14:D14"/>
    <mergeCell ref="A16:E16"/>
    <mergeCell ref="A17:E17"/>
    <mergeCell ref="A6:B6"/>
    <mergeCell ref="C6:E6"/>
    <mergeCell ref="A7:B7"/>
    <mergeCell ref="C7:E7"/>
    <mergeCell ref="A9:E9"/>
    <mergeCell ref="A10:E10"/>
    <mergeCell ref="A22:B22"/>
    <mergeCell ref="D22:E22"/>
    <mergeCell ref="A23:B23"/>
    <mergeCell ref="D23:E23"/>
    <mergeCell ref="A24:B24"/>
    <mergeCell ref="D24:E24"/>
    <mergeCell ref="A18:B19"/>
    <mergeCell ref="C18:C19"/>
    <mergeCell ref="D18:E19"/>
    <mergeCell ref="A20:B20"/>
    <mergeCell ref="D20:E20"/>
    <mergeCell ref="A21:B21"/>
    <mergeCell ref="D21:E21"/>
    <mergeCell ref="B33:D33"/>
    <mergeCell ref="B34:D34"/>
    <mergeCell ref="B39:D39"/>
    <mergeCell ref="A26:E26"/>
    <mergeCell ref="A30:E30"/>
    <mergeCell ref="B32:D32"/>
    <mergeCell ref="A28:B28"/>
    <mergeCell ref="A29:E29"/>
    <mergeCell ref="B31:D31"/>
    <mergeCell ref="A35:E35"/>
    <mergeCell ref="A37:E37"/>
    <mergeCell ref="B38:D38"/>
    <mergeCell ref="B46:D46"/>
    <mergeCell ref="A49:E49"/>
    <mergeCell ref="B51:D51"/>
    <mergeCell ref="B40:D40"/>
    <mergeCell ref="B41:D41"/>
    <mergeCell ref="B42:D42"/>
    <mergeCell ref="B43:D43"/>
    <mergeCell ref="B44:D44"/>
    <mergeCell ref="B45:D45"/>
    <mergeCell ref="A47:D47"/>
    <mergeCell ref="A48:E48"/>
    <mergeCell ref="B50:D50"/>
    <mergeCell ref="A59:E59"/>
    <mergeCell ref="A60:E60"/>
    <mergeCell ref="B62:D62"/>
    <mergeCell ref="B63:D63"/>
    <mergeCell ref="B52:D52"/>
    <mergeCell ref="B53:D53"/>
    <mergeCell ref="B54:D54"/>
    <mergeCell ref="B55:D55"/>
    <mergeCell ref="B56:D56"/>
    <mergeCell ref="A57:D57"/>
    <mergeCell ref="A58:E58"/>
    <mergeCell ref="B61:D61"/>
    <mergeCell ref="A70:E70"/>
    <mergeCell ref="B72:C72"/>
    <mergeCell ref="B73:C73"/>
    <mergeCell ref="B74:C74"/>
    <mergeCell ref="B75:C75"/>
    <mergeCell ref="B64:D64"/>
    <mergeCell ref="B65:D65"/>
    <mergeCell ref="A68:E68"/>
    <mergeCell ref="A69:E69"/>
    <mergeCell ref="A66:D66"/>
    <mergeCell ref="A67:E67"/>
    <mergeCell ref="B71:C71"/>
    <mergeCell ref="A82:E82"/>
    <mergeCell ref="A83:E83"/>
    <mergeCell ref="A84:E84"/>
    <mergeCell ref="B86:C86"/>
    <mergeCell ref="B87:C87"/>
    <mergeCell ref="B76:C76"/>
    <mergeCell ref="B77:C77"/>
    <mergeCell ref="B78:C78"/>
    <mergeCell ref="B79:C79"/>
    <mergeCell ref="A80:C80"/>
    <mergeCell ref="A81:E81"/>
    <mergeCell ref="B85:C85"/>
    <mergeCell ref="A95:E95"/>
    <mergeCell ref="B97:C97"/>
    <mergeCell ref="B98:C98"/>
    <mergeCell ref="B99:C99"/>
    <mergeCell ref="B88:C88"/>
    <mergeCell ref="B89:C89"/>
    <mergeCell ref="B90:C90"/>
    <mergeCell ref="B91:C91"/>
    <mergeCell ref="B92:C92"/>
    <mergeCell ref="A93:C93"/>
    <mergeCell ref="A94:E94"/>
    <mergeCell ref="B96:C96"/>
    <mergeCell ref="A107:E107"/>
    <mergeCell ref="B109:C109"/>
    <mergeCell ref="B110:C110"/>
    <mergeCell ref="B111:C111"/>
    <mergeCell ref="B112:C112"/>
    <mergeCell ref="B104:C104"/>
    <mergeCell ref="A100:C100"/>
    <mergeCell ref="A102:E102"/>
    <mergeCell ref="B103:C103"/>
    <mergeCell ref="A105:C105"/>
    <mergeCell ref="A106:E106"/>
    <mergeCell ref="B108:C108"/>
    <mergeCell ref="B119:C119"/>
    <mergeCell ref="B120:C120"/>
    <mergeCell ref="B121:C121"/>
    <mergeCell ref="A124:E124"/>
    <mergeCell ref="B113:C113"/>
    <mergeCell ref="A116:E116"/>
    <mergeCell ref="B118:C118"/>
    <mergeCell ref="A114:C114"/>
    <mergeCell ref="A115:E115"/>
    <mergeCell ref="B117:C117"/>
    <mergeCell ref="A122:C122"/>
    <mergeCell ref="A123:E123"/>
    <mergeCell ref="A136:D136"/>
    <mergeCell ref="B133:D133"/>
    <mergeCell ref="A127:E127"/>
    <mergeCell ref="B131:D131"/>
    <mergeCell ref="B132:D132"/>
    <mergeCell ref="A126:E126"/>
    <mergeCell ref="A129:D129"/>
    <mergeCell ref="B130:D130"/>
    <mergeCell ref="A134:D134"/>
    <mergeCell ref="B135:D135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36"/>
  <sheetViews>
    <sheetView topLeftCell="A106" workbookViewId="0">
      <selection activeCell="E63" sqref="E63"/>
    </sheetView>
  </sheetViews>
  <sheetFormatPr defaultRowHeight="14.8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4.85" customHeight="1" x14ac:dyDescent="0.2">
      <c r="A1" s="2"/>
      <c r="B1" s="2"/>
      <c r="C1" s="2"/>
      <c r="D1" s="2"/>
      <c r="E1" s="2"/>
    </row>
    <row r="2" spans="1:5" ht="14.85" customHeight="1" x14ac:dyDescent="0.2">
      <c r="A2" s="145" t="s">
        <v>552</v>
      </c>
      <c r="B2" s="145"/>
      <c r="C2" s="145"/>
      <c r="D2" s="145"/>
      <c r="E2" s="145"/>
    </row>
    <row r="3" spans="1:5" ht="14.85" customHeight="1" x14ac:dyDescent="0.2">
      <c r="A3" s="124"/>
      <c r="B3" s="124"/>
      <c r="C3" s="124"/>
      <c r="D3" s="124"/>
      <c r="E3" s="124"/>
    </row>
    <row r="4" spans="1:5" ht="14.25" x14ac:dyDescent="0.2"/>
    <row r="5" spans="1:5" ht="14.85" customHeight="1" x14ac:dyDescent="0.2">
      <c r="A5" s="143" t="s">
        <v>2</v>
      </c>
      <c r="B5" s="143"/>
      <c r="C5" s="138"/>
      <c r="D5" s="138"/>
      <c r="E5" s="138"/>
    </row>
    <row r="6" spans="1:5" ht="14.8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4.8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4.85" customHeight="1" x14ac:dyDescent="0.2">
      <c r="A8" s="4"/>
      <c r="B8" s="4"/>
      <c r="C8" s="59"/>
      <c r="D8" s="59"/>
      <c r="E8" s="59"/>
    </row>
    <row r="9" spans="1:5" ht="14.85" customHeight="1" x14ac:dyDescent="0.2">
      <c r="A9" s="142"/>
      <c r="B9" s="142"/>
      <c r="C9" s="142"/>
      <c r="D9" s="142"/>
      <c r="E9" s="142"/>
    </row>
    <row r="10" spans="1:5" ht="14.85" customHeight="1" x14ac:dyDescent="0.2">
      <c r="A10" s="124" t="s">
        <v>7</v>
      </c>
      <c r="B10" s="124"/>
      <c r="C10" s="124"/>
      <c r="D10" s="124"/>
      <c r="E10" s="124"/>
    </row>
    <row r="11" spans="1:5" ht="14.8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4.85" customHeight="1" x14ac:dyDescent="0.2">
      <c r="A12" s="65" t="s">
        <v>10</v>
      </c>
      <c r="B12" s="140" t="s">
        <v>11</v>
      </c>
      <c r="C12" s="140"/>
      <c r="D12" s="140"/>
      <c r="E12" s="65" t="s">
        <v>144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4.8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4.85" customHeight="1" x14ac:dyDescent="0.2">
      <c r="A15" s="20"/>
      <c r="B15" s="60"/>
      <c r="C15" s="60"/>
      <c r="D15" s="60"/>
      <c r="E15" s="20"/>
    </row>
    <row r="16" spans="1:5" ht="14.85" customHeight="1" x14ac:dyDescent="0.2">
      <c r="A16" s="142"/>
      <c r="B16" s="142"/>
      <c r="C16" s="142"/>
      <c r="D16" s="142"/>
      <c r="E16" s="142"/>
    </row>
    <row r="17" spans="1:5" ht="14.85" customHeight="1" x14ac:dyDescent="0.2">
      <c r="A17" s="124" t="s">
        <v>17</v>
      </c>
      <c r="B17" s="124"/>
      <c r="C17" s="124"/>
      <c r="D17" s="124"/>
      <c r="E17" s="124"/>
    </row>
    <row r="18" spans="1:5" ht="14.8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4.85" customHeight="1" x14ac:dyDescent="0.2">
      <c r="A19" s="139"/>
      <c r="B19" s="139"/>
      <c r="C19" s="133"/>
      <c r="D19" s="133"/>
      <c r="E19" s="133"/>
    </row>
    <row r="20" spans="1:5" ht="14.85" customHeight="1" x14ac:dyDescent="0.2">
      <c r="A20" s="120" t="s">
        <v>127</v>
      </c>
      <c r="B20" s="120"/>
      <c r="C20" s="147" t="s">
        <v>21</v>
      </c>
      <c r="D20" s="141">
        <v>1</v>
      </c>
      <c r="E20" s="141"/>
    </row>
    <row r="21" spans="1:5" ht="14.85" customHeight="1" x14ac:dyDescent="0.2">
      <c r="A21" s="120"/>
      <c r="B21" s="120"/>
      <c r="C21" s="147"/>
      <c r="D21" s="141"/>
      <c r="E21" s="141"/>
    </row>
    <row r="22" spans="1:5" ht="14.85" customHeight="1" x14ac:dyDescent="0.2">
      <c r="A22" s="120"/>
      <c r="B22" s="120"/>
      <c r="C22" s="147"/>
      <c r="D22" s="141"/>
      <c r="E22" s="141"/>
    </row>
    <row r="23" spans="1:5" ht="14.85" customHeight="1" x14ac:dyDescent="0.2">
      <c r="A23" s="148"/>
      <c r="B23" s="148"/>
      <c r="C23" s="30"/>
      <c r="D23" s="148"/>
      <c r="E23" s="148"/>
    </row>
    <row r="24" spans="1:5" ht="14.85" customHeight="1" x14ac:dyDescent="0.2">
      <c r="A24" s="149"/>
      <c r="B24" s="149"/>
      <c r="C24" s="10"/>
      <c r="D24" s="149"/>
      <c r="E24" s="149"/>
    </row>
    <row r="25" spans="1:5" ht="14.85" customHeight="1" x14ac:dyDescent="0.2">
      <c r="A25" s="13"/>
      <c r="B25" s="13"/>
      <c r="C25" s="12"/>
      <c r="D25" s="15"/>
      <c r="E25" s="15"/>
    </row>
    <row r="26" spans="1:5" ht="14.85" customHeight="1" x14ac:dyDescent="0.2">
      <c r="A26" s="124" t="s">
        <v>136</v>
      </c>
      <c r="B26" s="124"/>
      <c r="C26" s="124"/>
      <c r="D26" s="124"/>
      <c r="E26" s="124"/>
    </row>
    <row r="27" spans="1:5" ht="14.85" customHeight="1" x14ac:dyDescent="0.2">
      <c r="A27" s="17"/>
      <c r="B27" s="17"/>
      <c r="C27" s="17"/>
      <c r="D27" s="17"/>
      <c r="E27" s="17"/>
    </row>
    <row r="28" spans="1:5" ht="26.85" customHeight="1" x14ac:dyDescent="0.2">
      <c r="A28" s="135" t="s">
        <v>22</v>
      </c>
      <c r="B28" s="135"/>
      <c r="C28" s="71"/>
      <c r="D28" s="71"/>
      <c r="E28" s="71"/>
    </row>
    <row r="29" spans="1:5" ht="45.75" customHeight="1" x14ac:dyDescent="0.2">
      <c r="A29" s="136" t="s">
        <v>419</v>
      </c>
      <c r="B29" s="136"/>
      <c r="C29" s="136"/>
      <c r="D29" s="136"/>
      <c r="E29" s="136"/>
    </row>
    <row r="30" spans="1:5" ht="14.85" customHeight="1" x14ac:dyDescent="0.2">
      <c r="A30" s="137" t="s">
        <v>23</v>
      </c>
      <c r="B30" s="137"/>
      <c r="C30" s="137"/>
      <c r="D30" s="137"/>
      <c r="E30" s="137"/>
    </row>
    <row r="31" spans="1:5" ht="14.85" customHeight="1" x14ac:dyDescent="0.2">
      <c r="A31" s="65">
        <v>1</v>
      </c>
      <c r="B31" s="121" t="s">
        <v>429</v>
      </c>
      <c r="C31" s="121"/>
      <c r="D31" s="121"/>
      <c r="E31" s="65" t="s">
        <v>144</v>
      </c>
    </row>
    <row r="32" spans="1:5" ht="14.85" customHeight="1" x14ac:dyDescent="0.2">
      <c r="A32" s="65">
        <v>2</v>
      </c>
      <c r="B32" s="121" t="s">
        <v>24</v>
      </c>
      <c r="C32" s="121"/>
      <c r="D32" s="121"/>
      <c r="E32" s="73">
        <v>1733</v>
      </c>
    </row>
    <row r="33" spans="1:5" ht="14.85" customHeight="1" x14ac:dyDescent="0.2">
      <c r="A33" s="65">
        <v>3</v>
      </c>
      <c r="B33" s="121" t="s">
        <v>25</v>
      </c>
      <c r="C33" s="121"/>
      <c r="D33" s="121"/>
      <c r="E33" s="98" t="s">
        <v>128</v>
      </c>
    </row>
    <row r="34" spans="1:5" ht="26.85" customHeight="1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6.25" customHeight="1" x14ac:dyDescent="0.2">
      <c r="A35" s="134" t="s">
        <v>27</v>
      </c>
      <c r="B35" s="134"/>
      <c r="C35" s="134"/>
      <c r="D35" s="134"/>
      <c r="E35" s="134"/>
    </row>
    <row r="36" spans="1:5" ht="14.85" customHeight="1" x14ac:dyDescent="0.2">
      <c r="A36" s="20"/>
      <c r="B36" s="20"/>
      <c r="C36" s="20"/>
      <c r="D36" s="20"/>
      <c r="E36" s="20"/>
    </row>
    <row r="37" spans="1:5" ht="14.85" customHeight="1" x14ac:dyDescent="0.2">
      <c r="A37" s="124" t="s">
        <v>28</v>
      </c>
      <c r="B37" s="124"/>
      <c r="C37" s="124"/>
      <c r="D37" s="124"/>
      <c r="E37" s="124"/>
    </row>
    <row r="38" spans="1:5" ht="14.8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4.85" customHeight="1" x14ac:dyDescent="0.2">
      <c r="A39" s="41" t="s">
        <v>8</v>
      </c>
      <c r="B39" s="120" t="s">
        <v>31</v>
      </c>
      <c r="C39" s="120"/>
      <c r="D39" s="120"/>
      <c r="E39" s="76">
        <f>E32</f>
        <v>1733</v>
      </c>
    </row>
    <row r="40" spans="1:5" ht="14.85" customHeight="1" x14ac:dyDescent="0.2">
      <c r="A40" s="41" t="s">
        <v>10</v>
      </c>
      <c r="B40" s="120" t="s">
        <v>32</v>
      </c>
      <c r="C40" s="120"/>
      <c r="D40" s="120"/>
      <c r="E40" s="81">
        <v>0</v>
      </c>
    </row>
    <row r="41" spans="1:5" ht="14.8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4.8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4.8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4.8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4.8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4.8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4.85" customHeight="1" x14ac:dyDescent="0.2">
      <c r="A47" s="133" t="s">
        <v>43</v>
      </c>
      <c r="B47" s="133"/>
      <c r="C47" s="133"/>
      <c r="D47" s="133"/>
      <c r="E47" s="78">
        <f>SUM(E39:E46)</f>
        <v>1733</v>
      </c>
    </row>
    <row r="48" spans="1:5" ht="14.85" customHeight="1" x14ac:dyDescent="0.2">
      <c r="A48" s="127"/>
      <c r="B48" s="127"/>
      <c r="C48" s="127"/>
      <c r="D48" s="127"/>
      <c r="E48" s="127"/>
    </row>
    <row r="49" spans="1:5" ht="14.85" customHeight="1" x14ac:dyDescent="0.2">
      <c r="A49" s="124" t="s">
        <v>44</v>
      </c>
      <c r="B49" s="124"/>
      <c r="C49" s="124"/>
      <c r="D49" s="124"/>
      <c r="E49" s="124"/>
    </row>
    <row r="50" spans="1:5" ht="26.8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24.75" customHeight="1" x14ac:dyDescent="0.2">
      <c r="A51" s="41" t="s">
        <v>8</v>
      </c>
      <c r="B51" s="132" t="s">
        <v>423</v>
      </c>
      <c r="C51" s="132"/>
      <c r="D51" s="132"/>
      <c r="E51" s="80">
        <f>(4*2*22)-(0.06*E39)</f>
        <v>72.02000000000001</v>
      </c>
    </row>
    <row r="52" spans="1:5" ht="14.85" customHeight="1" x14ac:dyDescent="0.2">
      <c r="A52" s="41" t="s">
        <v>10</v>
      </c>
      <c r="B52" s="132" t="s">
        <v>489</v>
      </c>
      <c r="C52" s="132"/>
      <c r="D52" s="132"/>
      <c r="E52" s="76">
        <f>440-(0.2*440)</f>
        <v>352</v>
      </c>
    </row>
    <row r="53" spans="1:5" ht="14.85" customHeight="1" x14ac:dyDescent="0.2">
      <c r="A53" s="41" t="s">
        <v>12</v>
      </c>
      <c r="B53" s="132" t="s">
        <v>492</v>
      </c>
      <c r="C53" s="132"/>
      <c r="D53" s="132"/>
      <c r="E53" s="76">
        <v>10</v>
      </c>
    </row>
    <row r="54" spans="1:5" ht="14.85" customHeight="1" x14ac:dyDescent="0.2">
      <c r="A54" s="41" t="s">
        <v>14</v>
      </c>
      <c r="B54" s="132" t="s">
        <v>45</v>
      </c>
      <c r="C54" s="132"/>
      <c r="D54" s="132"/>
      <c r="E54" s="81">
        <v>0</v>
      </c>
    </row>
    <row r="55" spans="1:5" ht="14.85" customHeight="1" x14ac:dyDescent="0.2">
      <c r="A55" s="41" t="s">
        <v>35</v>
      </c>
      <c r="B55" s="132" t="s">
        <v>46</v>
      </c>
      <c r="C55" s="132"/>
      <c r="D55" s="132"/>
      <c r="E55" s="76">
        <v>10</v>
      </c>
    </row>
    <row r="56" spans="1:5" ht="14.85" customHeight="1" x14ac:dyDescent="0.2">
      <c r="A56" s="41" t="s">
        <v>37</v>
      </c>
      <c r="B56" s="132" t="s">
        <v>42</v>
      </c>
      <c r="C56" s="132"/>
      <c r="D56" s="132"/>
      <c r="E56" s="81">
        <v>0</v>
      </c>
    </row>
    <row r="57" spans="1:5" ht="14.85" customHeight="1" x14ac:dyDescent="0.2">
      <c r="A57" s="133" t="s">
        <v>47</v>
      </c>
      <c r="B57" s="133"/>
      <c r="C57" s="133"/>
      <c r="D57" s="133"/>
      <c r="E57" s="85">
        <f>SUM(E51:E56)</f>
        <v>444.02</v>
      </c>
    </row>
    <row r="58" spans="1:5" ht="14.85" customHeight="1" x14ac:dyDescent="0.2">
      <c r="A58" s="130" t="s">
        <v>48</v>
      </c>
      <c r="B58" s="130"/>
      <c r="C58" s="130"/>
      <c r="D58" s="130"/>
      <c r="E58" s="130"/>
    </row>
    <row r="59" spans="1:5" ht="14.85" customHeight="1" x14ac:dyDescent="0.2">
      <c r="A59" s="127"/>
      <c r="B59" s="127"/>
      <c r="C59" s="127"/>
      <c r="D59" s="127"/>
      <c r="E59" s="127"/>
    </row>
    <row r="60" spans="1:5" ht="14.85" customHeight="1" x14ac:dyDescent="0.2">
      <c r="A60" s="124" t="s">
        <v>49</v>
      </c>
      <c r="B60" s="124"/>
      <c r="C60" s="124"/>
      <c r="D60" s="124"/>
      <c r="E60" s="124"/>
    </row>
    <row r="61" spans="1:5" ht="14.8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4.85" customHeight="1" x14ac:dyDescent="0.2">
      <c r="A62" s="41" t="s">
        <v>8</v>
      </c>
      <c r="B62" s="120" t="s">
        <v>51</v>
      </c>
      <c r="C62" s="120"/>
      <c r="D62" s="120"/>
      <c r="E62" s="118">
        <f>'Res. Ins. Div.'!C10/12</f>
        <v>0</v>
      </c>
    </row>
    <row r="63" spans="1:5" ht="14.85" customHeight="1" x14ac:dyDescent="0.2">
      <c r="A63" s="41" t="s">
        <v>10</v>
      </c>
      <c r="B63" s="120" t="s">
        <v>52</v>
      </c>
      <c r="C63" s="120"/>
      <c r="D63" s="120"/>
      <c r="E63" s="83">
        <v>0</v>
      </c>
    </row>
    <row r="64" spans="1:5" ht="14.85" customHeight="1" x14ac:dyDescent="0.2">
      <c r="A64" s="41" t="s">
        <v>12</v>
      </c>
      <c r="B64" s="120" t="s">
        <v>53</v>
      </c>
      <c r="C64" s="120"/>
      <c r="D64" s="120"/>
      <c r="E64" s="83">
        <v>0</v>
      </c>
    </row>
    <row r="65" spans="1:5" ht="14.85" customHeight="1" x14ac:dyDescent="0.2">
      <c r="A65" s="41" t="s">
        <v>14</v>
      </c>
      <c r="B65" s="120" t="s">
        <v>42</v>
      </c>
      <c r="C65" s="120"/>
      <c r="D65" s="120"/>
      <c r="E65" s="83">
        <v>0</v>
      </c>
    </row>
    <row r="66" spans="1:5" ht="14.8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4.85" customHeight="1" x14ac:dyDescent="0.2">
      <c r="A67" s="130" t="s">
        <v>55</v>
      </c>
      <c r="B67" s="130"/>
      <c r="C67" s="130"/>
      <c r="D67" s="130"/>
      <c r="E67" s="130"/>
    </row>
    <row r="68" spans="1:5" ht="14.85" customHeight="1" x14ac:dyDescent="0.2">
      <c r="A68" s="127"/>
      <c r="B68" s="127"/>
      <c r="C68" s="127"/>
      <c r="D68" s="127"/>
      <c r="E68" s="127"/>
    </row>
    <row r="69" spans="1:5" ht="14.85" customHeight="1" x14ac:dyDescent="0.2">
      <c r="A69" s="124" t="s">
        <v>56</v>
      </c>
      <c r="B69" s="124"/>
      <c r="C69" s="124"/>
      <c r="D69" s="124"/>
      <c r="E69" s="124"/>
    </row>
    <row r="70" spans="1:5" ht="14.85" customHeight="1" x14ac:dyDescent="0.2">
      <c r="A70" s="129" t="s">
        <v>57</v>
      </c>
      <c r="B70" s="129"/>
      <c r="C70" s="129"/>
      <c r="D70" s="129"/>
      <c r="E70" s="129"/>
    </row>
    <row r="71" spans="1:5" ht="14.8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4.8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346.6</v>
      </c>
    </row>
    <row r="73" spans="1:5" ht="14.25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138.64000000000001</v>
      </c>
    </row>
    <row r="74" spans="1:5" ht="24.75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51.989999999999995</v>
      </c>
    </row>
    <row r="75" spans="1:5" ht="14.8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43.325000000000003</v>
      </c>
    </row>
    <row r="76" spans="1:5" ht="14.8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25.994999999999997</v>
      </c>
    </row>
    <row r="77" spans="1:5" ht="14.8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17.330000000000002</v>
      </c>
    </row>
    <row r="78" spans="1:5" ht="14.8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10.398</v>
      </c>
    </row>
    <row r="79" spans="1:5" ht="14.8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3.4660000000000002</v>
      </c>
    </row>
    <row r="80" spans="1:5" ht="14.25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637.74400000000014</v>
      </c>
    </row>
    <row r="81" spans="1:5" ht="23.25" customHeight="1" x14ac:dyDescent="0.2">
      <c r="A81" s="130" t="s">
        <v>69</v>
      </c>
      <c r="B81" s="130"/>
      <c r="C81" s="130"/>
      <c r="D81" s="130"/>
      <c r="E81" s="130"/>
    </row>
    <row r="82" spans="1:5" ht="14.85" customHeight="1" x14ac:dyDescent="0.2">
      <c r="A82" s="123" t="s">
        <v>70</v>
      </c>
      <c r="B82" s="123"/>
      <c r="C82" s="123"/>
      <c r="D82" s="123"/>
      <c r="E82" s="123"/>
    </row>
    <row r="83" spans="1:5" ht="14.85" customHeight="1" x14ac:dyDescent="0.2">
      <c r="A83" s="127"/>
      <c r="B83" s="127"/>
      <c r="C83" s="127"/>
      <c r="D83" s="127"/>
      <c r="E83" s="127"/>
    </row>
    <row r="84" spans="1:5" ht="14.85" customHeight="1" x14ac:dyDescent="0.2">
      <c r="A84" s="129" t="s">
        <v>71</v>
      </c>
      <c r="B84" s="129"/>
      <c r="C84" s="129"/>
      <c r="D84" s="129"/>
      <c r="E84" s="129"/>
    </row>
    <row r="85" spans="1:5" ht="14.8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4.8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144.35890000000001</v>
      </c>
    </row>
    <row r="87" spans="1:5" ht="14.85" customHeight="1" x14ac:dyDescent="0.2">
      <c r="A87" s="41" t="s">
        <v>10</v>
      </c>
      <c r="B87" s="120" t="s">
        <v>494</v>
      </c>
      <c r="C87" s="120"/>
      <c r="D87" s="100">
        <v>0.1203</v>
      </c>
      <c r="E87" s="87">
        <f>E47*D87</f>
        <v>208.47990000000001</v>
      </c>
    </row>
    <row r="88" spans="1:5" ht="14.8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6.4121000000000006</v>
      </c>
    </row>
    <row r="89" spans="1:5" ht="14.8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32.060499999999998</v>
      </c>
    </row>
    <row r="90" spans="1:5" ht="14.8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22.529</v>
      </c>
    </row>
    <row r="91" spans="1:5" ht="14.8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51.816699999999997</v>
      </c>
    </row>
    <row r="92" spans="1:5" ht="14.8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23.0489</v>
      </c>
    </row>
    <row r="93" spans="1:5" ht="14.8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488.70600000000002</v>
      </c>
    </row>
    <row r="94" spans="1:5" ht="14.85" customHeight="1" x14ac:dyDescent="0.2">
      <c r="A94" s="127"/>
      <c r="B94" s="127"/>
      <c r="C94" s="127"/>
      <c r="D94" s="127"/>
      <c r="E94" s="127"/>
    </row>
    <row r="95" spans="1:5" ht="14.85" customHeight="1" x14ac:dyDescent="0.2">
      <c r="A95" s="129" t="s">
        <v>78</v>
      </c>
      <c r="B95" s="129"/>
      <c r="C95" s="129"/>
      <c r="D95" s="129"/>
      <c r="E95" s="129"/>
    </row>
    <row r="96" spans="1:5" ht="14.8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4.8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28.5945</v>
      </c>
    </row>
    <row r="98" spans="1:5" ht="14.8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65.853999999999999</v>
      </c>
    </row>
    <row r="99" spans="1:5" ht="14.8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69.320000000000007</v>
      </c>
    </row>
    <row r="100" spans="1:5" ht="14.8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163.76850000000002</v>
      </c>
    </row>
    <row r="101" spans="1:5" ht="14.85" customHeight="1" x14ac:dyDescent="0.2">
      <c r="A101" s="22"/>
      <c r="B101" s="22"/>
      <c r="C101" s="22"/>
      <c r="D101" s="22"/>
      <c r="E101" s="22"/>
    </row>
    <row r="102" spans="1:5" ht="14.85" customHeight="1" x14ac:dyDescent="0.2">
      <c r="A102" s="129" t="s">
        <v>82</v>
      </c>
      <c r="B102" s="129"/>
      <c r="C102" s="129"/>
      <c r="D102" s="129"/>
      <c r="E102" s="129"/>
    </row>
    <row r="103" spans="1:5" ht="14.8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4.8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179.8854</v>
      </c>
    </row>
    <row r="105" spans="1:5" ht="14.8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179.8854</v>
      </c>
    </row>
    <row r="106" spans="1:5" ht="14.85" customHeight="1" x14ac:dyDescent="0.2">
      <c r="A106" s="127"/>
      <c r="B106" s="127"/>
      <c r="C106" s="127"/>
      <c r="D106" s="127"/>
      <c r="E106" s="127"/>
    </row>
    <row r="107" spans="1:5" ht="14.85" customHeight="1" x14ac:dyDescent="0.2">
      <c r="A107" s="124" t="s">
        <v>84</v>
      </c>
      <c r="B107" s="124"/>
      <c r="C107" s="124"/>
      <c r="D107" s="124"/>
      <c r="E107" s="124"/>
    </row>
    <row r="108" spans="1:5" ht="14.8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4.8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637.74400000000014</v>
      </c>
    </row>
    <row r="110" spans="1:5" ht="14.8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488.70600000000002</v>
      </c>
    </row>
    <row r="111" spans="1:5" ht="14.8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163.76850000000002</v>
      </c>
    </row>
    <row r="112" spans="1:5" ht="14.8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179.8854</v>
      </c>
    </row>
    <row r="113" spans="1:5" ht="14.8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5" ht="14.8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1470.1039000000005</v>
      </c>
    </row>
    <row r="115" spans="1:5" ht="14.85" customHeight="1" x14ac:dyDescent="0.2">
      <c r="A115" s="127"/>
      <c r="B115" s="127"/>
      <c r="C115" s="127"/>
      <c r="D115" s="127"/>
      <c r="E115" s="127"/>
    </row>
    <row r="116" spans="1:5" ht="14.85" customHeight="1" x14ac:dyDescent="0.2">
      <c r="A116" s="124" t="s">
        <v>91</v>
      </c>
      <c r="B116" s="124"/>
      <c r="C116" s="124"/>
      <c r="D116" s="124"/>
      <c r="E116" s="124"/>
    </row>
    <row r="117" spans="1:5" ht="14.8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5" ht="14.8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5" ht="14.8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393.42152857142861</v>
      </c>
    </row>
    <row r="120" spans="1:5" ht="14.8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212.66028571428572</v>
      </c>
    </row>
    <row r="121" spans="1:5" ht="14.8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</row>
    <row r="122" spans="1:5" ht="14.8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606.08181428571436</v>
      </c>
    </row>
    <row r="123" spans="1:5" ht="14.85" customHeight="1" x14ac:dyDescent="0.2">
      <c r="A123" s="123" t="s">
        <v>97</v>
      </c>
      <c r="B123" s="123"/>
      <c r="C123" s="123"/>
      <c r="D123" s="123"/>
      <c r="E123" s="123"/>
    </row>
    <row r="124" spans="1:5" ht="14.85" customHeight="1" x14ac:dyDescent="0.2">
      <c r="A124" s="123" t="s">
        <v>98</v>
      </c>
      <c r="B124" s="123"/>
      <c r="C124" s="123"/>
      <c r="D124" s="123"/>
      <c r="E124" s="123"/>
    </row>
    <row r="125" spans="1:5" ht="14.85" customHeight="1" x14ac:dyDescent="0.2">
      <c r="A125" s="21"/>
      <c r="B125" s="21"/>
      <c r="C125" s="21"/>
      <c r="D125" s="21"/>
      <c r="E125" s="21"/>
    </row>
    <row r="126" spans="1:5" ht="14.85" customHeight="1" x14ac:dyDescent="0.2">
      <c r="A126" s="124" t="s">
        <v>99</v>
      </c>
      <c r="B126" s="124"/>
      <c r="C126" s="124"/>
      <c r="D126" s="124"/>
      <c r="E126" s="124"/>
    </row>
    <row r="127" spans="1:5" ht="14.85" customHeight="1" x14ac:dyDescent="0.2">
      <c r="A127" s="125" t="s">
        <v>100</v>
      </c>
      <c r="B127" s="125"/>
      <c r="C127" s="125"/>
      <c r="D127" s="125"/>
      <c r="E127" s="125"/>
    </row>
    <row r="128" spans="1:5" ht="14.85" customHeight="1" x14ac:dyDescent="0.2">
      <c r="A128" s="3"/>
      <c r="B128" s="3"/>
      <c r="C128" s="3"/>
      <c r="D128" s="3"/>
      <c r="E128" s="3"/>
    </row>
    <row r="129" spans="1:5" ht="14.8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4.85" customHeight="1" x14ac:dyDescent="0.2">
      <c r="A130" s="41" t="s">
        <v>8</v>
      </c>
      <c r="B130" s="121" t="s">
        <v>102</v>
      </c>
      <c r="C130" s="121"/>
      <c r="D130" s="121"/>
      <c r="E130" s="87">
        <f>E47</f>
        <v>1733</v>
      </c>
    </row>
    <row r="131" spans="1:5" ht="14.85" customHeight="1" x14ac:dyDescent="0.2">
      <c r="A131" s="41" t="s">
        <v>10</v>
      </c>
      <c r="B131" s="121" t="s">
        <v>103</v>
      </c>
      <c r="C131" s="121"/>
      <c r="D131" s="121"/>
      <c r="E131" s="87">
        <f>E57</f>
        <v>444.02</v>
      </c>
    </row>
    <row r="132" spans="1:5" ht="14.8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4.8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1470.1039000000005</v>
      </c>
    </row>
    <row r="134" spans="1:5" ht="14.85" customHeight="1" x14ac:dyDescent="0.2">
      <c r="A134" s="122" t="s">
        <v>105</v>
      </c>
      <c r="B134" s="122"/>
      <c r="C134" s="122"/>
      <c r="D134" s="122"/>
      <c r="E134" s="97">
        <f>SUM(E130:E133)</f>
        <v>3647.1239000000005</v>
      </c>
    </row>
    <row r="135" spans="1:5" ht="14.8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606.08181428571436</v>
      </c>
    </row>
    <row r="136" spans="1:5" ht="14.85" customHeight="1" x14ac:dyDescent="0.2">
      <c r="A136" s="122" t="s">
        <v>130</v>
      </c>
      <c r="B136" s="122"/>
      <c r="C136" s="122"/>
      <c r="D136" s="122"/>
      <c r="E136" s="85">
        <f>SUM(E134:E135)</f>
        <v>4253.2057142857147</v>
      </c>
    </row>
  </sheetData>
  <mergeCells count="132">
    <mergeCell ref="B40:D40"/>
    <mergeCell ref="B41:D41"/>
    <mergeCell ref="B42:D42"/>
    <mergeCell ref="B43:D43"/>
    <mergeCell ref="B46:D46"/>
    <mergeCell ref="A47:D47"/>
    <mergeCell ref="A2:E2"/>
    <mergeCell ref="A3:E3"/>
    <mergeCell ref="A5:B5"/>
    <mergeCell ref="C5:E5"/>
    <mergeCell ref="B11:D11"/>
    <mergeCell ref="A10:E10"/>
    <mergeCell ref="A136:D136"/>
    <mergeCell ref="A20:B22"/>
    <mergeCell ref="C20:C22"/>
    <mergeCell ref="D20:E22"/>
    <mergeCell ref="A23:B23"/>
    <mergeCell ref="D23:E23"/>
    <mergeCell ref="A24:B24"/>
    <mergeCell ref="D24:E24"/>
    <mergeCell ref="A26:E26"/>
    <mergeCell ref="A28:B28"/>
    <mergeCell ref="A30:E30"/>
    <mergeCell ref="B34:D34"/>
    <mergeCell ref="A35:E35"/>
    <mergeCell ref="B44:D44"/>
    <mergeCell ref="B45:D45"/>
    <mergeCell ref="A48:E48"/>
    <mergeCell ref="B38:D38"/>
    <mergeCell ref="B39:D39"/>
    <mergeCell ref="B12:D12"/>
    <mergeCell ref="B13:D13"/>
    <mergeCell ref="A6:B6"/>
    <mergeCell ref="C6:E6"/>
    <mergeCell ref="A7:B7"/>
    <mergeCell ref="C7:E7"/>
    <mergeCell ref="A9:E9"/>
    <mergeCell ref="B14:D14"/>
    <mergeCell ref="A16:E16"/>
    <mergeCell ref="A17:E17"/>
    <mergeCell ref="A18:B19"/>
    <mergeCell ref="C18:C19"/>
    <mergeCell ref="D18:E19"/>
    <mergeCell ref="B31:D31"/>
    <mergeCell ref="B32:D32"/>
    <mergeCell ref="B33:D33"/>
    <mergeCell ref="A29:E29"/>
    <mergeCell ref="A37:E37"/>
    <mergeCell ref="A49:E49"/>
    <mergeCell ref="A58:E58"/>
    <mergeCell ref="A59:E59"/>
    <mergeCell ref="B61:D61"/>
    <mergeCell ref="B50:D50"/>
    <mergeCell ref="B51:D51"/>
    <mergeCell ref="B52:D52"/>
    <mergeCell ref="B53:D53"/>
    <mergeCell ref="B54:D54"/>
    <mergeCell ref="B55:D55"/>
    <mergeCell ref="B56:D56"/>
    <mergeCell ref="A57:D57"/>
    <mergeCell ref="A60:E60"/>
    <mergeCell ref="A68:E68"/>
    <mergeCell ref="A69:E69"/>
    <mergeCell ref="B71:C71"/>
    <mergeCell ref="B72:C72"/>
    <mergeCell ref="B73:C73"/>
    <mergeCell ref="B62:D62"/>
    <mergeCell ref="B63:D63"/>
    <mergeCell ref="B64:D64"/>
    <mergeCell ref="A67:E67"/>
    <mergeCell ref="B65:D65"/>
    <mergeCell ref="A66:D66"/>
    <mergeCell ref="A70:E70"/>
    <mergeCell ref="A81:E81"/>
    <mergeCell ref="A82:E82"/>
    <mergeCell ref="A83:E83"/>
    <mergeCell ref="B85:C85"/>
    <mergeCell ref="B74:C74"/>
    <mergeCell ref="B75:C75"/>
    <mergeCell ref="B76:C76"/>
    <mergeCell ref="B77:C77"/>
    <mergeCell ref="B78:C78"/>
    <mergeCell ref="B79:C79"/>
    <mergeCell ref="A80:C80"/>
    <mergeCell ref="A84:E84"/>
    <mergeCell ref="A94:E94"/>
    <mergeCell ref="B96:C96"/>
    <mergeCell ref="B97:C97"/>
    <mergeCell ref="B86:C86"/>
    <mergeCell ref="B87:C87"/>
    <mergeCell ref="B88:C88"/>
    <mergeCell ref="B89:C89"/>
    <mergeCell ref="B90:C90"/>
    <mergeCell ref="B91:C91"/>
    <mergeCell ref="B92:C92"/>
    <mergeCell ref="A93:C93"/>
    <mergeCell ref="A95:E95"/>
    <mergeCell ref="A106:E106"/>
    <mergeCell ref="B108:C108"/>
    <mergeCell ref="B109:C109"/>
    <mergeCell ref="B110:C110"/>
    <mergeCell ref="B98:C98"/>
    <mergeCell ref="B103:C103"/>
    <mergeCell ref="B99:C99"/>
    <mergeCell ref="A100:C100"/>
    <mergeCell ref="A102:E102"/>
    <mergeCell ref="B104:C104"/>
    <mergeCell ref="A105:C105"/>
    <mergeCell ref="A107:E107"/>
    <mergeCell ref="B117:C117"/>
    <mergeCell ref="B118:C118"/>
    <mergeCell ref="B119:C119"/>
    <mergeCell ref="B120:C120"/>
    <mergeCell ref="B111:C111"/>
    <mergeCell ref="B112:C112"/>
    <mergeCell ref="A115:E115"/>
    <mergeCell ref="B113:C113"/>
    <mergeCell ref="A114:C114"/>
    <mergeCell ref="A116:E116"/>
    <mergeCell ref="B133:D133"/>
    <mergeCell ref="A134:D134"/>
    <mergeCell ref="B135:D135"/>
    <mergeCell ref="B121:C121"/>
    <mergeCell ref="A122:C122"/>
    <mergeCell ref="B131:D131"/>
    <mergeCell ref="B132:D132"/>
    <mergeCell ref="A123:E123"/>
    <mergeCell ref="A126:E126"/>
    <mergeCell ref="B130:D130"/>
    <mergeCell ref="A124:E124"/>
    <mergeCell ref="A127:E127"/>
    <mergeCell ref="A129:D129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36"/>
  <sheetViews>
    <sheetView workbookViewId="0">
      <selection activeCell="A2" sqref="A2:E2"/>
    </sheetView>
  </sheetViews>
  <sheetFormatPr defaultRowHeight="14.8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4.85" customHeight="1" x14ac:dyDescent="0.2">
      <c r="A1" s="2"/>
      <c r="B1" s="2"/>
      <c r="C1" s="2"/>
      <c r="D1" s="2"/>
      <c r="E1" s="2"/>
    </row>
    <row r="2" spans="1:5" ht="14.85" customHeight="1" x14ac:dyDescent="0.2">
      <c r="A2" s="145" t="s">
        <v>552</v>
      </c>
      <c r="B2" s="145"/>
      <c r="C2" s="145"/>
      <c r="D2" s="145"/>
      <c r="E2" s="145"/>
    </row>
    <row r="3" spans="1:5" ht="14.85" customHeight="1" x14ac:dyDescent="0.2">
      <c r="A3" s="124"/>
      <c r="B3" s="124"/>
      <c r="C3" s="124"/>
      <c r="D3" s="124"/>
      <c r="E3" s="124"/>
    </row>
    <row r="4" spans="1:5" ht="14.25" x14ac:dyDescent="0.2"/>
    <row r="5" spans="1:5" ht="14.85" customHeight="1" x14ac:dyDescent="0.2">
      <c r="A5" s="143" t="s">
        <v>2</v>
      </c>
      <c r="B5" s="143"/>
      <c r="C5" s="138"/>
      <c r="D5" s="138"/>
      <c r="E5" s="138"/>
    </row>
    <row r="6" spans="1:5" ht="14.8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4.8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4.85" customHeight="1" x14ac:dyDescent="0.2">
      <c r="A8" s="4"/>
      <c r="B8" s="4"/>
      <c r="C8" s="59"/>
      <c r="D8" s="59"/>
      <c r="E8" s="59"/>
    </row>
    <row r="9" spans="1:5" ht="14.85" customHeight="1" x14ac:dyDescent="0.2">
      <c r="A9" s="142"/>
      <c r="B9" s="142"/>
      <c r="C9" s="142"/>
      <c r="D9" s="142"/>
      <c r="E9" s="142"/>
    </row>
    <row r="10" spans="1:5" ht="14.85" customHeight="1" x14ac:dyDescent="0.2">
      <c r="A10" s="124" t="s">
        <v>7</v>
      </c>
      <c r="B10" s="124"/>
      <c r="C10" s="124"/>
      <c r="D10" s="124"/>
      <c r="E10" s="124"/>
    </row>
    <row r="11" spans="1:5" ht="14.8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4.85" customHeight="1" x14ac:dyDescent="0.2">
      <c r="A12" s="65" t="s">
        <v>10</v>
      </c>
      <c r="B12" s="140" t="s">
        <v>11</v>
      </c>
      <c r="C12" s="140"/>
      <c r="D12" s="140"/>
      <c r="E12" s="65" t="s">
        <v>122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4.8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4.85" customHeight="1" x14ac:dyDescent="0.2">
      <c r="A15" s="20"/>
      <c r="B15" s="60"/>
      <c r="C15" s="60"/>
      <c r="D15" s="60"/>
      <c r="E15" s="20"/>
    </row>
    <row r="16" spans="1:5" ht="14.85" customHeight="1" x14ac:dyDescent="0.2">
      <c r="A16" s="142"/>
      <c r="B16" s="142"/>
      <c r="C16" s="142"/>
      <c r="D16" s="142"/>
      <c r="E16" s="142"/>
    </row>
    <row r="17" spans="1:5" ht="14.85" customHeight="1" x14ac:dyDescent="0.2">
      <c r="A17" s="124" t="s">
        <v>17</v>
      </c>
      <c r="B17" s="124"/>
      <c r="C17" s="124"/>
      <c r="D17" s="124"/>
      <c r="E17" s="124"/>
    </row>
    <row r="18" spans="1:5" ht="14.8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4.85" customHeight="1" x14ac:dyDescent="0.2">
      <c r="A19" s="139"/>
      <c r="B19" s="139"/>
      <c r="C19" s="133"/>
      <c r="D19" s="133"/>
      <c r="E19" s="133"/>
    </row>
    <row r="20" spans="1:5" ht="14.85" customHeight="1" x14ac:dyDescent="0.2">
      <c r="A20" s="120" t="s">
        <v>133</v>
      </c>
      <c r="B20" s="120"/>
      <c r="C20" s="147" t="s">
        <v>21</v>
      </c>
      <c r="D20" s="141">
        <v>1</v>
      </c>
      <c r="E20" s="141"/>
    </row>
    <row r="21" spans="1:5" ht="14.85" customHeight="1" x14ac:dyDescent="0.2">
      <c r="A21" s="120"/>
      <c r="B21" s="120"/>
      <c r="C21" s="147"/>
      <c r="D21" s="141"/>
      <c r="E21" s="141"/>
    </row>
    <row r="22" spans="1:5" ht="14.85" customHeight="1" x14ac:dyDescent="0.2">
      <c r="A22" s="120"/>
      <c r="B22" s="120"/>
      <c r="C22" s="147"/>
      <c r="D22" s="141"/>
      <c r="E22" s="141"/>
    </row>
    <row r="23" spans="1:5" ht="14.85" customHeight="1" x14ac:dyDescent="0.2">
      <c r="A23" s="120"/>
      <c r="B23" s="120"/>
      <c r="C23" s="147"/>
      <c r="D23" s="141"/>
      <c r="E23" s="141"/>
    </row>
    <row r="24" spans="1:5" ht="24.75" customHeight="1" x14ac:dyDescent="0.2">
      <c r="A24" s="120"/>
      <c r="B24" s="120"/>
      <c r="C24" s="147"/>
      <c r="D24" s="141"/>
      <c r="E24" s="141"/>
    </row>
    <row r="25" spans="1:5" ht="14.85" customHeight="1" x14ac:dyDescent="0.2">
      <c r="A25" s="60"/>
      <c r="B25" s="60"/>
      <c r="C25" s="20"/>
      <c r="D25" s="68"/>
      <c r="E25" s="68"/>
    </row>
    <row r="26" spans="1:5" ht="14.85" customHeight="1" x14ac:dyDescent="0.2">
      <c r="A26" s="124" t="s">
        <v>136</v>
      </c>
      <c r="B26" s="124"/>
      <c r="C26" s="124"/>
      <c r="D26" s="124"/>
      <c r="E26" s="124"/>
    </row>
    <row r="27" spans="1:5" ht="14.85" customHeight="1" x14ac:dyDescent="0.2">
      <c r="A27" s="17"/>
      <c r="B27" s="17"/>
      <c r="C27" s="17"/>
      <c r="D27" s="17"/>
      <c r="E27" s="17"/>
    </row>
    <row r="28" spans="1:5" ht="26.85" customHeight="1" x14ac:dyDescent="0.2">
      <c r="A28" s="135" t="s">
        <v>22</v>
      </c>
      <c r="B28" s="135"/>
      <c r="C28" s="71"/>
      <c r="D28" s="71"/>
      <c r="E28" s="71"/>
    </row>
    <row r="29" spans="1:5" ht="41.25" customHeight="1" x14ac:dyDescent="0.2">
      <c r="A29" s="136" t="s">
        <v>419</v>
      </c>
      <c r="B29" s="136"/>
      <c r="C29" s="136"/>
      <c r="D29" s="136"/>
      <c r="E29" s="136"/>
    </row>
    <row r="30" spans="1:5" ht="14.85" customHeight="1" x14ac:dyDescent="0.2">
      <c r="A30" s="137" t="s">
        <v>23</v>
      </c>
      <c r="B30" s="137"/>
      <c r="C30" s="137"/>
      <c r="D30" s="137"/>
      <c r="E30" s="137"/>
    </row>
    <row r="31" spans="1:5" ht="14.85" customHeight="1" x14ac:dyDescent="0.2">
      <c r="A31" s="65">
        <v>1</v>
      </c>
      <c r="B31" s="121" t="s">
        <v>428</v>
      </c>
      <c r="C31" s="121"/>
      <c r="D31" s="121"/>
      <c r="E31" s="65" t="s">
        <v>122</v>
      </c>
    </row>
    <row r="32" spans="1:5" ht="14.85" customHeight="1" x14ac:dyDescent="0.2">
      <c r="A32" s="65">
        <v>2</v>
      </c>
      <c r="B32" s="121" t="s">
        <v>24</v>
      </c>
      <c r="C32" s="121"/>
      <c r="D32" s="121"/>
      <c r="E32" s="73">
        <v>2188</v>
      </c>
    </row>
    <row r="33" spans="1:5" ht="25.5" x14ac:dyDescent="0.2">
      <c r="A33" s="65">
        <v>3</v>
      </c>
      <c r="B33" s="121" t="s">
        <v>25</v>
      </c>
      <c r="C33" s="121"/>
      <c r="D33" s="121"/>
      <c r="E33" s="98" t="s">
        <v>138</v>
      </c>
    </row>
    <row r="34" spans="1:5" ht="26.85" customHeight="1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6.25" customHeight="1" x14ac:dyDescent="0.2">
      <c r="A35" s="134" t="s">
        <v>27</v>
      </c>
      <c r="B35" s="134"/>
      <c r="C35" s="134"/>
      <c r="D35" s="134"/>
      <c r="E35" s="134"/>
    </row>
    <row r="36" spans="1:5" ht="14.85" customHeight="1" x14ac:dyDescent="0.2">
      <c r="A36" s="20"/>
      <c r="B36" s="20"/>
      <c r="C36" s="20"/>
      <c r="D36" s="20"/>
      <c r="E36" s="20"/>
    </row>
    <row r="37" spans="1:5" ht="14.85" customHeight="1" x14ac:dyDescent="0.2">
      <c r="A37" s="124" t="s">
        <v>28</v>
      </c>
      <c r="B37" s="124"/>
      <c r="C37" s="124"/>
      <c r="D37" s="124"/>
      <c r="E37" s="124"/>
    </row>
    <row r="38" spans="1:5" ht="14.8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4.85" customHeight="1" x14ac:dyDescent="0.2">
      <c r="A39" s="41" t="s">
        <v>8</v>
      </c>
      <c r="B39" s="120" t="s">
        <v>31</v>
      </c>
      <c r="C39" s="120"/>
      <c r="D39" s="120"/>
      <c r="E39" s="76">
        <f>E32</f>
        <v>2188</v>
      </c>
    </row>
    <row r="40" spans="1:5" ht="14.85" customHeight="1" x14ac:dyDescent="0.2">
      <c r="A40" s="41" t="s">
        <v>10</v>
      </c>
      <c r="B40" s="120" t="s">
        <v>32</v>
      </c>
      <c r="C40" s="120"/>
      <c r="D40" s="120"/>
      <c r="E40" s="76">
        <f>0.3*E39</f>
        <v>656.4</v>
      </c>
    </row>
    <row r="41" spans="1:5" ht="14.8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4.8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4.8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4.8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4.8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4.8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4.85" customHeight="1" x14ac:dyDescent="0.2">
      <c r="A47" s="133" t="s">
        <v>43</v>
      </c>
      <c r="B47" s="133"/>
      <c r="C47" s="133"/>
      <c r="D47" s="133"/>
      <c r="E47" s="104">
        <f>SUM(E39:E46)</f>
        <v>2844.4</v>
      </c>
    </row>
    <row r="48" spans="1:5" ht="14.85" customHeight="1" x14ac:dyDescent="0.2">
      <c r="A48" s="127"/>
      <c r="B48" s="127"/>
      <c r="C48" s="127"/>
      <c r="D48" s="127"/>
      <c r="E48" s="127"/>
    </row>
    <row r="49" spans="1:5" ht="14.85" customHeight="1" x14ac:dyDescent="0.2">
      <c r="A49" s="124" t="s">
        <v>44</v>
      </c>
      <c r="B49" s="124"/>
      <c r="C49" s="124"/>
      <c r="D49" s="124"/>
      <c r="E49" s="124"/>
    </row>
    <row r="50" spans="1:5" ht="26.8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30.75" customHeight="1" x14ac:dyDescent="0.2">
      <c r="A51" s="79" t="s">
        <v>8</v>
      </c>
      <c r="B51" s="146" t="s">
        <v>496</v>
      </c>
      <c r="C51" s="146"/>
      <c r="D51" s="146"/>
      <c r="E51" s="80">
        <f>(3*2*22)-(0.06*E39)</f>
        <v>0.71999999999999886</v>
      </c>
    </row>
    <row r="52" spans="1:5" ht="14.85" customHeight="1" x14ac:dyDescent="0.2">
      <c r="A52" s="79" t="s">
        <v>10</v>
      </c>
      <c r="B52" s="132" t="s">
        <v>489</v>
      </c>
      <c r="C52" s="132"/>
      <c r="D52" s="132"/>
      <c r="E52" s="76">
        <v>550</v>
      </c>
    </row>
    <row r="53" spans="1:5" ht="14.85" customHeight="1" x14ac:dyDescent="0.2">
      <c r="A53" s="79" t="s">
        <v>12</v>
      </c>
      <c r="B53" s="132" t="s">
        <v>492</v>
      </c>
      <c r="C53" s="132"/>
      <c r="D53" s="132"/>
      <c r="E53" s="76">
        <v>10</v>
      </c>
    </row>
    <row r="54" spans="1:5" ht="14.85" customHeight="1" x14ac:dyDescent="0.2">
      <c r="A54" s="79" t="s">
        <v>14</v>
      </c>
      <c r="B54" s="132" t="s">
        <v>45</v>
      </c>
      <c r="C54" s="132"/>
      <c r="D54" s="132"/>
      <c r="E54" s="81">
        <v>0</v>
      </c>
    </row>
    <row r="55" spans="1:5" ht="14.85" customHeight="1" x14ac:dyDescent="0.2">
      <c r="A55" s="79" t="s">
        <v>35</v>
      </c>
      <c r="B55" s="132" t="s">
        <v>46</v>
      </c>
      <c r="C55" s="132"/>
      <c r="D55" s="132"/>
      <c r="E55" s="76">
        <v>11</v>
      </c>
    </row>
    <row r="56" spans="1:5" ht="14.85" customHeight="1" x14ac:dyDescent="0.2">
      <c r="A56" s="79" t="s">
        <v>37</v>
      </c>
      <c r="B56" s="132" t="s">
        <v>42</v>
      </c>
      <c r="C56" s="132"/>
      <c r="D56" s="132"/>
      <c r="E56" s="81">
        <v>0</v>
      </c>
    </row>
    <row r="57" spans="1:5" ht="14.85" customHeight="1" x14ac:dyDescent="0.2">
      <c r="A57" s="131" t="s">
        <v>47</v>
      </c>
      <c r="B57" s="131"/>
      <c r="C57" s="131"/>
      <c r="D57" s="131"/>
      <c r="E57" s="104">
        <f>SUM(E51:E56)</f>
        <v>571.72</v>
      </c>
    </row>
    <row r="58" spans="1:5" ht="14.85" customHeight="1" x14ac:dyDescent="0.2">
      <c r="A58" s="130" t="s">
        <v>48</v>
      </c>
      <c r="B58" s="130"/>
      <c r="C58" s="130"/>
      <c r="D58" s="130"/>
      <c r="E58" s="130"/>
    </row>
    <row r="59" spans="1:5" ht="14.85" customHeight="1" x14ac:dyDescent="0.2">
      <c r="A59" s="127"/>
      <c r="B59" s="127"/>
      <c r="C59" s="127"/>
      <c r="D59" s="127"/>
      <c r="E59" s="127"/>
    </row>
    <row r="60" spans="1:5" ht="14.85" customHeight="1" x14ac:dyDescent="0.2">
      <c r="A60" s="124" t="s">
        <v>49</v>
      </c>
      <c r="B60" s="124"/>
      <c r="C60" s="124"/>
      <c r="D60" s="124"/>
      <c r="E60" s="124"/>
    </row>
    <row r="61" spans="1:5" ht="14.8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4.85" customHeight="1" x14ac:dyDescent="0.2">
      <c r="A62" s="41" t="s">
        <v>8</v>
      </c>
      <c r="B62" s="120" t="s">
        <v>51</v>
      </c>
      <c r="C62" s="120"/>
      <c r="D62" s="120"/>
      <c r="E62" s="118">
        <f>'Res. Ins. Div.'!C11/12</f>
        <v>0</v>
      </c>
    </row>
    <row r="63" spans="1:5" ht="14.85" customHeight="1" x14ac:dyDescent="0.2">
      <c r="A63" s="41" t="s">
        <v>10</v>
      </c>
      <c r="B63" s="120" t="s">
        <v>52</v>
      </c>
      <c r="C63" s="120"/>
      <c r="D63" s="120"/>
      <c r="E63" s="82">
        <f>'Res. Ins. Div.'!G11/12</f>
        <v>0</v>
      </c>
    </row>
    <row r="64" spans="1:5" ht="14.85" customHeight="1" x14ac:dyDescent="0.2">
      <c r="A64" s="41" t="s">
        <v>12</v>
      </c>
      <c r="B64" s="120" t="s">
        <v>53</v>
      </c>
      <c r="C64" s="120"/>
      <c r="D64" s="120"/>
      <c r="E64" s="82">
        <f>'Res. Ins. Div.'!I11/12</f>
        <v>0</v>
      </c>
    </row>
    <row r="65" spans="1:5" ht="14.85" customHeight="1" x14ac:dyDescent="0.2">
      <c r="A65" s="41" t="s">
        <v>14</v>
      </c>
      <c r="B65" s="120" t="s">
        <v>42</v>
      </c>
      <c r="C65" s="120"/>
      <c r="D65" s="120"/>
      <c r="E65" s="83">
        <v>0</v>
      </c>
    </row>
    <row r="66" spans="1:5" ht="14.8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4.85" customHeight="1" x14ac:dyDescent="0.2">
      <c r="A67" s="130" t="s">
        <v>55</v>
      </c>
      <c r="B67" s="130"/>
      <c r="C67" s="130"/>
      <c r="D67" s="130"/>
      <c r="E67" s="130"/>
    </row>
    <row r="68" spans="1:5" ht="14.85" customHeight="1" x14ac:dyDescent="0.2">
      <c r="A68" s="127"/>
      <c r="B68" s="127"/>
      <c r="C68" s="127"/>
      <c r="D68" s="127"/>
      <c r="E68" s="127"/>
    </row>
    <row r="69" spans="1:5" ht="14.85" customHeight="1" x14ac:dyDescent="0.2">
      <c r="A69" s="124" t="s">
        <v>56</v>
      </c>
      <c r="B69" s="124"/>
      <c r="C69" s="124"/>
      <c r="D69" s="124"/>
      <c r="E69" s="124"/>
    </row>
    <row r="70" spans="1:5" ht="14.85" customHeight="1" x14ac:dyDescent="0.2">
      <c r="A70" s="129" t="s">
        <v>57</v>
      </c>
      <c r="B70" s="129"/>
      <c r="C70" s="129"/>
      <c r="D70" s="129"/>
      <c r="E70" s="129"/>
    </row>
    <row r="71" spans="1:5" ht="14.8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4.8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568.88</v>
      </c>
    </row>
    <row r="73" spans="1:5" ht="14.25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227.55200000000002</v>
      </c>
    </row>
    <row r="74" spans="1:5" ht="24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85.331999999999994</v>
      </c>
    </row>
    <row r="75" spans="1:5" ht="14.8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71.11</v>
      </c>
    </row>
    <row r="76" spans="1:5" ht="14.8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42.665999999999997</v>
      </c>
    </row>
    <row r="77" spans="1:5" ht="14.8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28.444000000000003</v>
      </c>
    </row>
    <row r="78" spans="1:5" ht="14.8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17.066400000000002</v>
      </c>
    </row>
    <row r="79" spans="1:5" ht="14.8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5.6888000000000005</v>
      </c>
    </row>
    <row r="80" spans="1:5" ht="14.25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1046.7391999999998</v>
      </c>
    </row>
    <row r="81" spans="1:5" ht="23.25" customHeight="1" x14ac:dyDescent="0.2">
      <c r="A81" s="130" t="s">
        <v>69</v>
      </c>
      <c r="B81" s="130"/>
      <c r="C81" s="130"/>
      <c r="D81" s="130"/>
      <c r="E81" s="130"/>
    </row>
    <row r="82" spans="1:5" ht="14.85" customHeight="1" x14ac:dyDescent="0.2">
      <c r="A82" s="123" t="s">
        <v>70</v>
      </c>
      <c r="B82" s="123"/>
      <c r="C82" s="123"/>
      <c r="D82" s="123"/>
      <c r="E82" s="123"/>
    </row>
    <row r="83" spans="1:5" ht="14.85" customHeight="1" x14ac:dyDescent="0.2">
      <c r="A83" s="127"/>
      <c r="B83" s="127"/>
      <c r="C83" s="127"/>
      <c r="D83" s="127"/>
      <c r="E83" s="127"/>
    </row>
    <row r="84" spans="1:5" ht="14.85" customHeight="1" x14ac:dyDescent="0.2">
      <c r="A84" s="129" t="s">
        <v>71</v>
      </c>
      <c r="B84" s="129"/>
      <c r="C84" s="129"/>
      <c r="D84" s="129"/>
      <c r="E84" s="129"/>
    </row>
    <row r="85" spans="1:5" ht="14.8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4.8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236.93852000000001</v>
      </c>
    </row>
    <row r="87" spans="1:5" ht="14.85" customHeight="1" x14ac:dyDescent="0.2">
      <c r="A87" s="41" t="s">
        <v>10</v>
      </c>
      <c r="B87" s="120" t="s">
        <v>494</v>
      </c>
      <c r="C87" s="120"/>
      <c r="D87" s="100">
        <v>0.1203</v>
      </c>
      <c r="E87" s="87">
        <f>E47*D87</f>
        <v>342.18132000000003</v>
      </c>
    </row>
    <row r="88" spans="1:5" ht="14.8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10.524280000000001</v>
      </c>
    </row>
    <row r="89" spans="1:5" ht="14.8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52.621400000000001</v>
      </c>
    </row>
    <row r="90" spans="1:5" ht="14.8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36.977199999999996</v>
      </c>
    </row>
    <row r="91" spans="1:5" ht="14.8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85.047560000000004</v>
      </c>
    </row>
    <row r="92" spans="1:5" ht="14.8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37.83052</v>
      </c>
    </row>
    <row r="93" spans="1:5" ht="14.85" customHeight="1" x14ac:dyDescent="0.2">
      <c r="A93" s="122" t="s">
        <v>68</v>
      </c>
      <c r="B93" s="122"/>
      <c r="C93" s="122"/>
      <c r="D93" s="89">
        <f>SUM(D86:D92)</f>
        <v>0.28199999999999997</v>
      </c>
      <c r="E93" s="105">
        <f>SUM(E86:E92)</f>
        <v>802.12080000000003</v>
      </c>
    </row>
    <row r="94" spans="1:5" ht="14.85" customHeight="1" x14ac:dyDescent="0.2">
      <c r="A94" s="127"/>
      <c r="B94" s="127"/>
      <c r="C94" s="127"/>
      <c r="D94" s="127"/>
      <c r="E94" s="127"/>
    </row>
    <row r="95" spans="1:5" ht="14.85" customHeight="1" x14ac:dyDescent="0.2">
      <c r="A95" s="129" t="s">
        <v>78</v>
      </c>
      <c r="B95" s="129"/>
      <c r="C95" s="129"/>
      <c r="D95" s="129"/>
      <c r="E95" s="129"/>
    </row>
    <row r="96" spans="1:5" ht="14.8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4.8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46.932600000000001</v>
      </c>
    </row>
    <row r="98" spans="1:5" ht="14.8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108.0872</v>
      </c>
    </row>
    <row r="99" spans="1:5" ht="14.8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113.77600000000001</v>
      </c>
    </row>
    <row r="100" spans="1:5" ht="14.8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268.79579999999999</v>
      </c>
    </row>
    <row r="101" spans="1:5" ht="14.85" customHeight="1" x14ac:dyDescent="0.2">
      <c r="A101" s="22"/>
      <c r="B101" s="22"/>
      <c r="C101" s="22"/>
      <c r="D101" s="22"/>
      <c r="E101" s="22"/>
    </row>
    <row r="102" spans="1:5" ht="14.85" customHeight="1" x14ac:dyDescent="0.2">
      <c r="A102" s="129" t="s">
        <v>82</v>
      </c>
      <c r="B102" s="129"/>
      <c r="C102" s="129"/>
      <c r="D102" s="129"/>
      <c r="E102" s="129"/>
    </row>
    <row r="103" spans="1:5" ht="14.8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4.8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295.24871999999999</v>
      </c>
    </row>
    <row r="105" spans="1:5" ht="14.8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295.24871999999999</v>
      </c>
    </row>
    <row r="106" spans="1:5" ht="14.85" customHeight="1" x14ac:dyDescent="0.2">
      <c r="A106" s="127"/>
      <c r="B106" s="127"/>
      <c r="C106" s="127"/>
      <c r="D106" s="127"/>
      <c r="E106" s="127"/>
    </row>
    <row r="107" spans="1:5" ht="14.85" customHeight="1" x14ac:dyDescent="0.2">
      <c r="A107" s="124" t="s">
        <v>84</v>
      </c>
      <c r="B107" s="124"/>
      <c r="C107" s="124"/>
      <c r="D107" s="124"/>
      <c r="E107" s="124"/>
    </row>
    <row r="108" spans="1:5" ht="14.8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4.8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1046.7391999999998</v>
      </c>
    </row>
    <row r="110" spans="1:5" ht="14.8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802.12080000000003</v>
      </c>
    </row>
    <row r="111" spans="1:5" ht="14.8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268.79579999999999</v>
      </c>
    </row>
    <row r="112" spans="1:5" ht="14.8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295.24871999999999</v>
      </c>
    </row>
    <row r="113" spans="1:5" ht="14.8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5" ht="14.8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2412.9045199999996</v>
      </c>
    </row>
    <row r="115" spans="1:5" ht="14.85" customHeight="1" x14ac:dyDescent="0.2">
      <c r="A115" s="127"/>
      <c r="B115" s="127"/>
      <c r="C115" s="127"/>
      <c r="D115" s="127"/>
      <c r="E115" s="127"/>
    </row>
    <row r="116" spans="1:5" ht="14.85" customHeight="1" x14ac:dyDescent="0.2">
      <c r="A116" s="124" t="s">
        <v>91</v>
      </c>
      <c r="B116" s="124"/>
      <c r="C116" s="124"/>
      <c r="D116" s="124"/>
      <c r="E116" s="124"/>
    </row>
    <row r="117" spans="1:5" ht="14.8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5" ht="14.8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5" ht="14.8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628.78690157434391</v>
      </c>
    </row>
    <row r="120" spans="1:5" ht="14.8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339.88481166180753</v>
      </c>
    </row>
    <row r="121" spans="1:5" ht="14.8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</row>
    <row r="122" spans="1:5" ht="14.8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968.67171323615139</v>
      </c>
    </row>
    <row r="123" spans="1:5" ht="14.85" customHeight="1" x14ac:dyDescent="0.2">
      <c r="A123" s="123" t="s">
        <v>97</v>
      </c>
      <c r="B123" s="123"/>
      <c r="C123" s="123"/>
      <c r="D123" s="123"/>
      <c r="E123" s="123"/>
    </row>
    <row r="124" spans="1:5" ht="14.85" customHeight="1" x14ac:dyDescent="0.2">
      <c r="A124" s="123" t="s">
        <v>98</v>
      </c>
      <c r="B124" s="123"/>
      <c r="C124" s="123"/>
      <c r="D124" s="123"/>
      <c r="E124" s="123"/>
    </row>
    <row r="125" spans="1:5" ht="14.85" customHeight="1" x14ac:dyDescent="0.2">
      <c r="A125" s="21"/>
      <c r="B125" s="21"/>
      <c r="C125" s="21"/>
      <c r="D125" s="21"/>
      <c r="E125" s="21"/>
    </row>
    <row r="126" spans="1:5" ht="14.85" customHeight="1" x14ac:dyDescent="0.2">
      <c r="A126" s="124" t="s">
        <v>99</v>
      </c>
      <c r="B126" s="124"/>
      <c r="C126" s="124"/>
      <c r="D126" s="124"/>
      <c r="E126" s="124"/>
    </row>
    <row r="127" spans="1:5" ht="14.85" customHeight="1" x14ac:dyDescent="0.2">
      <c r="A127" s="125" t="s">
        <v>100</v>
      </c>
      <c r="B127" s="125"/>
      <c r="C127" s="125"/>
      <c r="D127" s="125"/>
      <c r="E127" s="125"/>
    </row>
    <row r="128" spans="1:5" ht="14.85" customHeight="1" x14ac:dyDescent="0.2">
      <c r="A128" s="3"/>
      <c r="B128" s="3"/>
      <c r="C128" s="3"/>
      <c r="D128" s="3"/>
      <c r="E128" s="3"/>
    </row>
    <row r="129" spans="1:5" ht="14.8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4.85" customHeight="1" x14ac:dyDescent="0.2">
      <c r="A130" s="41" t="s">
        <v>8</v>
      </c>
      <c r="B130" s="121" t="s">
        <v>102</v>
      </c>
      <c r="C130" s="121"/>
      <c r="D130" s="121"/>
      <c r="E130" s="87">
        <f>E47</f>
        <v>2844.4</v>
      </c>
    </row>
    <row r="131" spans="1:5" ht="14.85" customHeight="1" x14ac:dyDescent="0.2">
      <c r="A131" s="41" t="s">
        <v>10</v>
      </c>
      <c r="B131" s="121" t="s">
        <v>103</v>
      </c>
      <c r="C131" s="121"/>
      <c r="D131" s="121"/>
      <c r="E131" s="87">
        <f>E57</f>
        <v>571.72</v>
      </c>
    </row>
    <row r="132" spans="1:5" ht="14.8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4.8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2412.9045199999996</v>
      </c>
    </row>
    <row r="134" spans="1:5" ht="14.85" customHeight="1" x14ac:dyDescent="0.2">
      <c r="A134" s="122" t="s">
        <v>105</v>
      </c>
      <c r="B134" s="122"/>
      <c r="C134" s="122"/>
      <c r="D134" s="122"/>
      <c r="E134" s="97">
        <f>SUM(E130:E133)</f>
        <v>5829.024519999999</v>
      </c>
    </row>
    <row r="135" spans="1:5" ht="14.8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968.67171323615139</v>
      </c>
    </row>
    <row r="136" spans="1:5" ht="14.85" customHeight="1" x14ac:dyDescent="0.2">
      <c r="A136" s="122" t="s">
        <v>140</v>
      </c>
      <c r="B136" s="122"/>
      <c r="C136" s="122"/>
      <c r="D136" s="122"/>
      <c r="E136" s="85">
        <f>SUM(E134:E135)</f>
        <v>6797.6962332361509</v>
      </c>
    </row>
  </sheetData>
  <mergeCells count="128">
    <mergeCell ref="B135:D135"/>
    <mergeCell ref="A136:D136"/>
    <mergeCell ref="A20:B24"/>
    <mergeCell ref="C20:C24"/>
    <mergeCell ref="D20:E24"/>
    <mergeCell ref="A129:D129"/>
    <mergeCell ref="B130:D130"/>
    <mergeCell ref="B131:D131"/>
    <mergeCell ref="B132:D132"/>
    <mergeCell ref="B133:D133"/>
    <mergeCell ref="A134:D134"/>
    <mergeCell ref="B121:C121"/>
    <mergeCell ref="A122:C122"/>
    <mergeCell ref="A123:E123"/>
    <mergeCell ref="A124:E124"/>
    <mergeCell ref="A126:E126"/>
    <mergeCell ref="A127:E127"/>
    <mergeCell ref="A115:E115"/>
    <mergeCell ref="A116:E116"/>
    <mergeCell ref="B117:C117"/>
    <mergeCell ref="B118:C118"/>
    <mergeCell ref="B119:C119"/>
    <mergeCell ref="B120:C120"/>
    <mergeCell ref="B109:C109"/>
    <mergeCell ref="B110:C110"/>
    <mergeCell ref="B111:C111"/>
    <mergeCell ref="B112:C112"/>
    <mergeCell ref="B113:C113"/>
    <mergeCell ref="A114:C114"/>
    <mergeCell ref="B103:C103"/>
    <mergeCell ref="B104:C104"/>
    <mergeCell ref="A105:C105"/>
    <mergeCell ref="A106:E106"/>
    <mergeCell ref="A107:E107"/>
    <mergeCell ref="B108:C108"/>
    <mergeCell ref="B96:C96"/>
    <mergeCell ref="B97:C97"/>
    <mergeCell ref="B98:C98"/>
    <mergeCell ref="B99:C99"/>
    <mergeCell ref="A100:C100"/>
    <mergeCell ref="A102:E102"/>
    <mergeCell ref="B90:C90"/>
    <mergeCell ref="B91:C91"/>
    <mergeCell ref="B92:C92"/>
    <mergeCell ref="A93:C93"/>
    <mergeCell ref="A94:E94"/>
    <mergeCell ref="A95:E95"/>
    <mergeCell ref="A84:E84"/>
    <mergeCell ref="B85:C85"/>
    <mergeCell ref="B86:C86"/>
    <mergeCell ref="B87:C87"/>
    <mergeCell ref="B88:C88"/>
    <mergeCell ref="B89:C89"/>
    <mergeCell ref="B78:C78"/>
    <mergeCell ref="B79:C79"/>
    <mergeCell ref="A80:C80"/>
    <mergeCell ref="A81:E81"/>
    <mergeCell ref="A82:E82"/>
    <mergeCell ref="A83:E83"/>
    <mergeCell ref="B72:C72"/>
    <mergeCell ref="B73:C73"/>
    <mergeCell ref="B74:C74"/>
    <mergeCell ref="B75:C75"/>
    <mergeCell ref="B76:C76"/>
    <mergeCell ref="B77:C77"/>
    <mergeCell ref="A66:D66"/>
    <mergeCell ref="A67:E67"/>
    <mergeCell ref="A68:E68"/>
    <mergeCell ref="A69:E69"/>
    <mergeCell ref="A70:E70"/>
    <mergeCell ref="B71:C71"/>
    <mergeCell ref="A60:E60"/>
    <mergeCell ref="B61:D61"/>
    <mergeCell ref="B62:D62"/>
    <mergeCell ref="B63:D63"/>
    <mergeCell ref="B64:D64"/>
    <mergeCell ref="B65:D65"/>
    <mergeCell ref="B54:D54"/>
    <mergeCell ref="B55:D55"/>
    <mergeCell ref="B56:D56"/>
    <mergeCell ref="A57:D57"/>
    <mergeCell ref="A58:E58"/>
    <mergeCell ref="A59:E59"/>
    <mergeCell ref="A48:E48"/>
    <mergeCell ref="A49:E49"/>
    <mergeCell ref="B50:D50"/>
    <mergeCell ref="B51:D51"/>
    <mergeCell ref="B52:D52"/>
    <mergeCell ref="B53:D53"/>
    <mergeCell ref="B42:D42"/>
    <mergeCell ref="B43:D43"/>
    <mergeCell ref="B44:D44"/>
    <mergeCell ref="B45:D45"/>
    <mergeCell ref="B46:D46"/>
    <mergeCell ref="A47:D47"/>
    <mergeCell ref="A35:E35"/>
    <mergeCell ref="A37:E37"/>
    <mergeCell ref="B38:D38"/>
    <mergeCell ref="B39:D39"/>
    <mergeCell ref="B40:D40"/>
    <mergeCell ref="B41:D41"/>
    <mergeCell ref="A29:E29"/>
    <mergeCell ref="A30:E30"/>
    <mergeCell ref="B31:D31"/>
    <mergeCell ref="B32:D32"/>
    <mergeCell ref="B33:D33"/>
    <mergeCell ref="B34:D34"/>
    <mergeCell ref="A26:E26"/>
    <mergeCell ref="A28:B28"/>
    <mergeCell ref="A18:B19"/>
    <mergeCell ref="C18:C19"/>
    <mergeCell ref="D18:E19"/>
    <mergeCell ref="B11:D11"/>
    <mergeCell ref="B12:D12"/>
    <mergeCell ref="B13:D13"/>
    <mergeCell ref="B14:D14"/>
    <mergeCell ref="A16:E16"/>
    <mergeCell ref="A17:E17"/>
    <mergeCell ref="A6:B6"/>
    <mergeCell ref="C6:E6"/>
    <mergeCell ref="A7:B7"/>
    <mergeCell ref="C7:E7"/>
    <mergeCell ref="A9:E9"/>
    <mergeCell ref="A10:E10"/>
    <mergeCell ref="A2:E2"/>
    <mergeCell ref="A3:E3"/>
    <mergeCell ref="A5:B5"/>
    <mergeCell ref="C5:E5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36"/>
  <sheetViews>
    <sheetView topLeftCell="A103" workbookViewId="0">
      <selection activeCell="E64" sqref="E64"/>
    </sheetView>
  </sheetViews>
  <sheetFormatPr defaultRowHeight="14.8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4.85" customHeight="1" x14ac:dyDescent="0.2">
      <c r="A1" s="2"/>
      <c r="B1" s="2"/>
      <c r="C1" s="2"/>
      <c r="D1" s="2"/>
      <c r="E1" s="2"/>
    </row>
    <row r="2" spans="1:5" ht="14.85" customHeight="1" x14ac:dyDescent="0.2">
      <c r="A2" s="145" t="s">
        <v>552</v>
      </c>
      <c r="B2" s="145"/>
      <c r="C2" s="145"/>
      <c r="D2" s="145"/>
      <c r="E2" s="145"/>
    </row>
    <row r="3" spans="1:5" ht="14.85" customHeight="1" x14ac:dyDescent="0.2">
      <c r="A3" s="124"/>
      <c r="B3" s="124"/>
      <c r="C3" s="124"/>
      <c r="D3" s="124"/>
      <c r="E3" s="124"/>
    </row>
    <row r="4" spans="1:5" ht="14.25" x14ac:dyDescent="0.2"/>
    <row r="5" spans="1:5" ht="14.85" customHeight="1" x14ac:dyDescent="0.2">
      <c r="A5" s="143" t="s">
        <v>2</v>
      </c>
      <c r="B5" s="143"/>
      <c r="C5" s="138"/>
      <c r="D5" s="138"/>
      <c r="E5" s="138"/>
    </row>
    <row r="6" spans="1:5" ht="14.8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4.8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4.85" customHeight="1" x14ac:dyDescent="0.2">
      <c r="A8" s="4"/>
      <c r="B8" s="4"/>
      <c r="C8" s="59"/>
      <c r="D8" s="59"/>
      <c r="E8" s="59"/>
    </row>
    <row r="9" spans="1:5" ht="14.85" customHeight="1" x14ac:dyDescent="0.2">
      <c r="A9" s="142"/>
      <c r="B9" s="142"/>
      <c r="C9" s="142"/>
      <c r="D9" s="142"/>
      <c r="E9" s="142"/>
    </row>
    <row r="10" spans="1:5" ht="14.85" customHeight="1" x14ac:dyDescent="0.2">
      <c r="A10" s="124" t="s">
        <v>7</v>
      </c>
      <c r="B10" s="124"/>
      <c r="C10" s="124"/>
      <c r="D10" s="124"/>
      <c r="E10" s="124"/>
    </row>
    <row r="11" spans="1:5" ht="14.8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4.25" x14ac:dyDescent="0.2">
      <c r="A12" s="65" t="s">
        <v>10</v>
      </c>
      <c r="B12" s="140" t="s">
        <v>11</v>
      </c>
      <c r="C12" s="140"/>
      <c r="D12" s="140"/>
      <c r="E12" s="65" t="s">
        <v>122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4.8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4.85" customHeight="1" x14ac:dyDescent="0.2">
      <c r="A15" s="20"/>
      <c r="B15" s="60"/>
      <c r="C15" s="60"/>
      <c r="D15" s="60"/>
      <c r="E15" s="20"/>
    </row>
    <row r="16" spans="1:5" ht="14.85" customHeight="1" x14ac:dyDescent="0.2">
      <c r="A16" s="142"/>
      <c r="B16" s="142"/>
      <c r="C16" s="142"/>
      <c r="D16" s="142"/>
      <c r="E16" s="142"/>
    </row>
    <row r="17" spans="1:5" ht="14.85" customHeight="1" x14ac:dyDescent="0.2">
      <c r="A17" s="124" t="s">
        <v>17</v>
      </c>
      <c r="B17" s="124"/>
      <c r="C17" s="124"/>
      <c r="D17" s="124"/>
      <c r="E17" s="124"/>
    </row>
    <row r="18" spans="1:5" ht="14.8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4.85" customHeight="1" x14ac:dyDescent="0.2">
      <c r="A19" s="139"/>
      <c r="B19" s="139"/>
      <c r="C19" s="133"/>
      <c r="D19" s="133"/>
      <c r="E19" s="133"/>
    </row>
    <row r="20" spans="1:5" ht="14.85" customHeight="1" x14ac:dyDescent="0.2">
      <c r="A20" s="120" t="s">
        <v>134</v>
      </c>
      <c r="B20" s="120"/>
      <c r="C20" s="147" t="s">
        <v>21</v>
      </c>
      <c r="D20" s="141">
        <v>1</v>
      </c>
      <c r="E20" s="141"/>
    </row>
    <row r="21" spans="1:5" ht="14.85" customHeight="1" x14ac:dyDescent="0.2">
      <c r="A21" s="120"/>
      <c r="B21" s="120"/>
      <c r="C21" s="147"/>
      <c r="D21" s="141"/>
      <c r="E21" s="141"/>
    </row>
    <row r="22" spans="1:5" ht="14.85" customHeight="1" x14ac:dyDescent="0.2">
      <c r="A22" s="120"/>
      <c r="B22" s="120"/>
      <c r="C22" s="147"/>
      <c r="D22" s="141"/>
      <c r="E22" s="141"/>
    </row>
    <row r="23" spans="1:5" ht="14.85" customHeight="1" x14ac:dyDescent="0.2">
      <c r="A23" s="148"/>
      <c r="B23" s="148"/>
      <c r="C23" s="30"/>
      <c r="D23" s="148"/>
      <c r="E23" s="148"/>
    </row>
    <row r="24" spans="1:5" ht="14.85" customHeight="1" x14ac:dyDescent="0.2">
      <c r="A24" s="149"/>
      <c r="B24" s="149"/>
      <c r="C24" s="10"/>
      <c r="D24" s="149"/>
      <c r="E24" s="149"/>
    </row>
    <row r="25" spans="1:5" ht="14.85" customHeight="1" x14ac:dyDescent="0.2">
      <c r="A25" s="13"/>
      <c r="B25" s="13"/>
      <c r="C25" s="12"/>
      <c r="D25" s="15"/>
      <c r="E25" s="15"/>
    </row>
    <row r="26" spans="1:5" ht="14.85" customHeight="1" x14ac:dyDescent="0.2">
      <c r="A26" s="124" t="s">
        <v>136</v>
      </c>
      <c r="B26" s="124"/>
      <c r="C26" s="124"/>
      <c r="D26" s="124"/>
      <c r="E26" s="124"/>
    </row>
    <row r="27" spans="1:5" ht="14.85" customHeight="1" x14ac:dyDescent="0.2">
      <c r="A27" s="17"/>
      <c r="B27" s="17"/>
      <c r="C27" s="17"/>
      <c r="D27" s="17"/>
      <c r="E27" s="17"/>
    </row>
    <row r="28" spans="1:5" ht="26.85" customHeight="1" x14ac:dyDescent="0.2">
      <c r="A28" s="135" t="s">
        <v>22</v>
      </c>
      <c r="B28" s="135"/>
      <c r="C28" s="71"/>
      <c r="D28" s="71"/>
      <c r="E28" s="71"/>
    </row>
    <row r="29" spans="1:5" ht="39" customHeight="1" x14ac:dyDescent="0.2">
      <c r="A29" s="136" t="s">
        <v>419</v>
      </c>
      <c r="B29" s="136"/>
      <c r="C29" s="136"/>
      <c r="D29" s="136"/>
      <c r="E29" s="136"/>
    </row>
    <row r="30" spans="1:5" ht="14.85" customHeight="1" x14ac:dyDescent="0.2">
      <c r="A30" s="137" t="s">
        <v>23</v>
      </c>
      <c r="B30" s="137"/>
      <c r="C30" s="137"/>
      <c r="D30" s="137"/>
      <c r="E30" s="137"/>
    </row>
    <row r="31" spans="1:5" ht="14.85" customHeight="1" x14ac:dyDescent="0.2">
      <c r="A31" s="65">
        <v>1</v>
      </c>
      <c r="B31" s="121" t="s">
        <v>428</v>
      </c>
      <c r="C31" s="121"/>
      <c r="D31" s="121"/>
      <c r="E31" s="67" t="s">
        <v>122</v>
      </c>
    </row>
    <row r="32" spans="1:5" ht="14.85" customHeight="1" x14ac:dyDescent="0.2">
      <c r="A32" s="65">
        <v>2</v>
      </c>
      <c r="B32" s="121" t="s">
        <v>24</v>
      </c>
      <c r="C32" s="121"/>
      <c r="D32" s="121"/>
      <c r="E32" s="73">
        <v>1701</v>
      </c>
    </row>
    <row r="33" spans="1:5" ht="25.5" x14ac:dyDescent="0.2">
      <c r="A33" s="65">
        <v>3</v>
      </c>
      <c r="B33" s="121" t="s">
        <v>25</v>
      </c>
      <c r="C33" s="121"/>
      <c r="D33" s="121"/>
      <c r="E33" s="98" t="s">
        <v>121</v>
      </c>
    </row>
    <row r="34" spans="1:5" ht="26.85" customHeight="1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6.25" customHeight="1" x14ac:dyDescent="0.2">
      <c r="A35" s="134" t="s">
        <v>27</v>
      </c>
      <c r="B35" s="134"/>
      <c r="C35" s="134"/>
      <c r="D35" s="134"/>
      <c r="E35" s="134"/>
    </row>
    <row r="36" spans="1:5" ht="14.85" customHeight="1" x14ac:dyDescent="0.2">
      <c r="A36" s="20"/>
      <c r="B36" s="20"/>
      <c r="C36" s="20"/>
      <c r="D36" s="20"/>
      <c r="E36" s="20"/>
    </row>
    <row r="37" spans="1:5" ht="14.85" customHeight="1" x14ac:dyDescent="0.2">
      <c r="A37" s="124" t="s">
        <v>28</v>
      </c>
      <c r="B37" s="124"/>
      <c r="C37" s="124"/>
      <c r="D37" s="124"/>
      <c r="E37" s="124"/>
    </row>
    <row r="38" spans="1:5" ht="14.8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4.85" customHeight="1" x14ac:dyDescent="0.2">
      <c r="A39" s="41" t="s">
        <v>8</v>
      </c>
      <c r="B39" s="120" t="s">
        <v>31</v>
      </c>
      <c r="C39" s="120"/>
      <c r="D39" s="120"/>
      <c r="E39" s="76">
        <f>E32</f>
        <v>1701</v>
      </c>
    </row>
    <row r="40" spans="1:5" ht="14.85" customHeight="1" x14ac:dyDescent="0.2">
      <c r="A40" s="41" t="s">
        <v>10</v>
      </c>
      <c r="B40" s="120" t="s">
        <v>32</v>
      </c>
      <c r="C40" s="120"/>
      <c r="D40" s="120"/>
      <c r="E40" s="81">
        <v>0</v>
      </c>
    </row>
    <row r="41" spans="1:5" ht="14.8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4.8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4.8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4.8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4.8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4.8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4.85" customHeight="1" x14ac:dyDescent="0.2">
      <c r="A47" s="133" t="s">
        <v>43</v>
      </c>
      <c r="B47" s="133"/>
      <c r="C47" s="133"/>
      <c r="D47" s="133"/>
      <c r="E47" s="78">
        <f>SUM(E39:E46)</f>
        <v>1701</v>
      </c>
    </row>
    <row r="48" spans="1:5" ht="14.85" customHeight="1" x14ac:dyDescent="0.2">
      <c r="A48" s="127"/>
      <c r="B48" s="127"/>
      <c r="C48" s="127"/>
      <c r="D48" s="127"/>
      <c r="E48" s="127"/>
    </row>
    <row r="49" spans="1:5" ht="14.85" customHeight="1" x14ac:dyDescent="0.2">
      <c r="A49" s="124" t="s">
        <v>44</v>
      </c>
      <c r="B49" s="124"/>
      <c r="C49" s="124"/>
      <c r="D49" s="124"/>
      <c r="E49" s="124"/>
    </row>
    <row r="50" spans="1:5" ht="26.8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24.75" customHeight="1" x14ac:dyDescent="0.2">
      <c r="A51" s="79" t="s">
        <v>8</v>
      </c>
      <c r="B51" s="146" t="s">
        <v>497</v>
      </c>
      <c r="C51" s="146"/>
      <c r="D51" s="146"/>
      <c r="E51" s="80">
        <f>(2.5*2*22)-(0.06*E39)</f>
        <v>7.9399999999999977</v>
      </c>
    </row>
    <row r="52" spans="1:5" ht="14.85" customHeight="1" x14ac:dyDescent="0.2">
      <c r="A52" s="79" t="s">
        <v>10</v>
      </c>
      <c r="B52" s="132" t="s">
        <v>489</v>
      </c>
      <c r="C52" s="132"/>
      <c r="D52" s="132"/>
      <c r="E52" s="76">
        <v>550</v>
      </c>
    </row>
    <row r="53" spans="1:5" ht="14.85" customHeight="1" x14ac:dyDescent="0.2">
      <c r="A53" s="79" t="s">
        <v>12</v>
      </c>
      <c r="B53" s="132" t="s">
        <v>492</v>
      </c>
      <c r="C53" s="132"/>
      <c r="D53" s="132"/>
      <c r="E53" s="76">
        <v>10</v>
      </c>
    </row>
    <row r="54" spans="1:5" ht="14.85" customHeight="1" x14ac:dyDescent="0.2">
      <c r="A54" s="79" t="s">
        <v>14</v>
      </c>
      <c r="B54" s="132" t="s">
        <v>45</v>
      </c>
      <c r="C54" s="132"/>
      <c r="D54" s="132"/>
      <c r="E54" s="81">
        <v>0</v>
      </c>
    </row>
    <row r="55" spans="1:5" ht="14.85" customHeight="1" x14ac:dyDescent="0.2">
      <c r="A55" s="79" t="s">
        <v>35</v>
      </c>
      <c r="B55" s="132" t="s">
        <v>46</v>
      </c>
      <c r="C55" s="132"/>
      <c r="D55" s="132"/>
      <c r="E55" s="76">
        <v>11</v>
      </c>
    </row>
    <row r="56" spans="1:5" ht="14.85" customHeight="1" x14ac:dyDescent="0.2">
      <c r="A56" s="79" t="s">
        <v>37</v>
      </c>
      <c r="B56" s="132" t="s">
        <v>42</v>
      </c>
      <c r="C56" s="132"/>
      <c r="D56" s="132"/>
      <c r="E56" s="81">
        <v>0</v>
      </c>
    </row>
    <row r="57" spans="1:5" ht="14.85" customHeight="1" x14ac:dyDescent="0.2">
      <c r="A57" s="131" t="s">
        <v>47</v>
      </c>
      <c r="B57" s="131"/>
      <c r="C57" s="131"/>
      <c r="D57" s="131"/>
      <c r="E57" s="104">
        <f>SUM(E51:E56)</f>
        <v>578.94000000000005</v>
      </c>
    </row>
    <row r="58" spans="1:5" ht="14.85" customHeight="1" x14ac:dyDescent="0.2">
      <c r="A58" s="150" t="s">
        <v>48</v>
      </c>
      <c r="B58" s="150"/>
      <c r="C58" s="150"/>
      <c r="D58" s="150"/>
      <c r="E58" s="150"/>
    </row>
    <row r="59" spans="1:5" ht="14.85" customHeight="1" x14ac:dyDescent="0.2">
      <c r="A59" s="127"/>
      <c r="B59" s="127"/>
      <c r="C59" s="127"/>
      <c r="D59" s="127"/>
      <c r="E59" s="127"/>
    </row>
    <row r="60" spans="1:5" ht="14.85" customHeight="1" x14ac:dyDescent="0.2">
      <c r="A60" s="124" t="s">
        <v>49</v>
      </c>
      <c r="B60" s="124"/>
      <c r="C60" s="124"/>
      <c r="D60" s="124"/>
      <c r="E60" s="124"/>
    </row>
    <row r="61" spans="1:5" ht="14.8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4.85" customHeight="1" x14ac:dyDescent="0.2">
      <c r="A62" s="41" t="s">
        <v>8</v>
      </c>
      <c r="B62" s="120" t="s">
        <v>51</v>
      </c>
      <c r="C62" s="120"/>
      <c r="D62" s="120"/>
      <c r="E62" s="82">
        <f>'Res. Ins. Div.'!C12/12</f>
        <v>0</v>
      </c>
    </row>
    <row r="63" spans="1:5" ht="14.85" customHeight="1" x14ac:dyDescent="0.2">
      <c r="A63" s="41" t="s">
        <v>10</v>
      </c>
      <c r="B63" s="120" t="s">
        <v>52</v>
      </c>
      <c r="C63" s="120"/>
      <c r="D63" s="120"/>
      <c r="E63" s="82">
        <f>'Res. Ins. Div.'!G12/24</f>
        <v>0</v>
      </c>
    </row>
    <row r="64" spans="1:5" ht="14.85" customHeight="1" x14ac:dyDescent="0.2">
      <c r="A64" s="41" t="s">
        <v>12</v>
      </c>
      <c r="B64" s="120" t="s">
        <v>53</v>
      </c>
      <c r="C64" s="120"/>
      <c r="D64" s="120"/>
      <c r="E64" s="83">
        <v>0</v>
      </c>
    </row>
    <row r="65" spans="1:5" ht="14.85" customHeight="1" x14ac:dyDescent="0.2">
      <c r="A65" s="41" t="s">
        <v>14</v>
      </c>
      <c r="B65" s="120" t="s">
        <v>42</v>
      </c>
      <c r="C65" s="120"/>
      <c r="D65" s="120"/>
      <c r="E65" s="83">
        <v>0</v>
      </c>
    </row>
    <row r="66" spans="1:5" ht="14.8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4.85" customHeight="1" x14ac:dyDescent="0.2">
      <c r="A67" s="130" t="s">
        <v>55</v>
      </c>
      <c r="B67" s="130"/>
      <c r="C67" s="130"/>
      <c r="D67" s="130"/>
      <c r="E67" s="130"/>
    </row>
    <row r="68" spans="1:5" ht="14.85" customHeight="1" x14ac:dyDescent="0.2">
      <c r="A68" s="127"/>
      <c r="B68" s="127"/>
      <c r="C68" s="127"/>
      <c r="D68" s="127"/>
      <c r="E68" s="127"/>
    </row>
    <row r="69" spans="1:5" ht="14.85" customHeight="1" x14ac:dyDescent="0.2">
      <c r="A69" s="124" t="s">
        <v>56</v>
      </c>
      <c r="B69" s="124"/>
      <c r="C69" s="124"/>
      <c r="D69" s="124"/>
      <c r="E69" s="124"/>
    </row>
    <row r="70" spans="1:5" ht="14.85" customHeight="1" x14ac:dyDescent="0.2">
      <c r="A70" s="129" t="s">
        <v>57</v>
      </c>
      <c r="B70" s="129"/>
      <c r="C70" s="129"/>
      <c r="D70" s="129"/>
      <c r="E70" s="129"/>
    </row>
    <row r="71" spans="1:5" ht="14.8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4.8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340.20000000000005</v>
      </c>
    </row>
    <row r="73" spans="1:5" ht="14.25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136.08000000000001</v>
      </c>
    </row>
    <row r="74" spans="1:5" ht="22.5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51.03</v>
      </c>
    </row>
    <row r="75" spans="1:5" ht="14.8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42.525000000000006</v>
      </c>
    </row>
    <row r="76" spans="1:5" ht="14.8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25.515000000000001</v>
      </c>
    </row>
    <row r="77" spans="1:5" ht="14.8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17.010000000000002</v>
      </c>
    </row>
    <row r="78" spans="1:5" ht="14.8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10.206</v>
      </c>
    </row>
    <row r="79" spans="1:5" ht="14.8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3.4020000000000001</v>
      </c>
    </row>
    <row r="80" spans="1:5" ht="14.25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625.96800000000007</v>
      </c>
    </row>
    <row r="81" spans="1:5" ht="23.25" customHeight="1" x14ac:dyDescent="0.2">
      <c r="A81" s="130" t="s">
        <v>69</v>
      </c>
      <c r="B81" s="130"/>
      <c r="C81" s="130"/>
      <c r="D81" s="130"/>
      <c r="E81" s="130"/>
    </row>
    <row r="82" spans="1:5" ht="14.85" customHeight="1" x14ac:dyDescent="0.2">
      <c r="A82" s="123" t="s">
        <v>70</v>
      </c>
      <c r="B82" s="123"/>
      <c r="C82" s="123"/>
      <c r="D82" s="123"/>
      <c r="E82" s="123"/>
    </row>
    <row r="83" spans="1:5" ht="14.85" customHeight="1" x14ac:dyDescent="0.2">
      <c r="A83" s="127"/>
      <c r="B83" s="127"/>
      <c r="C83" s="127"/>
      <c r="D83" s="127"/>
      <c r="E83" s="127"/>
    </row>
    <row r="84" spans="1:5" ht="14.85" customHeight="1" x14ac:dyDescent="0.2">
      <c r="A84" s="129" t="s">
        <v>71</v>
      </c>
      <c r="B84" s="129"/>
      <c r="C84" s="129"/>
      <c r="D84" s="129"/>
      <c r="E84" s="129"/>
    </row>
    <row r="85" spans="1:5" ht="14.8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4.8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141.69329999999999</v>
      </c>
    </row>
    <row r="87" spans="1:5" ht="14.85" customHeight="1" x14ac:dyDescent="0.2">
      <c r="A87" s="41" t="s">
        <v>10</v>
      </c>
      <c r="B87" s="120" t="s">
        <v>494</v>
      </c>
      <c r="C87" s="120"/>
      <c r="D87" s="100">
        <v>0.1203</v>
      </c>
      <c r="E87" s="87">
        <f>E47*D87</f>
        <v>204.63030000000001</v>
      </c>
    </row>
    <row r="88" spans="1:5" ht="14.8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6.2937000000000003</v>
      </c>
    </row>
    <row r="89" spans="1:5" ht="14.8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31.468499999999999</v>
      </c>
    </row>
    <row r="90" spans="1:5" ht="14.8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22.113</v>
      </c>
    </row>
    <row r="91" spans="1:5" ht="14.8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50.859899999999996</v>
      </c>
    </row>
    <row r="92" spans="1:5" ht="14.8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22.6233</v>
      </c>
    </row>
    <row r="93" spans="1:5" ht="14.8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479.68200000000002</v>
      </c>
    </row>
    <row r="94" spans="1:5" ht="14.85" customHeight="1" x14ac:dyDescent="0.2">
      <c r="A94" s="127"/>
      <c r="B94" s="127"/>
      <c r="C94" s="127"/>
      <c r="D94" s="127"/>
      <c r="E94" s="127"/>
    </row>
    <row r="95" spans="1:5" ht="14.85" customHeight="1" x14ac:dyDescent="0.2">
      <c r="A95" s="129" t="s">
        <v>78</v>
      </c>
      <c r="B95" s="129"/>
      <c r="C95" s="129"/>
      <c r="D95" s="129"/>
      <c r="E95" s="129"/>
    </row>
    <row r="96" spans="1:5" ht="14.8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4.8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28.066500000000001</v>
      </c>
    </row>
    <row r="98" spans="1:5" ht="14.8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64.638000000000005</v>
      </c>
    </row>
    <row r="99" spans="1:5" ht="14.8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68.040000000000006</v>
      </c>
    </row>
    <row r="100" spans="1:5" ht="14.8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160.74450000000002</v>
      </c>
    </row>
    <row r="101" spans="1:5" ht="14.85" customHeight="1" x14ac:dyDescent="0.2">
      <c r="A101" s="22"/>
      <c r="B101" s="22"/>
      <c r="C101" s="22"/>
      <c r="D101" s="22"/>
      <c r="E101" s="22"/>
    </row>
    <row r="102" spans="1:5" ht="14.85" customHeight="1" x14ac:dyDescent="0.2">
      <c r="A102" s="129" t="s">
        <v>82</v>
      </c>
      <c r="B102" s="129"/>
      <c r="C102" s="129"/>
      <c r="D102" s="129"/>
      <c r="E102" s="129"/>
    </row>
    <row r="103" spans="1:5" ht="14.8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4.8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176.56380000000001</v>
      </c>
    </row>
    <row r="105" spans="1:5" ht="14.8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176.56380000000001</v>
      </c>
    </row>
    <row r="106" spans="1:5" ht="14.85" customHeight="1" x14ac:dyDescent="0.2">
      <c r="A106" s="127"/>
      <c r="B106" s="127"/>
      <c r="C106" s="127"/>
      <c r="D106" s="127"/>
      <c r="E106" s="127"/>
    </row>
    <row r="107" spans="1:5" ht="14.85" customHeight="1" x14ac:dyDescent="0.2">
      <c r="A107" s="124" t="s">
        <v>84</v>
      </c>
      <c r="B107" s="124"/>
      <c r="C107" s="124"/>
      <c r="D107" s="124"/>
      <c r="E107" s="124"/>
    </row>
    <row r="108" spans="1:5" ht="14.8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4.8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625.96800000000007</v>
      </c>
    </row>
    <row r="110" spans="1:5" ht="14.8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479.68200000000002</v>
      </c>
    </row>
    <row r="111" spans="1:5" ht="14.8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160.74450000000002</v>
      </c>
    </row>
    <row r="112" spans="1:5" ht="14.8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176.56380000000001</v>
      </c>
    </row>
    <row r="113" spans="1:5" ht="14.8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5" ht="14.8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1442.9583000000002</v>
      </c>
    </row>
    <row r="115" spans="1:5" ht="14.85" customHeight="1" x14ac:dyDescent="0.2">
      <c r="A115" s="127"/>
      <c r="B115" s="127"/>
      <c r="C115" s="127"/>
      <c r="D115" s="127"/>
      <c r="E115" s="127"/>
    </row>
    <row r="116" spans="1:5" ht="14.85" customHeight="1" x14ac:dyDescent="0.2">
      <c r="A116" s="124" t="s">
        <v>91</v>
      </c>
      <c r="B116" s="124"/>
      <c r="C116" s="124"/>
      <c r="D116" s="124"/>
      <c r="E116" s="124"/>
    </row>
    <row r="117" spans="1:5" ht="14.8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5" ht="14.8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5" ht="14.8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401.59544344023323</v>
      </c>
    </row>
    <row r="120" spans="1:5" ht="14.8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217.07861807580176</v>
      </c>
    </row>
    <row r="121" spans="1:5" ht="14.8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</row>
    <row r="122" spans="1:5" ht="14.8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618.67406151603495</v>
      </c>
    </row>
    <row r="123" spans="1:5" ht="14.85" customHeight="1" x14ac:dyDescent="0.2">
      <c r="A123" s="123" t="s">
        <v>97</v>
      </c>
      <c r="B123" s="123"/>
      <c r="C123" s="123"/>
      <c r="D123" s="123"/>
      <c r="E123" s="123"/>
    </row>
    <row r="124" spans="1:5" ht="14.85" customHeight="1" x14ac:dyDescent="0.2">
      <c r="A124" s="123" t="s">
        <v>98</v>
      </c>
      <c r="B124" s="123"/>
      <c r="C124" s="123"/>
      <c r="D124" s="123"/>
      <c r="E124" s="123"/>
    </row>
    <row r="125" spans="1:5" ht="14.85" customHeight="1" x14ac:dyDescent="0.2">
      <c r="A125" s="21"/>
      <c r="B125" s="21"/>
      <c r="C125" s="21"/>
      <c r="D125" s="21"/>
      <c r="E125" s="21"/>
    </row>
    <row r="126" spans="1:5" ht="14.85" customHeight="1" x14ac:dyDescent="0.2">
      <c r="A126" s="124" t="s">
        <v>99</v>
      </c>
      <c r="B126" s="124"/>
      <c r="C126" s="124"/>
      <c r="D126" s="124"/>
      <c r="E126" s="124"/>
    </row>
    <row r="127" spans="1:5" ht="14.85" customHeight="1" x14ac:dyDescent="0.2">
      <c r="A127" s="125" t="s">
        <v>100</v>
      </c>
      <c r="B127" s="125"/>
      <c r="C127" s="125"/>
      <c r="D127" s="125"/>
      <c r="E127" s="125"/>
    </row>
    <row r="128" spans="1:5" ht="14.85" customHeight="1" x14ac:dyDescent="0.2">
      <c r="A128" s="3"/>
      <c r="B128" s="3"/>
      <c r="C128" s="3"/>
      <c r="D128" s="3"/>
      <c r="E128" s="3"/>
    </row>
    <row r="129" spans="1:5" ht="14.8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4.85" customHeight="1" x14ac:dyDescent="0.2">
      <c r="A130" s="41" t="s">
        <v>8</v>
      </c>
      <c r="B130" s="121" t="s">
        <v>102</v>
      </c>
      <c r="C130" s="121"/>
      <c r="D130" s="121"/>
      <c r="E130" s="87">
        <f>E47</f>
        <v>1701</v>
      </c>
    </row>
    <row r="131" spans="1:5" ht="14.85" customHeight="1" x14ac:dyDescent="0.2">
      <c r="A131" s="41" t="s">
        <v>10</v>
      </c>
      <c r="B131" s="121" t="s">
        <v>103</v>
      </c>
      <c r="C131" s="121"/>
      <c r="D131" s="121"/>
      <c r="E131" s="87">
        <f>E57</f>
        <v>578.94000000000005</v>
      </c>
    </row>
    <row r="132" spans="1:5" ht="14.8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4.8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1442.9583000000002</v>
      </c>
    </row>
    <row r="134" spans="1:5" ht="14.85" customHeight="1" x14ac:dyDescent="0.2">
      <c r="A134" s="122" t="s">
        <v>105</v>
      </c>
      <c r="B134" s="122"/>
      <c r="C134" s="122"/>
      <c r="D134" s="122"/>
      <c r="E134" s="97">
        <f>SUM(E130:E133)</f>
        <v>3722.8983000000003</v>
      </c>
    </row>
    <row r="135" spans="1:5" ht="14.8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618.67406151603495</v>
      </c>
    </row>
    <row r="136" spans="1:5" ht="14.85" customHeight="1" x14ac:dyDescent="0.2">
      <c r="A136" s="122" t="s">
        <v>139</v>
      </c>
      <c r="B136" s="122"/>
      <c r="C136" s="122"/>
      <c r="D136" s="122"/>
      <c r="E136" s="85">
        <f>SUM(E134:E135)</f>
        <v>4341.572361516035</v>
      </c>
    </row>
  </sheetData>
  <mergeCells count="132">
    <mergeCell ref="B135:D135"/>
    <mergeCell ref="A136:D136"/>
    <mergeCell ref="A129:D129"/>
    <mergeCell ref="B130:D130"/>
    <mergeCell ref="B131:D131"/>
    <mergeCell ref="B132:D132"/>
    <mergeCell ref="B133:D133"/>
    <mergeCell ref="A134:D134"/>
    <mergeCell ref="B121:C121"/>
    <mergeCell ref="A122:C122"/>
    <mergeCell ref="A123:E123"/>
    <mergeCell ref="A124:E124"/>
    <mergeCell ref="A126:E126"/>
    <mergeCell ref="A127:E127"/>
    <mergeCell ref="A115:E115"/>
    <mergeCell ref="A116:E116"/>
    <mergeCell ref="B117:C117"/>
    <mergeCell ref="B118:C118"/>
    <mergeCell ref="B119:C119"/>
    <mergeCell ref="B120:C120"/>
    <mergeCell ref="B109:C109"/>
    <mergeCell ref="B110:C110"/>
    <mergeCell ref="B111:C111"/>
    <mergeCell ref="B112:C112"/>
    <mergeCell ref="B113:C113"/>
    <mergeCell ref="A114:C114"/>
    <mergeCell ref="B103:C103"/>
    <mergeCell ref="B104:C104"/>
    <mergeCell ref="A105:C105"/>
    <mergeCell ref="A106:E106"/>
    <mergeCell ref="A107:E107"/>
    <mergeCell ref="B108:C108"/>
    <mergeCell ref="B96:C96"/>
    <mergeCell ref="B97:C97"/>
    <mergeCell ref="B98:C98"/>
    <mergeCell ref="B99:C99"/>
    <mergeCell ref="A100:C100"/>
    <mergeCell ref="A102:E102"/>
    <mergeCell ref="B90:C90"/>
    <mergeCell ref="B91:C91"/>
    <mergeCell ref="B92:C92"/>
    <mergeCell ref="A93:C93"/>
    <mergeCell ref="A94:E94"/>
    <mergeCell ref="A95:E95"/>
    <mergeCell ref="A84:E84"/>
    <mergeCell ref="B85:C85"/>
    <mergeCell ref="B86:C86"/>
    <mergeCell ref="B87:C87"/>
    <mergeCell ref="B88:C88"/>
    <mergeCell ref="B89:C89"/>
    <mergeCell ref="B78:C78"/>
    <mergeCell ref="B79:C79"/>
    <mergeCell ref="A80:C80"/>
    <mergeCell ref="A81:E81"/>
    <mergeCell ref="A82:E82"/>
    <mergeCell ref="A83:E83"/>
    <mergeCell ref="B72:C72"/>
    <mergeCell ref="B73:C73"/>
    <mergeCell ref="B74:C74"/>
    <mergeCell ref="B75:C75"/>
    <mergeCell ref="B76:C76"/>
    <mergeCell ref="B77:C77"/>
    <mergeCell ref="A66:D66"/>
    <mergeCell ref="A67:E67"/>
    <mergeCell ref="A68:E68"/>
    <mergeCell ref="A69:E69"/>
    <mergeCell ref="A70:E70"/>
    <mergeCell ref="B71:C71"/>
    <mergeCell ref="A60:E60"/>
    <mergeCell ref="B61:D61"/>
    <mergeCell ref="B62:D62"/>
    <mergeCell ref="B63:D63"/>
    <mergeCell ref="B64:D64"/>
    <mergeCell ref="B65:D65"/>
    <mergeCell ref="B54:D54"/>
    <mergeCell ref="B55:D55"/>
    <mergeCell ref="B56:D56"/>
    <mergeCell ref="A57:D57"/>
    <mergeCell ref="A58:E58"/>
    <mergeCell ref="A59:E59"/>
    <mergeCell ref="A48:E48"/>
    <mergeCell ref="A49:E49"/>
    <mergeCell ref="B50:D50"/>
    <mergeCell ref="B51:D51"/>
    <mergeCell ref="B52:D52"/>
    <mergeCell ref="B53:D53"/>
    <mergeCell ref="B42:D42"/>
    <mergeCell ref="B43:D43"/>
    <mergeCell ref="B44:D44"/>
    <mergeCell ref="B45:D45"/>
    <mergeCell ref="B46:D46"/>
    <mergeCell ref="A47:D47"/>
    <mergeCell ref="A35:E35"/>
    <mergeCell ref="A37:E37"/>
    <mergeCell ref="B38:D38"/>
    <mergeCell ref="B39:D39"/>
    <mergeCell ref="B40:D40"/>
    <mergeCell ref="B41:D41"/>
    <mergeCell ref="A29:E29"/>
    <mergeCell ref="A30:E30"/>
    <mergeCell ref="B31:D31"/>
    <mergeCell ref="B32:D32"/>
    <mergeCell ref="B33:D33"/>
    <mergeCell ref="B34:D34"/>
    <mergeCell ref="A23:B23"/>
    <mergeCell ref="D23:E23"/>
    <mergeCell ref="A24:B24"/>
    <mergeCell ref="D24:E24"/>
    <mergeCell ref="A26:E26"/>
    <mergeCell ref="A28:B28"/>
    <mergeCell ref="A18:B19"/>
    <mergeCell ref="C18:C19"/>
    <mergeCell ref="D18:E19"/>
    <mergeCell ref="A20:B22"/>
    <mergeCell ref="C20:C22"/>
    <mergeCell ref="D20:E22"/>
    <mergeCell ref="B11:D11"/>
    <mergeCell ref="B12:D12"/>
    <mergeCell ref="B13:D13"/>
    <mergeCell ref="B14:D14"/>
    <mergeCell ref="A16:E16"/>
    <mergeCell ref="A17:E17"/>
    <mergeCell ref="A6:B6"/>
    <mergeCell ref="C6:E6"/>
    <mergeCell ref="A7:B7"/>
    <mergeCell ref="C7:E7"/>
    <mergeCell ref="A9:E9"/>
    <mergeCell ref="A10:E10"/>
    <mergeCell ref="A2:E2"/>
    <mergeCell ref="A3:E3"/>
    <mergeCell ref="A5:B5"/>
    <mergeCell ref="C5:E5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18F59-EAED-43E9-8041-63FF1B850554}">
  <dimension ref="A1:AMJ136"/>
  <sheetViews>
    <sheetView tabSelected="1" topLeftCell="A31" workbookViewId="0">
      <selection activeCell="E63" sqref="E63"/>
    </sheetView>
  </sheetViews>
  <sheetFormatPr defaultRowHeight="14.8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4.85" customHeight="1" x14ac:dyDescent="0.2">
      <c r="A1" s="2"/>
      <c r="B1" s="2"/>
      <c r="C1" s="2"/>
      <c r="D1" s="2"/>
      <c r="E1" s="2"/>
    </row>
    <row r="2" spans="1:5" ht="14.85" customHeight="1" x14ac:dyDescent="0.2">
      <c r="A2" s="145" t="s">
        <v>552</v>
      </c>
      <c r="B2" s="145"/>
      <c r="C2" s="145"/>
      <c r="D2" s="145"/>
      <c r="E2" s="145"/>
    </row>
    <row r="3" spans="1:5" ht="14.85" customHeight="1" x14ac:dyDescent="0.2">
      <c r="A3" s="124"/>
      <c r="B3" s="124"/>
      <c r="C3" s="124"/>
      <c r="D3" s="124"/>
      <c r="E3" s="124"/>
    </row>
    <row r="4" spans="1:5" ht="14.25" x14ac:dyDescent="0.2"/>
    <row r="5" spans="1:5" ht="14.85" customHeight="1" x14ac:dyDescent="0.2">
      <c r="A5" s="143" t="s">
        <v>2</v>
      </c>
      <c r="B5" s="143"/>
      <c r="C5" s="138"/>
      <c r="D5" s="138"/>
      <c r="E5" s="138"/>
    </row>
    <row r="6" spans="1:5" ht="14.8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4.8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4.85" customHeight="1" x14ac:dyDescent="0.2">
      <c r="A8" s="4"/>
      <c r="B8" s="4"/>
      <c r="C8" s="59"/>
      <c r="D8" s="59"/>
      <c r="E8" s="59"/>
    </row>
    <row r="9" spans="1:5" ht="14.85" customHeight="1" x14ac:dyDescent="0.2">
      <c r="A9" s="142"/>
      <c r="B9" s="142"/>
      <c r="C9" s="142"/>
      <c r="D9" s="142"/>
      <c r="E9" s="142"/>
    </row>
    <row r="10" spans="1:5" ht="14.85" customHeight="1" x14ac:dyDescent="0.2">
      <c r="A10" s="124" t="s">
        <v>7</v>
      </c>
      <c r="B10" s="124"/>
      <c r="C10" s="124"/>
      <c r="D10" s="124"/>
      <c r="E10" s="124"/>
    </row>
    <row r="11" spans="1:5" ht="14.8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4.85" customHeight="1" x14ac:dyDescent="0.2">
      <c r="A12" s="65" t="s">
        <v>10</v>
      </c>
      <c r="B12" s="140" t="s">
        <v>11</v>
      </c>
      <c r="C12" s="140"/>
      <c r="D12" s="140"/>
      <c r="E12" s="65" t="s">
        <v>122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4.8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4.85" customHeight="1" x14ac:dyDescent="0.2">
      <c r="A15" s="20"/>
      <c r="B15" s="60"/>
      <c r="C15" s="60"/>
      <c r="D15" s="60"/>
      <c r="E15" s="20"/>
    </row>
    <row r="16" spans="1:5" ht="14.85" customHeight="1" x14ac:dyDescent="0.2">
      <c r="A16" s="142"/>
      <c r="B16" s="142"/>
      <c r="C16" s="142"/>
      <c r="D16" s="142"/>
      <c r="E16" s="142"/>
    </row>
    <row r="17" spans="1:5" ht="14.85" customHeight="1" x14ac:dyDescent="0.2">
      <c r="A17" s="124" t="s">
        <v>17</v>
      </c>
      <c r="B17" s="124"/>
      <c r="C17" s="124"/>
      <c r="D17" s="124"/>
      <c r="E17" s="124"/>
    </row>
    <row r="18" spans="1:5" ht="14.8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4.85" customHeight="1" x14ac:dyDescent="0.2">
      <c r="A19" s="139"/>
      <c r="B19" s="139"/>
      <c r="C19" s="133"/>
      <c r="D19" s="133"/>
      <c r="E19" s="133"/>
    </row>
    <row r="20" spans="1:5" ht="14.85" customHeight="1" x14ac:dyDescent="0.2">
      <c r="A20" s="120" t="s">
        <v>134</v>
      </c>
      <c r="B20" s="120"/>
      <c r="C20" s="147" t="s">
        <v>21</v>
      </c>
      <c r="D20" s="141">
        <v>2</v>
      </c>
      <c r="E20" s="141"/>
    </row>
    <row r="21" spans="1:5" ht="14.85" customHeight="1" x14ac:dyDescent="0.2">
      <c r="A21" s="120"/>
      <c r="B21" s="120"/>
      <c r="C21" s="147"/>
      <c r="D21" s="141"/>
      <c r="E21" s="141"/>
    </row>
    <row r="22" spans="1:5" ht="14.85" customHeight="1" x14ac:dyDescent="0.2">
      <c r="A22" s="120"/>
      <c r="B22" s="120"/>
      <c r="C22" s="147"/>
      <c r="D22" s="141"/>
      <c r="E22" s="141"/>
    </row>
    <row r="23" spans="1:5" ht="14.85" customHeight="1" x14ac:dyDescent="0.2">
      <c r="A23" s="148"/>
      <c r="B23" s="148"/>
      <c r="C23" s="30"/>
      <c r="D23" s="148"/>
      <c r="E23" s="148"/>
    </row>
    <row r="24" spans="1:5" ht="14.85" customHeight="1" x14ac:dyDescent="0.2">
      <c r="A24" s="149"/>
      <c r="B24" s="149"/>
      <c r="C24" s="10"/>
      <c r="D24" s="149"/>
      <c r="E24" s="149"/>
    </row>
    <row r="25" spans="1:5" ht="14.85" customHeight="1" x14ac:dyDescent="0.2">
      <c r="A25" s="13"/>
      <c r="B25" s="13"/>
      <c r="C25" s="12"/>
      <c r="D25" s="15"/>
      <c r="E25" s="15"/>
    </row>
    <row r="26" spans="1:5" ht="14.85" customHeight="1" x14ac:dyDescent="0.2">
      <c r="A26" s="124" t="s">
        <v>136</v>
      </c>
      <c r="B26" s="124"/>
      <c r="C26" s="124"/>
      <c r="D26" s="124"/>
      <c r="E26" s="124"/>
    </row>
    <row r="27" spans="1:5" ht="14.85" customHeight="1" x14ac:dyDescent="0.2">
      <c r="A27" s="17"/>
      <c r="B27" s="17"/>
      <c r="C27" s="17"/>
      <c r="D27" s="17"/>
      <c r="E27" s="17"/>
    </row>
    <row r="28" spans="1:5" ht="26.85" customHeight="1" x14ac:dyDescent="0.2">
      <c r="A28" s="135" t="s">
        <v>22</v>
      </c>
      <c r="B28" s="135"/>
      <c r="C28" s="71"/>
      <c r="D28" s="71"/>
      <c r="E28" s="71"/>
    </row>
    <row r="29" spans="1:5" ht="39" customHeight="1" x14ac:dyDescent="0.2">
      <c r="A29" s="136" t="s">
        <v>419</v>
      </c>
      <c r="B29" s="136"/>
      <c r="C29" s="136"/>
      <c r="D29" s="136"/>
      <c r="E29" s="136"/>
    </row>
    <row r="30" spans="1:5" ht="14.85" customHeight="1" x14ac:dyDescent="0.2">
      <c r="A30" s="137" t="s">
        <v>23</v>
      </c>
      <c r="B30" s="137"/>
      <c r="C30" s="137"/>
      <c r="D30" s="137"/>
      <c r="E30" s="137"/>
    </row>
    <row r="31" spans="1:5" ht="14.85" customHeight="1" x14ac:dyDescent="0.2">
      <c r="A31" s="65">
        <v>1</v>
      </c>
      <c r="B31" s="121" t="s">
        <v>428</v>
      </c>
      <c r="C31" s="121"/>
      <c r="D31" s="121"/>
      <c r="E31" s="67" t="s">
        <v>425</v>
      </c>
    </row>
    <row r="32" spans="1:5" ht="14.85" customHeight="1" x14ac:dyDescent="0.2">
      <c r="A32" s="65">
        <v>2</v>
      </c>
      <c r="B32" s="121" t="s">
        <v>24</v>
      </c>
      <c r="C32" s="121"/>
      <c r="D32" s="121"/>
      <c r="E32" s="73">
        <v>1701</v>
      </c>
    </row>
    <row r="33" spans="1:5" ht="25.5" x14ac:dyDescent="0.2">
      <c r="A33" s="65">
        <v>3</v>
      </c>
      <c r="B33" s="121" t="s">
        <v>25</v>
      </c>
      <c r="C33" s="121"/>
      <c r="D33" s="121"/>
      <c r="E33" s="98" t="s">
        <v>121</v>
      </c>
    </row>
    <row r="34" spans="1:5" ht="26.85" customHeight="1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6.25" customHeight="1" x14ac:dyDescent="0.2">
      <c r="A35" s="134" t="s">
        <v>27</v>
      </c>
      <c r="B35" s="134"/>
      <c r="C35" s="134"/>
      <c r="D35" s="134"/>
      <c r="E35" s="134"/>
    </row>
    <row r="36" spans="1:5" ht="14.85" customHeight="1" x14ac:dyDescent="0.2">
      <c r="A36" s="20"/>
      <c r="B36" s="20"/>
      <c r="C36" s="20"/>
      <c r="D36" s="20"/>
      <c r="E36" s="20"/>
    </row>
    <row r="37" spans="1:5" ht="14.85" customHeight="1" x14ac:dyDescent="0.2">
      <c r="A37" s="124" t="s">
        <v>28</v>
      </c>
      <c r="B37" s="124"/>
      <c r="C37" s="124"/>
      <c r="D37" s="124"/>
      <c r="E37" s="124"/>
    </row>
    <row r="38" spans="1:5" ht="14.8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4.85" customHeight="1" x14ac:dyDescent="0.2">
      <c r="A39" s="41" t="s">
        <v>8</v>
      </c>
      <c r="B39" s="120" t="s">
        <v>31</v>
      </c>
      <c r="C39" s="120"/>
      <c r="D39" s="120"/>
      <c r="E39" s="76">
        <f>E32</f>
        <v>1701</v>
      </c>
    </row>
    <row r="40" spans="1:5" ht="14.85" customHeight="1" x14ac:dyDescent="0.2">
      <c r="A40" s="41" t="s">
        <v>10</v>
      </c>
      <c r="B40" s="120" t="s">
        <v>32</v>
      </c>
      <c r="C40" s="120"/>
      <c r="D40" s="120"/>
      <c r="E40" s="81">
        <v>0</v>
      </c>
    </row>
    <row r="41" spans="1:5" ht="14.8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4.8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4.8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4.8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4.8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4.8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4.85" customHeight="1" x14ac:dyDescent="0.2">
      <c r="A47" s="133" t="s">
        <v>43</v>
      </c>
      <c r="B47" s="133"/>
      <c r="C47" s="133"/>
      <c r="D47" s="133"/>
      <c r="E47" s="78">
        <f>SUM(E39:E46)</f>
        <v>1701</v>
      </c>
    </row>
    <row r="48" spans="1:5" ht="14.85" customHeight="1" x14ac:dyDescent="0.2">
      <c r="A48" s="127"/>
      <c r="B48" s="127"/>
      <c r="C48" s="127"/>
      <c r="D48" s="127"/>
      <c r="E48" s="127"/>
    </row>
    <row r="49" spans="1:5" ht="14.85" customHeight="1" x14ac:dyDescent="0.2">
      <c r="A49" s="124" t="s">
        <v>44</v>
      </c>
      <c r="B49" s="124"/>
      <c r="C49" s="124"/>
      <c r="D49" s="124"/>
      <c r="E49" s="124"/>
    </row>
    <row r="50" spans="1:5" ht="26.8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24.75" customHeight="1" x14ac:dyDescent="0.2">
      <c r="A51" s="79" t="s">
        <v>8</v>
      </c>
      <c r="B51" s="132" t="s">
        <v>430</v>
      </c>
      <c r="C51" s="132"/>
      <c r="D51" s="132"/>
      <c r="E51" s="106">
        <v>0</v>
      </c>
    </row>
    <row r="52" spans="1:5" ht="14.85" customHeight="1" x14ac:dyDescent="0.2">
      <c r="A52" s="79" t="s">
        <v>10</v>
      </c>
      <c r="B52" s="132" t="s">
        <v>489</v>
      </c>
      <c r="C52" s="132"/>
      <c r="D52" s="132"/>
      <c r="E52" s="76">
        <v>550</v>
      </c>
    </row>
    <row r="53" spans="1:5" ht="14.85" customHeight="1" x14ac:dyDescent="0.2">
      <c r="A53" s="79" t="s">
        <v>12</v>
      </c>
      <c r="B53" s="132" t="s">
        <v>492</v>
      </c>
      <c r="C53" s="132"/>
      <c r="D53" s="132"/>
      <c r="E53" s="76">
        <v>10</v>
      </c>
    </row>
    <row r="54" spans="1:5" ht="14.85" customHeight="1" x14ac:dyDescent="0.2">
      <c r="A54" s="79" t="s">
        <v>14</v>
      </c>
      <c r="B54" s="132" t="s">
        <v>45</v>
      </c>
      <c r="C54" s="132"/>
      <c r="D54" s="132"/>
      <c r="E54" s="81">
        <v>0</v>
      </c>
    </row>
    <row r="55" spans="1:5" ht="14.85" customHeight="1" x14ac:dyDescent="0.2">
      <c r="A55" s="79" t="s">
        <v>35</v>
      </c>
      <c r="B55" s="132" t="s">
        <v>46</v>
      </c>
      <c r="C55" s="132"/>
      <c r="D55" s="132"/>
      <c r="E55" s="76">
        <v>11</v>
      </c>
    </row>
    <row r="56" spans="1:5" ht="14.85" customHeight="1" x14ac:dyDescent="0.2">
      <c r="A56" s="79" t="s">
        <v>37</v>
      </c>
      <c r="B56" s="132" t="s">
        <v>42</v>
      </c>
      <c r="C56" s="132"/>
      <c r="D56" s="132"/>
      <c r="E56" s="81">
        <v>0</v>
      </c>
    </row>
    <row r="57" spans="1:5" ht="14.85" customHeight="1" x14ac:dyDescent="0.2">
      <c r="A57" s="131" t="s">
        <v>47</v>
      </c>
      <c r="B57" s="131"/>
      <c r="C57" s="131"/>
      <c r="D57" s="131"/>
      <c r="E57" s="78">
        <f>SUM(E51:E56)</f>
        <v>571</v>
      </c>
    </row>
    <row r="58" spans="1:5" ht="14.85" customHeight="1" x14ac:dyDescent="0.2">
      <c r="A58" s="150" t="s">
        <v>48</v>
      </c>
      <c r="B58" s="150"/>
      <c r="C58" s="150"/>
      <c r="D58" s="150"/>
      <c r="E58" s="150"/>
    </row>
    <row r="59" spans="1:5" ht="14.85" customHeight="1" x14ac:dyDescent="0.2">
      <c r="A59" s="127"/>
      <c r="B59" s="127"/>
      <c r="C59" s="127"/>
      <c r="D59" s="127"/>
      <c r="E59" s="127"/>
    </row>
    <row r="60" spans="1:5" ht="14.85" customHeight="1" x14ac:dyDescent="0.2">
      <c r="A60" s="124" t="s">
        <v>49</v>
      </c>
      <c r="B60" s="124"/>
      <c r="C60" s="124"/>
      <c r="D60" s="124"/>
      <c r="E60" s="124"/>
    </row>
    <row r="61" spans="1:5" ht="14.8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4.85" customHeight="1" x14ac:dyDescent="0.2">
      <c r="A62" s="41" t="s">
        <v>8</v>
      </c>
      <c r="B62" s="120" t="s">
        <v>51</v>
      </c>
      <c r="C62" s="120"/>
      <c r="D62" s="120"/>
      <c r="E62" s="82">
        <f>'Res. Ins. Div.'!C13/12</f>
        <v>0</v>
      </c>
    </row>
    <row r="63" spans="1:5" ht="14.85" customHeight="1" x14ac:dyDescent="0.2">
      <c r="A63" s="41" t="s">
        <v>10</v>
      </c>
      <c r="B63" s="120" t="s">
        <v>52</v>
      </c>
      <c r="C63" s="120"/>
      <c r="D63" s="120"/>
      <c r="E63" s="82">
        <f>'Res. Ins. Div.'!G13/24</f>
        <v>0</v>
      </c>
    </row>
    <row r="64" spans="1:5" ht="14.85" customHeight="1" x14ac:dyDescent="0.2">
      <c r="A64" s="41" t="s">
        <v>12</v>
      </c>
      <c r="B64" s="120" t="s">
        <v>53</v>
      </c>
      <c r="C64" s="120"/>
      <c r="D64" s="120"/>
      <c r="E64" s="83">
        <v>0</v>
      </c>
    </row>
    <row r="65" spans="1:5" ht="14.85" customHeight="1" x14ac:dyDescent="0.2">
      <c r="A65" s="41" t="s">
        <v>14</v>
      </c>
      <c r="B65" s="120" t="s">
        <v>42</v>
      </c>
      <c r="C65" s="120"/>
      <c r="D65" s="120"/>
      <c r="E65" s="83">
        <v>0</v>
      </c>
    </row>
    <row r="66" spans="1:5" ht="14.85" customHeight="1" x14ac:dyDescent="0.2">
      <c r="A66" s="122" t="s">
        <v>54</v>
      </c>
      <c r="B66" s="122"/>
      <c r="C66" s="122"/>
      <c r="D66" s="122"/>
      <c r="E66" s="85">
        <f>SUM(E62:E65)</f>
        <v>0</v>
      </c>
    </row>
    <row r="67" spans="1:5" ht="14.85" customHeight="1" x14ac:dyDescent="0.2">
      <c r="A67" s="130" t="s">
        <v>55</v>
      </c>
      <c r="B67" s="130"/>
      <c r="C67" s="130"/>
      <c r="D67" s="130"/>
      <c r="E67" s="130"/>
    </row>
    <row r="68" spans="1:5" ht="14.85" customHeight="1" x14ac:dyDescent="0.2">
      <c r="A68" s="127"/>
      <c r="B68" s="127"/>
      <c r="C68" s="127"/>
      <c r="D68" s="127"/>
      <c r="E68" s="127"/>
    </row>
    <row r="69" spans="1:5" ht="14.85" customHeight="1" x14ac:dyDescent="0.2">
      <c r="A69" s="124" t="s">
        <v>56</v>
      </c>
      <c r="B69" s="124"/>
      <c r="C69" s="124"/>
      <c r="D69" s="124"/>
      <c r="E69" s="124"/>
    </row>
    <row r="70" spans="1:5" ht="14.85" customHeight="1" x14ac:dyDescent="0.2">
      <c r="A70" s="129" t="s">
        <v>57</v>
      </c>
      <c r="B70" s="129"/>
      <c r="C70" s="129"/>
      <c r="D70" s="129"/>
      <c r="E70" s="129"/>
    </row>
    <row r="71" spans="1:5" ht="14.8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4.8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340.20000000000005</v>
      </c>
    </row>
    <row r="73" spans="1:5" ht="14.25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136.08000000000001</v>
      </c>
    </row>
    <row r="74" spans="1:5" ht="22.5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51.03</v>
      </c>
    </row>
    <row r="75" spans="1:5" ht="14.8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42.525000000000006</v>
      </c>
    </row>
    <row r="76" spans="1:5" ht="14.8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25.515000000000001</v>
      </c>
    </row>
    <row r="77" spans="1:5" ht="14.8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17.010000000000002</v>
      </c>
    </row>
    <row r="78" spans="1:5" ht="14.8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10.206</v>
      </c>
    </row>
    <row r="79" spans="1:5" ht="14.8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3.4020000000000001</v>
      </c>
    </row>
    <row r="80" spans="1:5" ht="14.25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625.96800000000007</v>
      </c>
    </row>
    <row r="81" spans="1:5" ht="23.25" customHeight="1" x14ac:dyDescent="0.2">
      <c r="A81" s="130" t="s">
        <v>69</v>
      </c>
      <c r="B81" s="130"/>
      <c r="C81" s="130"/>
      <c r="D81" s="130"/>
      <c r="E81" s="130"/>
    </row>
    <row r="82" spans="1:5" ht="14.85" customHeight="1" x14ac:dyDescent="0.2">
      <c r="A82" s="123" t="s">
        <v>70</v>
      </c>
      <c r="B82" s="123"/>
      <c r="C82" s="123"/>
      <c r="D82" s="123"/>
      <c r="E82" s="123"/>
    </row>
    <row r="83" spans="1:5" ht="14.85" customHeight="1" x14ac:dyDescent="0.2">
      <c r="A83" s="127"/>
      <c r="B83" s="127"/>
      <c r="C83" s="127"/>
      <c r="D83" s="127"/>
      <c r="E83" s="127"/>
    </row>
    <row r="84" spans="1:5" ht="14.85" customHeight="1" x14ac:dyDescent="0.2">
      <c r="A84" s="129" t="s">
        <v>71</v>
      </c>
      <c r="B84" s="129"/>
      <c r="C84" s="129"/>
      <c r="D84" s="129"/>
      <c r="E84" s="129"/>
    </row>
    <row r="85" spans="1:5" ht="14.8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4.8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141.69329999999999</v>
      </c>
    </row>
    <row r="87" spans="1:5" ht="14.85" customHeight="1" x14ac:dyDescent="0.2">
      <c r="A87" s="41" t="s">
        <v>10</v>
      </c>
      <c r="B87" s="120" t="s">
        <v>494</v>
      </c>
      <c r="C87" s="120"/>
      <c r="D87" s="100">
        <v>0.1203</v>
      </c>
      <c r="E87" s="87">
        <f>E47*D87</f>
        <v>204.63030000000001</v>
      </c>
    </row>
    <row r="88" spans="1:5" ht="14.8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6.2937000000000003</v>
      </c>
    </row>
    <row r="89" spans="1:5" ht="14.8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31.468499999999999</v>
      </c>
    </row>
    <row r="90" spans="1:5" ht="14.8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22.113</v>
      </c>
    </row>
    <row r="91" spans="1:5" ht="14.8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50.859899999999996</v>
      </c>
    </row>
    <row r="92" spans="1:5" ht="14.8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22.6233</v>
      </c>
    </row>
    <row r="93" spans="1:5" ht="14.8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479.68200000000002</v>
      </c>
    </row>
    <row r="94" spans="1:5" ht="14.85" customHeight="1" x14ac:dyDescent="0.2">
      <c r="A94" s="127"/>
      <c r="B94" s="127"/>
      <c r="C94" s="127"/>
      <c r="D94" s="127"/>
      <c r="E94" s="127"/>
    </row>
    <row r="95" spans="1:5" ht="14.85" customHeight="1" x14ac:dyDescent="0.2">
      <c r="A95" s="129" t="s">
        <v>78</v>
      </c>
      <c r="B95" s="129"/>
      <c r="C95" s="129"/>
      <c r="D95" s="129"/>
      <c r="E95" s="129"/>
    </row>
    <row r="96" spans="1:5" ht="14.8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4.8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28.066500000000001</v>
      </c>
    </row>
    <row r="98" spans="1:5" ht="14.8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64.638000000000005</v>
      </c>
    </row>
    <row r="99" spans="1:5" ht="14.8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68.040000000000006</v>
      </c>
    </row>
    <row r="100" spans="1:5" ht="14.8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160.74450000000002</v>
      </c>
    </row>
    <row r="101" spans="1:5" ht="14.85" customHeight="1" x14ac:dyDescent="0.2">
      <c r="A101" s="22"/>
      <c r="B101" s="22"/>
      <c r="C101" s="22"/>
      <c r="D101" s="22"/>
      <c r="E101" s="22"/>
    </row>
    <row r="102" spans="1:5" ht="14.85" customHeight="1" x14ac:dyDescent="0.2">
      <c r="A102" s="129" t="s">
        <v>82</v>
      </c>
      <c r="B102" s="129"/>
      <c r="C102" s="129"/>
      <c r="D102" s="129"/>
      <c r="E102" s="129"/>
    </row>
    <row r="103" spans="1:5" ht="14.8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4.8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176.56380000000001</v>
      </c>
    </row>
    <row r="105" spans="1:5" ht="14.8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176.56380000000001</v>
      </c>
    </row>
    <row r="106" spans="1:5" ht="14.85" customHeight="1" x14ac:dyDescent="0.2">
      <c r="A106" s="127"/>
      <c r="B106" s="127"/>
      <c r="C106" s="127"/>
      <c r="D106" s="127"/>
      <c r="E106" s="127"/>
    </row>
    <row r="107" spans="1:5" ht="14.85" customHeight="1" x14ac:dyDescent="0.2">
      <c r="A107" s="124" t="s">
        <v>84</v>
      </c>
      <c r="B107" s="124"/>
      <c r="C107" s="124"/>
      <c r="D107" s="124"/>
      <c r="E107" s="124"/>
    </row>
    <row r="108" spans="1:5" ht="14.8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4.8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625.96800000000007</v>
      </c>
    </row>
    <row r="110" spans="1:5" ht="14.8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479.68200000000002</v>
      </c>
    </row>
    <row r="111" spans="1:5" ht="14.8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160.74450000000002</v>
      </c>
    </row>
    <row r="112" spans="1:5" ht="14.8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176.56380000000001</v>
      </c>
    </row>
    <row r="113" spans="1:5" ht="14.8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5" ht="14.8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1442.9583000000002</v>
      </c>
    </row>
    <row r="115" spans="1:5" ht="14.85" customHeight="1" x14ac:dyDescent="0.2">
      <c r="A115" s="127"/>
      <c r="B115" s="127"/>
      <c r="C115" s="127"/>
      <c r="D115" s="127"/>
      <c r="E115" s="127"/>
    </row>
    <row r="116" spans="1:5" ht="14.85" customHeight="1" x14ac:dyDescent="0.2">
      <c r="A116" s="124" t="s">
        <v>91</v>
      </c>
      <c r="B116" s="124"/>
      <c r="C116" s="124"/>
      <c r="D116" s="124"/>
      <c r="E116" s="124"/>
    </row>
    <row r="117" spans="1:5" ht="14.8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5" ht="14.8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5" ht="14.8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400.7389419825073</v>
      </c>
    </row>
    <row r="120" spans="1:5" ht="14.8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216.6156443148688</v>
      </c>
    </row>
    <row r="121" spans="1:5" ht="14.8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</row>
    <row r="122" spans="1:5" ht="14.8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617.35458629737604</v>
      </c>
    </row>
    <row r="123" spans="1:5" ht="14.85" customHeight="1" x14ac:dyDescent="0.2">
      <c r="A123" s="123" t="s">
        <v>97</v>
      </c>
      <c r="B123" s="123"/>
      <c r="C123" s="123"/>
      <c r="D123" s="123"/>
      <c r="E123" s="123"/>
    </row>
    <row r="124" spans="1:5" ht="14.85" customHeight="1" x14ac:dyDescent="0.2">
      <c r="A124" s="123" t="s">
        <v>98</v>
      </c>
      <c r="B124" s="123"/>
      <c r="C124" s="123"/>
      <c r="D124" s="123"/>
      <c r="E124" s="123"/>
    </row>
    <row r="125" spans="1:5" ht="14.85" customHeight="1" x14ac:dyDescent="0.2">
      <c r="A125" s="21"/>
      <c r="B125" s="21"/>
      <c r="C125" s="21"/>
      <c r="D125" s="21"/>
      <c r="E125" s="21"/>
    </row>
    <row r="126" spans="1:5" ht="14.85" customHeight="1" x14ac:dyDescent="0.2">
      <c r="A126" s="124" t="s">
        <v>99</v>
      </c>
      <c r="B126" s="124"/>
      <c r="C126" s="124"/>
      <c r="D126" s="124"/>
      <c r="E126" s="124"/>
    </row>
    <row r="127" spans="1:5" ht="14.85" customHeight="1" x14ac:dyDescent="0.2">
      <c r="A127" s="125" t="s">
        <v>100</v>
      </c>
      <c r="B127" s="125"/>
      <c r="C127" s="125"/>
      <c r="D127" s="125"/>
      <c r="E127" s="125"/>
    </row>
    <row r="128" spans="1:5" ht="14.85" customHeight="1" x14ac:dyDescent="0.2">
      <c r="A128" s="3"/>
      <c r="B128" s="3"/>
      <c r="C128" s="3"/>
      <c r="D128" s="3"/>
      <c r="E128" s="3"/>
    </row>
    <row r="129" spans="1:5" ht="14.8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4.85" customHeight="1" x14ac:dyDescent="0.2">
      <c r="A130" s="41" t="s">
        <v>8</v>
      </c>
      <c r="B130" s="121" t="s">
        <v>102</v>
      </c>
      <c r="C130" s="121"/>
      <c r="D130" s="121"/>
      <c r="E130" s="87">
        <f>E47</f>
        <v>1701</v>
      </c>
    </row>
    <row r="131" spans="1:5" ht="14.85" customHeight="1" x14ac:dyDescent="0.2">
      <c r="A131" s="41" t="s">
        <v>10</v>
      </c>
      <c r="B131" s="121" t="s">
        <v>103</v>
      </c>
      <c r="C131" s="121"/>
      <c r="D131" s="121"/>
      <c r="E131" s="87">
        <f>E57</f>
        <v>571</v>
      </c>
    </row>
    <row r="132" spans="1:5" ht="14.85" customHeight="1" x14ac:dyDescent="0.2">
      <c r="A132" s="41" t="s">
        <v>12</v>
      </c>
      <c r="B132" s="120" t="s">
        <v>143</v>
      </c>
      <c r="C132" s="120"/>
      <c r="D132" s="120"/>
      <c r="E132" s="87">
        <f>E66</f>
        <v>0</v>
      </c>
    </row>
    <row r="133" spans="1:5" ht="14.8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1442.9583000000002</v>
      </c>
    </row>
    <row r="134" spans="1:5" ht="14.85" customHeight="1" x14ac:dyDescent="0.2">
      <c r="A134" s="122" t="s">
        <v>105</v>
      </c>
      <c r="B134" s="122"/>
      <c r="C134" s="122"/>
      <c r="D134" s="122"/>
      <c r="E134" s="97">
        <f>SUM(E130:E133)</f>
        <v>3714.9583000000002</v>
      </c>
    </row>
    <row r="135" spans="1:5" ht="14.8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617.35458629737604</v>
      </c>
    </row>
    <row r="136" spans="1:5" ht="14.85" customHeight="1" x14ac:dyDescent="0.2">
      <c r="A136" s="122" t="s">
        <v>139</v>
      </c>
      <c r="B136" s="122"/>
      <c r="C136" s="122"/>
      <c r="D136" s="122"/>
      <c r="E136" s="85">
        <f>SUM(E134:E135)</f>
        <v>4332.3128862973763</v>
      </c>
    </row>
  </sheetData>
  <mergeCells count="132">
    <mergeCell ref="B135:D135"/>
    <mergeCell ref="A136:D136"/>
    <mergeCell ref="A129:D129"/>
    <mergeCell ref="B130:D130"/>
    <mergeCell ref="B131:D131"/>
    <mergeCell ref="B132:D132"/>
    <mergeCell ref="B133:D133"/>
    <mergeCell ref="A134:D134"/>
    <mergeCell ref="B121:C121"/>
    <mergeCell ref="A122:C122"/>
    <mergeCell ref="A123:E123"/>
    <mergeCell ref="A124:E124"/>
    <mergeCell ref="A126:E126"/>
    <mergeCell ref="A127:E127"/>
    <mergeCell ref="A115:E115"/>
    <mergeCell ref="A116:E116"/>
    <mergeCell ref="B117:C117"/>
    <mergeCell ref="B118:C118"/>
    <mergeCell ref="B119:C119"/>
    <mergeCell ref="B120:C120"/>
    <mergeCell ref="B109:C109"/>
    <mergeCell ref="B110:C110"/>
    <mergeCell ref="B111:C111"/>
    <mergeCell ref="B112:C112"/>
    <mergeCell ref="B113:C113"/>
    <mergeCell ref="A114:C114"/>
    <mergeCell ref="B103:C103"/>
    <mergeCell ref="B104:C104"/>
    <mergeCell ref="A105:C105"/>
    <mergeCell ref="A106:E106"/>
    <mergeCell ref="A107:E107"/>
    <mergeCell ref="B108:C108"/>
    <mergeCell ref="B96:C96"/>
    <mergeCell ref="B97:C97"/>
    <mergeCell ref="B98:C98"/>
    <mergeCell ref="B99:C99"/>
    <mergeCell ref="A100:C100"/>
    <mergeCell ref="A102:E102"/>
    <mergeCell ref="B90:C90"/>
    <mergeCell ref="B91:C91"/>
    <mergeCell ref="B92:C92"/>
    <mergeCell ref="A93:C93"/>
    <mergeCell ref="A94:E94"/>
    <mergeCell ref="A95:E95"/>
    <mergeCell ref="A84:E84"/>
    <mergeCell ref="B85:C85"/>
    <mergeCell ref="B86:C86"/>
    <mergeCell ref="B87:C87"/>
    <mergeCell ref="B88:C88"/>
    <mergeCell ref="B89:C89"/>
    <mergeCell ref="B78:C78"/>
    <mergeCell ref="B79:C79"/>
    <mergeCell ref="A80:C80"/>
    <mergeCell ref="A81:E81"/>
    <mergeCell ref="A82:E82"/>
    <mergeCell ref="A83:E83"/>
    <mergeCell ref="B72:C72"/>
    <mergeCell ref="B73:C73"/>
    <mergeCell ref="B74:C74"/>
    <mergeCell ref="B75:C75"/>
    <mergeCell ref="B76:C76"/>
    <mergeCell ref="B77:C77"/>
    <mergeCell ref="A66:D66"/>
    <mergeCell ref="A67:E67"/>
    <mergeCell ref="A68:E68"/>
    <mergeCell ref="A69:E69"/>
    <mergeCell ref="A70:E70"/>
    <mergeCell ref="B71:C71"/>
    <mergeCell ref="A60:E60"/>
    <mergeCell ref="B61:D61"/>
    <mergeCell ref="B62:D62"/>
    <mergeCell ref="B63:D63"/>
    <mergeCell ref="B64:D64"/>
    <mergeCell ref="B65:D65"/>
    <mergeCell ref="B54:D54"/>
    <mergeCell ref="B55:D55"/>
    <mergeCell ref="B56:D56"/>
    <mergeCell ref="A57:D57"/>
    <mergeCell ref="A58:E58"/>
    <mergeCell ref="A59:E59"/>
    <mergeCell ref="A48:E48"/>
    <mergeCell ref="A49:E49"/>
    <mergeCell ref="B50:D50"/>
    <mergeCell ref="B51:D51"/>
    <mergeCell ref="B52:D52"/>
    <mergeCell ref="B53:D53"/>
    <mergeCell ref="B42:D42"/>
    <mergeCell ref="B43:D43"/>
    <mergeCell ref="B44:D44"/>
    <mergeCell ref="B45:D45"/>
    <mergeCell ref="B46:D46"/>
    <mergeCell ref="A47:D47"/>
    <mergeCell ref="A35:E35"/>
    <mergeCell ref="A37:E37"/>
    <mergeCell ref="B38:D38"/>
    <mergeCell ref="B39:D39"/>
    <mergeCell ref="B40:D40"/>
    <mergeCell ref="B41:D41"/>
    <mergeCell ref="A29:E29"/>
    <mergeCell ref="A30:E30"/>
    <mergeCell ref="B31:D31"/>
    <mergeCell ref="B32:D32"/>
    <mergeCell ref="B33:D33"/>
    <mergeCell ref="B34:D34"/>
    <mergeCell ref="A23:B23"/>
    <mergeCell ref="D23:E23"/>
    <mergeCell ref="A24:B24"/>
    <mergeCell ref="D24:E24"/>
    <mergeCell ref="A26:E26"/>
    <mergeCell ref="A28:B28"/>
    <mergeCell ref="A18:B19"/>
    <mergeCell ref="C18:C19"/>
    <mergeCell ref="D18:E19"/>
    <mergeCell ref="A20:B22"/>
    <mergeCell ref="C20:C22"/>
    <mergeCell ref="D20:E22"/>
    <mergeCell ref="B11:D11"/>
    <mergeCell ref="B12:D12"/>
    <mergeCell ref="B13:D13"/>
    <mergeCell ref="B14:D14"/>
    <mergeCell ref="A16:E16"/>
    <mergeCell ref="A17:E17"/>
    <mergeCell ref="A6:B6"/>
    <mergeCell ref="C6:E6"/>
    <mergeCell ref="A7:B7"/>
    <mergeCell ref="C7:E7"/>
    <mergeCell ref="A9:E9"/>
    <mergeCell ref="A10:E10"/>
    <mergeCell ref="A2:E2"/>
    <mergeCell ref="A3:E3"/>
    <mergeCell ref="A5:B5"/>
    <mergeCell ref="C5:E5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A75EE-0091-4D3E-8B78-A15DD0E6C54B}">
  <dimension ref="A1:AMJ136"/>
  <sheetViews>
    <sheetView topLeftCell="A109" workbookViewId="0">
      <selection activeCell="E63" sqref="E63"/>
    </sheetView>
  </sheetViews>
  <sheetFormatPr defaultRowHeight="14.8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4.85" customHeight="1" x14ac:dyDescent="0.2">
      <c r="A1" s="2"/>
      <c r="B1" s="2"/>
      <c r="C1" s="2"/>
      <c r="D1" s="2"/>
      <c r="E1" s="2"/>
    </row>
    <row r="2" spans="1:5" ht="14.85" customHeight="1" x14ac:dyDescent="0.2">
      <c r="A2" s="145" t="s">
        <v>552</v>
      </c>
      <c r="B2" s="145"/>
      <c r="C2" s="145"/>
      <c r="D2" s="145"/>
      <c r="E2" s="145"/>
    </row>
    <row r="3" spans="1:5" ht="14.85" customHeight="1" x14ac:dyDescent="0.2">
      <c r="A3" s="124"/>
      <c r="B3" s="124"/>
      <c r="C3" s="124"/>
      <c r="D3" s="124"/>
      <c r="E3" s="124"/>
    </row>
    <row r="4" spans="1:5" ht="14.25" x14ac:dyDescent="0.2"/>
    <row r="5" spans="1:5" ht="14.85" customHeight="1" x14ac:dyDescent="0.2">
      <c r="A5" s="143" t="s">
        <v>2</v>
      </c>
      <c r="B5" s="143"/>
      <c r="C5" s="138"/>
      <c r="D5" s="138"/>
      <c r="E5" s="138"/>
    </row>
    <row r="6" spans="1:5" ht="14.85" customHeight="1" x14ac:dyDescent="0.2">
      <c r="A6" s="143" t="s">
        <v>3</v>
      </c>
      <c r="B6" s="143"/>
      <c r="C6" s="144" t="s">
        <v>4</v>
      </c>
      <c r="D6" s="144"/>
      <c r="E6" s="144"/>
    </row>
    <row r="7" spans="1:5" ht="14.85" customHeight="1" x14ac:dyDescent="0.2">
      <c r="A7" s="143" t="s">
        <v>5</v>
      </c>
      <c r="B7" s="143"/>
      <c r="C7" s="144" t="s">
        <v>6</v>
      </c>
      <c r="D7" s="144"/>
      <c r="E7" s="144"/>
    </row>
    <row r="8" spans="1:5" ht="14.85" customHeight="1" x14ac:dyDescent="0.2">
      <c r="A8" s="4"/>
      <c r="B8" s="4"/>
      <c r="C8" s="59"/>
      <c r="D8" s="59"/>
      <c r="E8" s="59"/>
    </row>
    <row r="9" spans="1:5" ht="14.85" customHeight="1" x14ac:dyDescent="0.2">
      <c r="A9" s="142"/>
      <c r="B9" s="142"/>
      <c r="C9" s="142"/>
      <c r="D9" s="142"/>
      <c r="E9" s="142"/>
    </row>
    <row r="10" spans="1:5" ht="14.85" customHeight="1" x14ac:dyDescent="0.2">
      <c r="A10" s="124" t="s">
        <v>7</v>
      </c>
      <c r="B10" s="124"/>
      <c r="C10" s="124"/>
      <c r="D10" s="124"/>
      <c r="E10" s="124"/>
    </row>
    <row r="11" spans="1:5" ht="14.85" customHeight="1" x14ac:dyDescent="0.2">
      <c r="A11" s="65" t="s">
        <v>8</v>
      </c>
      <c r="B11" s="140" t="s">
        <v>9</v>
      </c>
      <c r="C11" s="140"/>
      <c r="D11" s="140"/>
      <c r="E11" s="66"/>
    </row>
    <row r="12" spans="1:5" ht="14.25" x14ac:dyDescent="0.2">
      <c r="A12" s="65" t="s">
        <v>10</v>
      </c>
      <c r="B12" s="140" t="s">
        <v>11</v>
      </c>
      <c r="C12" s="140"/>
      <c r="D12" s="140"/>
      <c r="E12" s="65" t="s">
        <v>122</v>
      </c>
    </row>
    <row r="13" spans="1:5" ht="14.25" x14ac:dyDescent="0.2">
      <c r="A13" s="65" t="s">
        <v>12</v>
      </c>
      <c r="B13" s="120" t="s">
        <v>13</v>
      </c>
      <c r="C13" s="120"/>
      <c r="D13" s="120"/>
      <c r="E13" s="67" t="s">
        <v>142</v>
      </c>
    </row>
    <row r="14" spans="1:5" ht="14.85" customHeight="1" x14ac:dyDescent="0.2">
      <c r="A14" s="65" t="s">
        <v>14</v>
      </c>
      <c r="B14" s="120" t="s">
        <v>15</v>
      </c>
      <c r="C14" s="120"/>
      <c r="D14" s="120"/>
      <c r="E14" s="65" t="s">
        <v>16</v>
      </c>
    </row>
    <row r="15" spans="1:5" ht="14.85" customHeight="1" x14ac:dyDescent="0.2">
      <c r="A15" s="20"/>
      <c r="B15" s="60"/>
      <c r="C15" s="60"/>
      <c r="D15" s="60"/>
      <c r="E15" s="20"/>
    </row>
    <row r="16" spans="1:5" ht="14.85" customHeight="1" x14ac:dyDescent="0.2">
      <c r="A16" s="142"/>
      <c r="B16" s="142"/>
      <c r="C16" s="142"/>
      <c r="D16" s="142"/>
      <c r="E16" s="142"/>
    </row>
    <row r="17" spans="1:5" ht="14.85" customHeight="1" x14ac:dyDescent="0.2">
      <c r="A17" s="124" t="s">
        <v>17</v>
      </c>
      <c r="B17" s="124"/>
      <c r="C17" s="124"/>
      <c r="D17" s="124"/>
      <c r="E17" s="124"/>
    </row>
    <row r="18" spans="1:5" ht="14.85" customHeight="1" x14ac:dyDescent="0.2">
      <c r="A18" s="139" t="s">
        <v>18</v>
      </c>
      <c r="B18" s="139"/>
      <c r="C18" s="133" t="s">
        <v>19</v>
      </c>
      <c r="D18" s="133" t="s">
        <v>20</v>
      </c>
      <c r="E18" s="133"/>
    </row>
    <row r="19" spans="1:5" ht="14.85" customHeight="1" x14ac:dyDescent="0.2">
      <c r="A19" s="139"/>
      <c r="B19" s="139"/>
      <c r="C19" s="133"/>
      <c r="D19" s="133"/>
      <c r="E19" s="133"/>
    </row>
    <row r="20" spans="1:5" ht="14.85" customHeight="1" x14ac:dyDescent="0.2">
      <c r="A20" s="151" t="s">
        <v>443</v>
      </c>
      <c r="B20" s="151"/>
      <c r="C20" s="147" t="s">
        <v>21</v>
      </c>
      <c r="D20" s="141">
        <v>1</v>
      </c>
      <c r="E20" s="141"/>
    </row>
    <row r="21" spans="1:5" ht="14.85" customHeight="1" x14ac:dyDescent="0.2">
      <c r="A21" s="151"/>
      <c r="B21" s="151"/>
      <c r="C21" s="147"/>
      <c r="D21" s="141"/>
      <c r="E21" s="141"/>
    </row>
    <row r="22" spans="1:5" ht="14.85" customHeight="1" x14ac:dyDescent="0.2">
      <c r="A22" s="151"/>
      <c r="B22" s="151"/>
      <c r="C22" s="147"/>
      <c r="D22" s="141"/>
      <c r="E22" s="141"/>
    </row>
    <row r="23" spans="1:5" ht="14.85" customHeight="1" x14ac:dyDescent="0.2">
      <c r="A23" s="148"/>
      <c r="B23" s="148"/>
      <c r="C23" s="30"/>
      <c r="D23" s="148"/>
      <c r="E23" s="148"/>
    </row>
    <row r="24" spans="1:5" ht="14.85" customHeight="1" x14ac:dyDescent="0.2">
      <c r="A24" s="149"/>
      <c r="B24" s="149"/>
      <c r="C24" s="10"/>
      <c r="D24" s="149"/>
      <c r="E24" s="149"/>
    </row>
    <row r="25" spans="1:5" ht="14.85" customHeight="1" x14ac:dyDescent="0.2">
      <c r="A25" s="13"/>
      <c r="B25" s="13"/>
      <c r="C25" s="12"/>
      <c r="D25" s="15"/>
      <c r="E25" s="15"/>
    </row>
    <row r="26" spans="1:5" ht="14.85" customHeight="1" x14ac:dyDescent="0.2">
      <c r="A26" s="124" t="s">
        <v>136</v>
      </c>
      <c r="B26" s="124"/>
      <c r="C26" s="124"/>
      <c r="D26" s="124"/>
      <c r="E26" s="124"/>
    </row>
    <row r="27" spans="1:5" ht="14.85" customHeight="1" x14ac:dyDescent="0.2">
      <c r="A27" s="17"/>
      <c r="B27" s="17"/>
      <c r="C27" s="17"/>
      <c r="D27" s="17"/>
      <c r="E27" s="17"/>
    </row>
    <row r="28" spans="1:5" ht="26.85" customHeight="1" x14ac:dyDescent="0.2">
      <c r="A28" s="135" t="s">
        <v>22</v>
      </c>
      <c r="B28" s="135"/>
      <c r="C28" s="71"/>
      <c r="D28" s="71"/>
      <c r="E28" s="71"/>
    </row>
    <row r="29" spans="1:5" ht="39" customHeight="1" x14ac:dyDescent="0.2">
      <c r="A29" s="136" t="s">
        <v>419</v>
      </c>
      <c r="B29" s="136"/>
      <c r="C29" s="136"/>
      <c r="D29" s="136"/>
      <c r="E29" s="136"/>
    </row>
    <row r="30" spans="1:5" ht="14.85" customHeight="1" x14ac:dyDescent="0.2">
      <c r="A30" s="137" t="s">
        <v>23</v>
      </c>
      <c r="B30" s="137"/>
      <c r="C30" s="137"/>
      <c r="D30" s="137"/>
      <c r="E30" s="137"/>
    </row>
    <row r="31" spans="1:5" ht="14.85" customHeight="1" x14ac:dyDescent="0.2">
      <c r="A31" s="65">
        <v>1</v>
      </c>
      <c r="B31" s="121" t="s">
        <v>427</v>
      </c>
      <c r="C31" s="121"/>
      <c r="D31" s="121"/>
      <c r="E31" s="67" t="s">
        <v>422</v>
      </c>
    </row>
    <row r="32" spans="1:5" ht="14.85" customHeight="1" x14ac:dyDescent="0.2">
      <c r="A32" s="65">
        <v>2</v>
      </c>
      <c r="B32" s="121" t="s">
        <v>24</v>
      </c>
      <c r="C32" s="121"/>
      <c r="D32" s="121"/>
      <c r="E32" s="73">
        <v>2423.5</v>
      </c>
    </row>
    <row r="33" spans="1:5" ht="25.5" x14ac:dyDescent="0.2">
      <c r="A33" s="65">
        <v>3</v>
      </c>
      <c r="B33" s="121" t="s">
        <v>25</v>
      </c>
      <c r="C33" s="121"/>
      <c r="D33" s="121"/>
      <c r="E33" s="98" t="s">
        <v>421</v>
      </c>
    </row>
    <row r="34" spans="1:5" ht="14.25" x14ac:dyDescent="0.2">
      <c r="A34" s="65">
        <v>4</v>
      </c>
      <c r="B34" s="121" t="s">
        <v>26</v>
      </c>
      <c r="C34" s="121"/>
      <c r="D34" s="121"/>
      <c r="E34" s="75">
        <v>45292</v>
      </c>
    </row>
    <row r="35" spans="1:5" ht="26.25" customHeight="1" x14ac:dyDescent="0.2">
      <c r="A35" s="134" t="s">
        <v>27</v>
      </c>
      <c r="B35" s="134"/>
      <c r="C35" s="134"/>
      <c r="D35" s="134"/>
      <c r="E35" s="134"/>
    </row>
    <row r="36" spans="1:5" ht="14.85" customHeight="1" x14ac:dyDescent="0.2">
      <c r="A36" s="20"/>
      <c r="B36" s="20"/>
      <c r="C36" s="20"/>
      <c r="D36" s="20"/>
      <c r="E36" s="20"/>
    </row>
    <row r="37" spans="1:5" ht="14.85" customHeight="1" x14ac:dyDescent="0.2">
      <c r="A37" s="124" t="s">
        <v>28</v>
      </c>
      <c r="B37" s="124"/>
      <c r="C37" s="124"/>
      <c r="D37" s="124"/>
      <c r="E37" s="124"/>
    </row>
    <row r="38" spans="1:5" ht="14.85" customHeight="1" x14ac:dyDescent="0.2">
      <c r="A38" s="69">
        <v>1</v>
      </c>
      <c r="B38" s="128" t="s">
        <v>29</v>
      </c>
      <c r="C38" s="128"/>
      <c r="D38" s="128"/>
      <c r="E38" s="40" t="s">
        <v>30</v>
      </c>
    </row>
    <row r="39" spans="1:5" ht="14.85" customHeight="1" x14ac:dyDescent="0.2">
      <c r="A39" s="41" t="s">
        <v>8</v>
      </c>
      <c r="B39" s="120" t="s">
        <v>31</v>
      </c>
      <c r="C39" s="120"/>
      <c r="D39" s="120"/>
      <c r="E39" s="76">
        <f>E32</f>
        <v>2423.5</v>
      </c>
    </row>
    <row r="40" spans="1:5" ht="14.85" customHeight="1" x14ac:dyDescent="0.2">
      <c r="A40" s="41" t="s">
        <v>10</v>
      </c>
      <c r="B40" s="120" t="s">
        <v>32</v>
      </c>
      <c r="C40" s="120"/>
      <c r="D40" s="120"/>
      <c r="E40" s="81">
        <v>0</v>
      </c>
    </row>
    <row r="41" spans="1:5" ht="14.85" customHeight="1" x14ac:dyDescent="0.2">
      <c r="A41" s="41" t="s">
        <v>12</v>
      </c>
      <c r="B41" s="120" t="s">
        <v>33</v>
      </c>
      <c r="C41" s="120"/>
      <c r="D41" s="120"/>
      <c r="E41" s="81">
        <v>0</v>
      </c>
    </row>
    <row r="42" spans="1:5" ht="14.85" customHeight="1" x14ac:dyDescent="0.2">
      <c r="A42" s="41" t="s">
        <v>14</v>
      </c>
      <c r="B42" s="120" t="s">
        <v>34</v>
      </c>
      <c r="C42" s="120"/>
      <c r="D42" s="120"/>
      <c r="E42" s="81">
        <v>0</v>
      </c>
    </row>
    <row r="43" spans="1:5" ht="14.85" customHeight="1" x14ac:dyDescent="0.2">
      <c r="A43" s="41" t="s">
        <v>35</v>
      </c>
      <c r="B43" s="120" t="s">
        <v>36</v>
      </c>
      <c r="C43" s="120"/>
      <c r="D43" s="120"/>
      <c r="E43" s="81">
        <v>0</v>
      </c>
    </row>
    <row r="44" spans="1:5" ht="14.85" customHeight="1" x14ac:dyDescent="0.2">
      <c r="A44" s="41" t="s">
        <v>37</v>
      </c>
      <c r="B44" s="120" t="s">
        <v>38</v>
      </c>
      <c r="C44" s="120"/>
      <c r="D44" s="120"/>
      <c r="E44" s="81">
        <v>0</v>
      </c>
    </row>
    <row r="45" spans="1:5" ht="14.85" customHeight="1" x14ac:dyDescent="0.2">
      <c r="A45" s="41" t="s">
        <v>39</v>
      </c>
      <c r="B45" s="120" t="s">
        <v>40</v>
      </c>
      <c r="C45" s="120"/>
      <c r="D45" s="120"/>
      <c r="E45" s="81">
        <v>0</v>
      </c>
    </row>
    <row r="46" spans="1:5" ht="14.85" customHeight="1" x14ac:dyDescent="0.2">
      <c r="A46" s="41" t="s">
        <v>41</v>
      </c>
      <c r="B46" s="120" t="s">
        <v>42</v>
      </c>
      <c r="C46" s="120"/>
      <c r="D46" s="120"/>
      <c r="E46" s="81">
        <v>0</v>
      </c>
    </row>
    <row r="47" spans="1:5" ht="14.85" customHeight="1" x14ac:dyDescent="0.2">
      <c r="A47" s="133" t="s">
        <v>43</v>
      </c>
      <c r="B47" s="133"/>
      <c r="C47" s="133"/>
      <c r="D47" s="133"/>
      <c r="E47" s="78">
        <f>SUM(E39:E46)</f>
        <v>2423.5</v>
      </c>
    </row>
    <row r="48" spans="1:5" ht="14.85" customHeight="1" x14ac:dyDescent="0.2">
      <c r="A48" s="127"/>
      <c r="B48" s="127"/>
      <c r="C48" s="127"/>
      <c r="D48" s="127"/>
      <c r="E48" s="127"/>
    </row>
    <row r="49" spans="1:5" ht="14.85" customHeight="1" x14ac:dyDescent="0.2">
      <c r="A49" s="124" t="s">
        <v>44</v>
      </c>
      <c r="B49" s="124"/>
      <c r="C49" s="124"/>
      <c r="D49" s="124"/>
      <c r="E49" s="124"/>
    </row>
    <row r="50" spans="1:5" ht="26.85" customHeight="1" x14ac:dyDescent="0.2">
      <c r="A50" s="69">
        <v>2</v>
      </c>
      <c r="B50" s="128" t="s">
        <v>107</v>
      </c>
      <c r="C50" s="128"/>
      <c r="D50" s="128"/>
      <c r="E50" s="40" t="s">
        <v>30</v>
      </c>
    </row>
    <row r="51" spans="1:5" ht="24.75" customHeight="1" x14ac:dyDescent="0.2">
      <c r="A51" s="79" t="s">
        <v>8</v>
      </c>
      <c r="B51" s="132" t="s">
        <v>423</v>
      </c>
      <c r="C51" s="132"/>
      <c r="D51" s="132"/>
      <c r="E51" s="80">
        <f>(4*2*22)-(0.06*E39)</f>
        <v>30.590000000000003</v>
      </c>
    </row>
    <row r="52" spans="1:5" ht="14.85" customHeight="1" x14ac:dyDescent="0.2">
      <c r="A52" s="79" t="s">
        <v>10</v>
      </c>
      <c r="B52" s="132" t="s">
        <v>489</v>
      </c>
      <c r="C52" s="132"/>
      <c r="D52" s="132"/>
      <c r="E52" s="76">
        <v>550</v>
      </c>
    </row>
    <row r="53" spans="1:5" ht="14.85" customHeight="1" x14ac:dyDescent="0.2">
      <c r="A53" s="79" t="s">
        <v>12</v>
      </c>
      <c r="B53" s="132" t="s">
        <v>492</v>
      </c>
      <c r="C53" s="132"/>
      <c r="D53" s="132"/>
      <c r="E53" s="76">
        <v>10</v>
      </c>
    </row>
    <row r="54" spans="1:5" ht="14.85" customHeight="1" x14ac:dyDescent="0.2">
      <c r="A54" s="79" t="s">
        <v>14</v>
      </c>
      <c r="B54" s="132" t="s">
        <v>45</v>
      </c>
      <c r="C54" s="132"/>
      <c r="D54" s="132"/>
      <c r="E54" s="81">
        <v>0</v>
      </c>
    </row>
    <row r="55" spans="1:5" ht="14.85" customHeight="1" x14ac:dyDescent="0.2">
      <c r="A55" s="79" t="s">
        <v>35</v>
      </c>
      <c r="B55" s="132" t="s">
        <v>46</v>
      </c>
      <c r="C55" s="132"/>
      <c r="D55" s="132"/>
      <c r="E55" s="76">
        <v>11</v>
      </c>
    </row>
    <row r="56" spans="1:5" ht="14.85" customHeight="1" x14ac:dyDescent="0.2">
      <c r="A56" s="79" t="s">
        <v>37</v>
      </c>
      <c r="B56" s="132" t="s">
        <v>42</v>
      </c>
      <c r="C56" s="132"/>
      <c r="D56" s="132"/>
      <c r="E56" s="81">
        <v>0</v>
      </c>
    </row>
    <row r="57" spans="1:5" ht="14.85" customHeight="1" x14ac:dyDescent="0.2">
      <c r="A57" s="131" t="s">
        <v>47</v>
      </c>
      <c r="B57" s="131"/>
      <c r="C57" s="131"/>
      <c r="D57" s="131"/>
      <c r="E57" s="78">
        <f>SUM(E51:E56)</f>
        <v>601.59</v>
      </c>
    </row>
    <row r="58" spans="1:5" ht="14.85" customHeight="1" x14ac:dyDescent="0.2">
      <c r="A58" s="150" t="s">
        <v>48</v>
      </c>
      <c r="B58" s="150"/>
      <c r="C58" s="150"/>
      <c r="D58" s="150"/>
      <c r="E58" s="150"/>
    </row>
    <row r="59" spans="1:5" ht="14.85" customHeight="1" x14ac:dyDescent="0.2">
      <c r="A59" s="127"/>
      <c r="B59" s="127"/>
      <c r="C59" s="127"/>
      <c r="D59" s="127"/>
      <c r="E59" s="127"/>
    </row>
    <row r="60" spans="1:5" ht="14.85" customHeight="1" x14ac:dyDescent="0.2">
      <c r="A60" s="124" t="s">
        <v>49</v>
      </c>
      <c r="B60" s="124"/>
      <c r="C60" s="124"/>
      <c r="D60" s="124"/>
      <c r="E60" s="124"/>
    </row>
    <row r="61" spans="1:5" ht="14.85" customHeight="1" x14ac:dyDescent="0.2">
      <c r="A61" s="69">
        <v>3</v>
      </c>
      <c r="B61" s="128" t="s">
        <v>50</v>
      </c>
      <c r="C61" s="128"/>
      <c r="D61" s="128"/>
      <c r="E61" s="40" t="s">
        <v>30</v>
      </c>
    </row>
    <row r="62" spans="1:5" ht="14.85" customHeight="1" x14ac:dyDescent="0.2">
      <c r="A62" s="41" t="s">
        <v>8</v>
      </c>
      <c r="B62" s="120" t="s">
        <v>51</v>
      </c>
      <c r="C62" s="120"/>
      <c r="D62" s="120"/>
      <c r="E62" s="82">
        <f>'Res. Ins. Div.'!C14/12</f>
        <v>0</v>
      </c>
    </row>
    <row r="63" spans="1:5" ht="14.85" customHeight="1" x14ac:dyDescent="0.2">
      <c r="A63" s="41" t="s">
        <v>10</v>
      </c>
      <c r="B63" s="120" t="s">
        <v>52</v>
      </c>
      <c r="C63" s="120"/>
      <c r="D63" s="120"/>
      <c r="E63" s="83">
        <v>0</v>
      </c>
    </row>
    <row r="64" spans="1:5" ht="14.85" customHeight="1" x14ac:dyDescent="0.2">
      <c r="A64" s="41" t="s">
        <v>12</v>
      </c>
      <c r="B64" s="120" t="s">
        <v>53</v>
      </c>
      <c r="C64" s="120"/>
      <c r="D64" s="120"/>
      <c r="E64" s="83">
        <v>0</v>
      </c>
    </row>
    <row r="65" spans="1:5" ht="14.85" customHeight="1" x14ac:dyDescent="0.2">
      <c r="A65" s="41" t="s">
        <v>14</v>
      </c>
      <c r="B65" s="120" t="s">
        <v>480</v>
      </c>
      <c r="C65" s="120"/>
      <c r="D65" s="120"/>
      <c r="E65" s="82">
        <f>'Res. Ins. Div.'!K14/12</f>
        <v>600</v>
      </c>
    </row>
    <row r="66" spans="1:5" ht="14.85" customHeight="1" x14ac:dyDescent="0.2">
      <c r="A66" s="122" t="s">
        <v>54</v>
      </c>
      <c r="B66" s="122"/>
      <c r="C66" s="122"/>
      <c r="D66" s="122"/>
      <c r="E66" s="85">
        <f>SUM(E62:E65)</f>
        <v>600</v>
      </c>
    </row>
    <row r="67" spans="1:5" ht="14.85" customHeight="1" x14ac:dyDescent="0.2">
      <c r="A67" s="130" t="s">
        <v>55</v>
      </c>
      <c r="B67" s="130"/>
      <c r="C67" s="130"/>
      <c r="D67" s="130"/>
      <c r="E67" s="130"/>
    </row>
    <row r="68" spans="1:5" ht="14.85" customHeight="1" x14ac:dyDescent="0.2">
      <c r="A68" s="127"/>
      <c r="B68" s="127"/>
      <c r="C68" s="127"/>
      <c r="D68" s="127"/>
      <c r="E68" s="127"/>
    </row>
    <row r="69" spans="1:5" ht="14.85" customHeight="1" x14ac:dyDescent="0.2">
      <c r="A69" s="124" t="s">
        <v>56</v>
      </c>
      <c r="B69" s="124"/>
      <c r="C69" s="124"/>
      <c r="D69" s="124"/>
      <c r="E69" s="124"/>
    </row>
    <row r="70" spans="1:5" ht="14.85" customHeight="1" x14ac:dyDescent="0.2">
      <c r="A70" s="129" t="s">
        <v>57</v>
      </c>
      <c r="B70" s="129"/>
      <c r="C70" s="129"/>
      <c r="D70" s="129"/>
      <c r="E70" s="129"/>
    </row>
    <row r="71" spans="1:5" ht="14.85" customHeight="1" x14ac:dyDescent="0.2">
      <c r="A71" s="69" t="s">
        <v>58</v>
      </c>
      <c r="B71" s="128" t="s">
        <v>57</v>
      </c>
      <c r="C71" s="128"/>
      <c r="D71" s="40" t="s">
        <v>59</v>
      </c>
      <c r="E71" s="40" t="s">
        <v>30</v>
      </c>
    </row>
    <row r="72" spans="1:5" ht="14.85" customHeight="1" x14ac:dyDescent="0.2">
      <c r="A72" s="41" t="s">
        <v>8</v>
      </c>
      <c r="B72" s="120" t="s">
        <v>60</v>
      </c>
      <c r="C72" s="120"/>
      <c r="D72" s="86">
        <v>0.2</v>
      </c>
      <c r="E72" s="87">
        <f>E47*D72</f>
        <v>484.70000000000005</v>
      </c>
    </row>
    <row r="73" spans="1:5" ht="14.25" x14ac:dyDescent="0.2">
      <c r="A73" s="41" t="s">
        <v>10</v>
      </c>
      <c r="B73" s="120" t="s">
        <v>61</v>
      </c>
      <c r="C73" s="120"/>
      <c r="D73" s="86">
        <v>0.08</v>
      </c>
      <c r="E73" s="87">
        <f>E47*D73</f>
        <v>193.88</v>
      </c>
    </row>
    <row r="74" spans="1:5" ht="22.5" customHeight="1" x14ac:dyDescent="0.2">
      <c r="A74" s="41" t="s">
        <v>12</v>
      </c>
      <c r="B74" s="120" t="s">
        <v>62</v>
      </c>
      <c r="C74" s="120"/>
      <c r="D74" s="88">
        <v>0.03</v>
      </c>
      <c r="E74" s="87">
        <f>E47*D74</f>
        <v>72.704999999999998</v>
      </c>
    </row>
    <row r="75" spans="1:5" ht="14.85" customHeight="1" x14ac:dyDescent="0.2">
      <c r="A75" s="41" t="s">
        <v>14</v>
      </c>
      <c r="B75" s="120" t="s">
        <v>63</v>
      </c>
      <c r="C75" s="120"/>
      <c r="D75" s="86">
        <v>2.5000000000000001E-2</v>
      </c>
      <c r="E75" s="87">
        <f>E47*D75</f>
        <v>60.587500000000006</v>
      </c>
    </row>
    <row r="76" spans="1:5" ht="14.85" customHeight="1" x14ac:dyDescent="0.2">
      <c r="A76" s="41" t="s">
        <v>35</v>
      </c>
      <c r="B76" s="120" t="s">
        <v>64</v>
      </c>
      <c r="C76" s="120"/>
      <c r="D76" s="86">
        <v>1.4999999999999999E-2</v>
      </c>
      <c r="E76" s="87">
        <f>E47*D76</f>
        <v>36.352499999999999</v>
      </c>
    </row>
    <row r="77" spans="1:5" ht="14.85" customHeight="1" x14ac:dyDescent="0.2">
      <c r="A77" s="41" t="s">
        <v>37</v>
      </c>
      <c r="B77" s="120" t="s">
        <v>65</v>
      </c>
      <c r="C77" s="120"/>
      <c r="D77" s="86">
        <v>0.01</v>
      </c>
      <c r="E77" s="87">
        <f>E47*D77</f>
        <v>24.234999999999999</v>
      </c>
    </row>
    <row r="78" spans="1:5" ht="14.85" customHeight="1" x14ac:dyDescent="0.2">
      <c r="A78" s="41" t="s">
        <v>39</v>
      </c>
      <c r="B78" s="120" t="s">
        <v>66</v>
      </c>
      <c r="C78" s="120"/>
      <c r="D78" s="86">
        <v>6.0000000000000001E-3</v>
      </c>
      <c r="E78" s="87">
        <f>E47*D78</f>
        <v>14.541</v>
      </c>
    </row>
    <row r="79" spans="1:5" ht="14.85" customHeight="1" x14ac:dyDescent="0.2">
      <c r="A79" s="41" t="s">
        <v>41</v>
      </c>
      <c r="B79" s="120" t="s">
        <v>67</v>
      </c>
      <c r="C79" s="120"/>
      <c r="D79" s="86">
        <v>2E-3</v>
      </c>
      <c r="E79" s="87">
        <f>E47*D79</f>
        <v>4.8470000000000004</v>
      </c>
    </row>
    <row r="80" spans="1:5" ht="14.25" x14ac:dyDescent="0.2">
      <c r="A80" s="122" t="s">
        <v>68</v>
      </c>
      <c r="B80" s="122"/>
      <c r="C80" s="122"/>
      <c r="D80" s="89">
        <f>SUM(D72:D79)</f>
        <v>0.3680000000000001</v>
      </c>
      <c r="E80" s="85">
        <f>SUM(E72:E79)</f>
        <v>891.84800000000007</v>
      </c>
    </row>
    <row r="81" spans="1:5" ht="23.25" customHeight="1" x14ac:dyDescent="0.2">
      <c r="A81" s="130" t="s">
        <v>69</v>
      </c>
      <c r="B81" s="130"/>
      <c r="C81" s="130"/>
      <c r="D81" s="130"/>
      <c r="E81" s="130"/>
    </row>
    <row r="82" spans="1:5" ht="14.85" customHeight="1" x14ac:dyDescent="0.2">
      <c r="A82" s="123" t="s">
        <v>70</v>
      </c>
      <c r="B82" s="123"/>
      <c r="C82" s="123"/>
      <c r="D82" s="123"/>
      <c r="E82" s="123"/>
    </row>
    <row r="83" spans="1:5" ht="14.85" customHeight="1" x14ac:dyDescent="0.2">
      <c r="A83" s="127"/>
      <c r="B83" s="127"/>
      <c r="C83" s="127"/>
      <c r="D83" s="127"/>
      <c r="E83" s="127"/>
    </row>
    <row r="84" spans="1:5" ht="14.85" customHeight="1" x14ac:dyDescent="0.2">
      <c r="A84" s="129" t="s">
        <v>71</v>
      </c>
      <c r="B84" s="129"/>
      <c r="C84" s="129"/>
      <c r="D84" s="129"/>
      <c r="E84" s="129"/>
    </row>
    <row r="85" spans="1:5" ht="14.85" customHeight="1" x14ac:dyDescent="0.2">
      <c r="A85" s="69" t="s">
        <v>10</v>
      </c>
      <c r="B85" s="128" t="s">
        <v>71</v>
      </c>
      <c r="C85" s="128"/>
      <c r="D85" s="40" t="s">
        <v>59</v>
      </c>
      <c r="E85" s="40" t="s">
        <v>30</v>
      </c>
    </row>
    <row r="86" spans="1:5" ht="14.85" customHeight="1" x14ac:dyDescent="0.2">
      <c r="A86" s="41" t="s">
        <v>8</v>
      </c>
      <c r="B86" s="120" t="s">
        <v>72</v>
      </c>
      <c r="C86" s="120"/>
      <c r="D86" s="100">
        <v>8.3299999999999999E-2</v>
      </c>
      <c r="E86" s="87">
        <f>E47*D86</f>
        <v>201.87754999999999</v>
      </c>
    </row>
    <row r="87" spans="1:5" ht="14.85" customHeight="1" x14ac:dyDescent="0.2">
      <c r="A87" s="41" t="s">
        <v>10</v>
      </c>
      <c r="B87" s="120" t="s">
        <v>494</v>
      </c>
      <c r="C87" s="120"/>
      <c r="D87" s="100">
        <v>0.1203</v>
      </c>
      <c r="E87" s="87">
        <f>E47*D87</f>
        <v>291.54705000000001</v>
      </c>
    </row>
    <row r="88" spans="1:5" ht="14.85" customHeight="1" x14ac:dyDescent="0.2">
      <c r="A88" s="41" t="s">
        <v>12</v>
      </c>
      <c r="B88" s="120" t="s">
        <v>73</v>
      </c>
      <c r="C88" s="120"/>
      <c r="D88" s="100">
        <v>3.7000000000000002E-3</v>
      </c>
      <c r="E88" s="87">
        <f>D88*E47</f>
        <v>8.9669500000000006</v>
      </c>
    </row>
    <row r="89" spans="1:5" ht="14.85" customHeight="1" x14ac:dyDescent="0.2">
      <c r="A89" s="41" t="s">
        <v>14</v>
      </c>
      <c r="B89" s="120" t="s">
        <v>74</v>
      </c>
      <c r="C89" s="120"/>
      <c r="D89" s="100">
        <v>1.8499999999999999E-2</v>
      </c>
      <c r="E89" s="87">
        <f>E47*D89</f>
        <v>44.83475</v>
      </c>
    </row>
    <row r="90" spans="1:5" ht="14.85" customHeight="1" x14ac:dyDescent="0.2">
      <c r="A90" s="41" t="s">
        <v>35</v>
      </c>
      <c r="B90" s="120" t="s">
        <v>75</v>
      </c>
      <c r="C90" s="120"/>
      <c r="D90" s="100">
        <v>1.2999999999999999E-2</v>
      </c>
      <c r="E90" s="87">
        <f>E47*D90</f>
        <v>31.505499999999998</v>
      </c>
    </row>
    <row r="91" spans="1:5" ht="14.85" customHeight="1" x14ac:dyDescent="0.2">
      <c r="A91" s="41" t="s">
        <v>37</v>
      </c>
      <c r="B91" s="120" t="s">
        <v>76</v>
      </c>
      <c r="C91" s="120"/>
      <c r="D91" s="100">
        <v>2.9899999999999999E-2</v>
      </c>
      <c r="E91" s="87">
        <f>E47*D91</f>
        <v>72.462649999999996</v>
      </c>
    </row>
    <row r="92" spans="1:5" ht="14.85" customHeight="1" x14ac:dyDescent="0.2">
      <c r="A92" s="41" t="s">
        <v>39</v>
      </c>
      <c r="B92" s="120" t="s">
        <v>77</v>
      </c>
      <c r="C92" s="120"/>
      <c r="D92" s="100">
        <v>1.3299999999999999E-2</v>
      </c>
      <c r="E92" s="87">
        <f>E47*D92</f>
        <v>32.232549999999996</v>
      </c>
    </row>
    <row r="93" spans="1:5" ht="14.85" customHeight="1" x14ac:dyDescent="0.2">
      <c r="A93" s="122" t="s">
        <v>68</v>
      </c>
      <c r="B93" s="122"/>
      <c r="C93" s="122"/>
      <c r="D93" s="89">
        <f>SUM(D86:D92)</f>
        <v>0.28199999999999997</v>
      </c>
      <c r="E93" s="85">
        <f>SUM(E86:E92)</f>
        <v>683.42699999999991</v>
      </c>
    </row>
    <row r="94" spans="1:5" ht="14.85" customHeight="1" x14ac:dyDescent="0.2">
      <c r="A94" s="127"/>
      <c r="B94" s="127"/>
      <c r="C94" s="127"/>
      <c r="D94" s="127"/>
      <c r="E94" s="127"/>
    </row>
    <row r="95" spans="1:5" ht="14.85" customHeight="1" x14ac:dyDescent="0.2">
      <c r="A95" s="129" t="s">
        <v>78</v>
      </c>
      <c r="B95" s="129"/>
      <c r="C95" s="129"/>
      <c r="D95" s="129"/>
      <c r="E95" s="129"/>
    </row>
    <row r="96" spans="1:5" ht="14.85" customHeight="1" x14ac:dyDescent="0.2">
      <c r="A96" s="69" t="s">
        <v>12</v>
      </c>
      <c r="B96" s="128" t="s">
        <v>78</v>
      </c>
      <c r="C96" s="128"/>
      <c r="D96" s="40" t="s">
        <v>59</v>
      </c>
      <c r="E96" s="40" t="s">
        <v>30</v>
      </c>
    </row>
    <row r="97" spans="1:5" ht="14.85" customHeight="1" x14ac:dyDescent="0.2">
      <c r="A97" s="41" t="s">
        <v>8</v>
      </c>
      <c r="B97" s="120" t="s">
        <v>79</v>
      </c>
      <c r="C97" s="120"/>
      <c r="D97" s="94">
        <v>1.6500000000000001E-2</v>
      </c>
      <c r="E97" s="91">
        <f>E47*D97</f>
        <v>39.987749999999998</v>
      </c>
    </row>
    <row r="98" spans="1:5" ht="14.85" customHeight="1" x14ac:dyDescent="0.2">
      <c r="A98" s="41" t="s">
        <v>10</v>
      </c>
      <c r="B98" s="120" t="s">
        <v>80</v>
      </c>
      <c r="C98" s="120"/>
      <c r="D98" s="101">
        <v>3.7999999999999999E-2</v>
      </c>
      <c r="E98" s="91">
        <f>E47*D98</f>
        <v>92.093000000000004</v>
      </c>
    </row>
    <row r="99" spans="1:5" ht="14.85" customHeight="1" x14ac:dyDescent="0.2">
      <c r="A99" s="41" t="s">
        <v>12</v>
      </c>
      <c r="B99" s="120" t="s">
        <v>81</v>
      </c>
      <c r="C99" s="120"/>
      <c r="D99" s="101">
        <v>0.04</v>
      </c>
      <c r="E99" s="91">
        <f>E47*D99</f>
        <v>96.94</v>
      </c>
    </row>
    <row r="100" spans="1:5" ht="14.85" customHeight="1" x14ac:dyDescent="0.2">
      <c r="A100" s="122" t="s">
        <v>68</v>
      </c>
      <c r="B100" s="122"/>
      <c r="C100" s="122"/>
      <c r="D100" s="89">
        <f>SUM(D97:D99)</f>
        <v>9.4500000000000001E-2</v>
      </c>
      <c r="E100" s="85">
        <f>SUM(E97:E99)</f>
        <v>229.02074999999999</v>
      </c>
    </row>
    <row r="101" spans="1:5" ht="14.85" customHeight="1" x14ac:dyDescent="0.2">
      <c r="A101" s="22"/>
      <c r="B101" s="22"/>
      <c r="C101" s="22"/>
      <c r="D101" s="22"/>
      <c r="E101" s="22"/>
    </row>
    <row r="102" spans="1:5" ht="14.85" customHeight="1" x14ac:dyDescent="0.2">
      <c r="A102" s="129" t="s">
        <v>82</v>
      </c>
      <c r="B102" s="129"/>
      <c r="C102" s="129"/>
      <c r="D102" s="129"/>
      <c r="E102" s="129"/>
    </row>
    <row r="103" spans="1:5" ht="14.85" customHeight="1" x14ac:dyDescent="0.2">
      <c r="A103" s="69" t="s">
        <v>14</v>
      </c>
      <c r="B103" s="128" t="s">
        <v>82</v>
      </c>
      <c r="C103" s="128"/>
      <c r="D103" s="40" t="s">
        <v>59</v>
      </c>
      <c r="E103" s="40" t="s">
        <v>30</v>
      </c>
    </row>
    <row r="104" spans="1:5" ht="14.85" customHeight="1" x14ac:dyDescent="0.2">
      <c r="A104" s="41" t="s">
        <v>8</v>
      </c>
      <c r="B104" s="121" t="s">
        <v>83</v>
      </c>
      <c r="C104" s="121"/>
      <c r="D104" s="93">
        <v>0.1038</v>
      </c>
      <c r="E104" s="87">
        <f>E47*D104</f>
        <v>251.55930000000001</v>
      </c>
    </row>
    <row r="105" spans="1:5" ht="14.85" customHeight="1" x14ac:dyDescent="0.2">
      <c r="A105" s="122" t="s">
        <v>68</v>
      </c>
      <c r="B105" s="122"/>
      <c r="C105" s="122"/>
      <c r="D105" s="89">
        <v>0.1038</v>
      </c>
      <c r="E105" s="85">
        <f>SUM(E104)</f>
        <v>251.55930000000001</v>
      </c>
    </row>
    <row r="106" spans="1:5" ht="14.85" customHeight="1" x14ac:dyDescent="0.2">
      <c r="A106" s="127"/>
      <c r="B106" s="127"/>
      <c r="C106" s="127"/>
      <c r="D106" s="127"/>
      <c r="E106" s="127"/>
    </row>
    <row r="107" spans="1:5" ht="14.85" customHeight="1" x14ac:dyDescent="0.2">
      <c r="A107" s="124" t="s">
        <v>84</v>
      </c>
      <c r="B107" s="124"/>
      <c r="C107" s="124"/>
      <c r="D107" s="124"/>
      <c r="E107" s="124"/>
    </row>
    <row r="108" spans="1:5" ht="14.85" customHeight="1" x14ac:dyDescent="0.2">
      <c r="A108" s="69">
        <v>4</v>
      </c>
      <c r="B108" s="126" t="s">
        <v>85</v>
      </c>
      <c r="C108" s="126"/>
      <c r="D108" s="72" t="s">
        <v>59</v>
      </c>
      <c r="E108" s="40" t="s">
        <v>30</v>
      </c>
    </row>
    <row r="109" spans="1:5" ht="14.85" customHeight="1" x14ac:dyDescent="0.2">
      <c r="A109" s="41" t="s">
        <v>58</v>
      </c>
      <c r="B109" s="120" t="s">
        <v>57</v>
      </c>
      <c r="C109" s="120"/>
      <c r="D109" s="94">
        <v>0.36799999999999999</v>
      </c>
      <c r="E109" s="87">
        <f>E80</f>
        <v>891.84800000000007</v>
      </c>
    </row>
    <row r="110" spans="1:5" ht="14.85" customHeight="1" x14ac:dyDescent="0.2">
      <c r="A110" s="41" t="s">
        <v>86</v>
      </c>
      <c r="B110" s="120" t="s">
        <v>71</v>
      </c>
      <c r="C110" s="120"/>
      <c r="D110" s="94">
        <v>0.28199999999999997</v>
      </c>
      <c r="E110" s="87">
        <f>E93</f>
        <v>683.42699999999991</v>
      </c>
    </row>
    <row r="111" spans="1:5" ht="14.85" customHeight="1" x14ac:dyDescent="0.2">
      <c r="A111" s="41" t="s">
        <v>87</v>
      </c>
      <c r="B111" s="120" t="s">
        <v>78</v>
      </c>
      <c r="C111" s="120"/>
      <c r="D111" s="94">
        <v>9.4500000000000001E-2</v>
      </c>
      <c r="E111" s="87">
        <f>E100</f>
        <v>229.02074999999999</v>
      </c>
    </row>
    <row r="112" spans="1:5" ht="14.85" customHeight="1" x14ac:dyDescent="0.2">
      <c r="A112" s="41" t="s">
        <v>88</v>
      </c>
      <c r="B112" s="120" t="s">
        <v>82</v>
      </c>
      <c r="C112" s="120"/>
      <c r="D112" s="94">
        <v>0.1038</v>
      </c>
      <c r="E112" s="87">
        <f>E105</f>
        <v>251.55930000000001</v>
      </c>
    </row>
    <row r="113" spans="1:5" ht="14.85" customHeight="1" x14ac:dyDescent="0.2">
      <c r="A113" s="41" t="s">
        <v>89</v>
      </c>
      <c r="B113" s="121" t="s">
        <v>42</v>
      </c>
      <c r="C113" s="121"/>
      <c r="D113" s="95" t="s">
        <v>90</v>
      </c>
      <c r="E113" s="77">
        <v>0</v>
      </c>
    </row>
    <row r="114" spans="1:5" ht="14.85" customHeight="1" x14ac:dyDescent="0.2">
      <c r="A114" s="122" t="s">
        <v>68</v>
      </c>
      <c r="B114" s="122"/>
      <c r="C114" s="122"/>
      <c r="D114" s="89">
        <v>0.84830000000000005</v>
      </c>
      <c r="E114" s="85">
        <f>SUM(E109:E113)</f>
        <v>2055.8550500000001</v>
      </c>
    </row>
    <row r="115" spans="1:5" ht="14.85" customHeight="1" x14ac:dyDescent="0.2">
      <c r="A115" s="127"/>
      <c r="B115" s="127"/>
      <c r="C115" s="127"/>
      <c r="D115" s="127"/>
      <c r="E115" s="127"/>
    </row>
    <row r="116" spans="1:5" ht="14.85" customHeight="1" x14ac:dyDescent="0.2">
      <c r="A116" s="124" t="s">
        <v>91</v>
      </c>
      <c r="B116" s="124"/>
      <c r="C116" s="124"/>
      <c r="D116" s="124"/>
      <c r="E116" s="124"/>
    </row>
    <row r="117" spans="1:5" ht="14.85" customHeight="1" x14ac:dyDescent="0.2">
      <c r="A117" s="69">
        <v>5</v>
      </c>
      <c r="B117" s="128" t="s">
        <v>92</v>
      </c>
      <c r="C117" s="128"/>
      <c r="D117" s="40" t="s">
        <v>59</v>
      </c>
      <c r="E117" s="40" t="s">
        <v>30</v>
      </c>
    </row>
    <row r="118" spans="1:5" ht="14.85" customHeight="1" x14ac:dyDescent="0.2">
      <c r="A118" s="41" t="s">
        <v>8</v>
      </c>
      <c r="B118" s="120" t="s">
        <v>108</v>
      </c>
      <c r="C118" s="120"/>
      <c r="D118" s="102"/>
      <c r="E118" s="91">
        <f>E134*D118</f>
        <v>0</v>
      </c>
    </row>
    <row r="119" spans="1:5" ht="14.85" customHeight="1" x14ac:dyDescent="0.2">
      <c r="A119" s="41" t="s">
        <v>14</v>
      </c>
      <c r="B119" s="120" t="s">
        <v>93</v>
      </c>
      <c r="C119" s="120"/>
      <c r="D119" s="94">
        <v>9.2499999999999999E-2</v>
      </c>
      <c r="E119" s="91">
        <f>(E134+E118+E121)*9.25/85.75</f>
        <v>612.8133144314869</v>
      </c>
    </row>
    <row r="120" spans="1:5" ht="14.85" customHeight="1" x14ac:dyDescent="0.2">
      <c r="A120" s="41" t="s">
        <v>35</v>
      </c>
      <c r="B120" s="120" t="s">
        <v>94</v>
      </c>
      <c r="C120" s="120"/>
      <c r="D120" s="94">
        <v>0.05</v>
      </c>
      <c r="E120" s="91">
        <f>(E134+E118+E121)*5/85.75</f>
        <v>331.25044023323619</v>
      </c>
    </row>
    <row r="121" spans="1:5" ht="14.85" customHeight="1" x14ac:dyDescent="0.2">
      <c r="A121" s="41" t="s">
        <v>37</v>
      </c>
      <c r="B121" s="120" t="s">
        <v>95</v>
      </c>
      <c r="C121" s="120"/>
      <c r="D121" s="94"/>
      <c r="E121" s="91">
        <f>E134*D121</f>
        <v>0</v>
      </c>
    </row>
    <row r="122" spans="1:5" ht="14.85" customHeight="1" x14ac:dyDescent="0.2">
      <c r="A122" s="122" t="s">
        <v>68</v>
      </c>
      <c r="B122" s="122"/>
      <c r="C122" s="122"/>
      <c r="D122" s="89">
        <f>SUM(D118:D121)</f>
        <v>0.14250000000000002</v>
      </c>
      <c r="E122" s="96">
        <f>SUM(E118:E121)</f>
        <v>944.06375466472309</v>
      </c>
    </row>
    <row r="123" spans="1:5" ht="14.85" customHeight="1" x14ac:dyDescent="0.2">
      <c r="A123" s="123" t="s">
        <v>97</v>
      </c>
      <c r="B123" s="123"/>
      <c r="C123" s="123"/>
      <c r="D123" s="123"/>
      <c r="E123" s="123"/>
    </row>
    <row r="124" spans="1:5" ht="14.85" customHeight="1" x14ac:dyDescent="0.2">
      <c r="A124" s="123" t="s">
        <v>98</v>
      </c>
      <c r="B124" s="123"/>
      <c r="C124" s="123"/>
      <c r="D124" s="123"/>
      <c r="E124" s="123"/>
    </row>
    <row r="125" spans="1:5" ht="14.85" customHeight="1" x14ac:dyDescent="0.2">
      <c r="A125" s="21"/>
      <c r="B125" s="21"/>
      <c r="C125" s="21"/>
      <c r="D125" s="21"/>
      <c r="E125" s="21"/>
    </row>
    <row r="126" spans="1:5" ht="14.85" customHeight="1" x14ac:dyDescent="0.2">
      <c r="A126" s="124" t="s">
        <v>99</v>
      </c>
      <c r="B126" s="124"/>
      <c r="C126" s="124"/>
      <c r="D126" s="124"/>
      <c r="E126" s="124"/>
    </row>
    <row r="127" spans="1:5" ht="14.85" customHeight="1" x14ac:dyDescent="0.2">
      <c r="A127" s="125" t="s">
        <v>100</v>
      </c>
      <c r="B127" s="125"/>
      <c r="C127" s="125"/>
      <c r="D127" s="125"/>
      <c r="E127" s="125"/>
    </row>
    <row r="128" spans="1:5" ht="14.85" customHeight="1" x14ac:dyDescent="0.2">
      <c r="A128" s="3"/>
      <c r="B128" s="3"/>
      <c r="C128" s="3"/>
      <c r="D128" s="3"/>
      <c r="E128" s="3"/>
    </row>
    <row r="129" spans="1:5" ht="14.85" customHeight="1" x14ac:dyDescent="0.2">
      <c r="A129" s="126" t="s">
        <v>101</v>
      </c>
      <c r="B129" s="126"/>
      <c r="C129" s="126"/>
      <c r="D129" s="126"/>
      <c r="E129" s="40" t="s">
        <v>30</v>
      </c>
    </row>
    <row r="130" spans="1:5" ht="14.85" customHeight="1" x14ac:dyDescent="0.2">
      <c r="A130" s="41" t="s">
        <v>8</v>
      </c>
      <c r="B130" s="121" t="s">
        <v>102</v>
      </c>
      <c r="C130" s="121"/>
      <c r="D130" s="121"/>
      <c r="E130" s="87">
        <f>E47</f>
        <v>2423.5</v>
      </c>
    </row>
    <row r="131" spans="1:5" ht="14.85" customHeight="1" x14ac:dyDescent="0.2">
      <c r="A131" s="41" t="s">
        <v>10</v>
      </c>
      <c r="B131" s="121" t="s">
        <v>103</v>
      </c>
      <c r="C131" s="121"/>
      <c r="D131" s="121"/>
      <c r="E131" s="87">
        <f>E57</f>
        <v>601.59</v>
      </c>
    </row>
    <row r="132" spans="1:5" ht="14.85" customHeight="1" x14ac:dyDescent="0.2">
      <c r="A132" s="41" t="s">
        <v>12</v>
      </c>
      <c r="B132" s="120" t="s">
        <v>143</v>
      </c>
      <c r="C132" s="120"/>
      <c r="D132" s="120"/>
      <c r="E132" s="87">
        <f>E66</f>
        <v>600</v>
      </c>
    </row>
    <row r="133" spans="1:5" ht="14.85" customHeight="1" x14ac:dyDescent="0.2">
      <c r="A133" s="41" t="s">
        <v>14</v>
      </c>
      <c r="B133" s="121" t="s">
        <v>104</v>
      </c>
      <c r="C133" s="121"/>
      <c r="D133" s="121"/>
      <c r="E133" s="87">
        <f>E114</f>
        <v>2055.8550500000001</v>
      </c>
    </row>
    <row r="134" spans="1:5" ht="14.85" customHeight="1" x14ac:dyDescent="0.2">
      <c r="A134" s="122" t="s">
        <v>105</v>
      </c>
      <c r="B134" s="122"/>
      <c r="C134" s="122"/>
      <c r="D134" s="122"/>
      <c r="E134" s="97">
        <f>SUM(E130:E133)</f>
        <v>5680.9450500000003</v>
      </c>
    </row>
    <row r="135" spans="1:5" ht="14.85" customHeight="1" x14ac:dyDescent="0.2">
      <c r="A135" s="41" t="s">
        <v>35</v>
      </c>
      <c r="B135" s="121" t="s">
        <v>106</v>
      </c>
      <c r="C135" s="121"/>
      <c r="D135" s="121"/>
      <c r="E135" s="91">
        <f>E122</f>
        <v>944.06375466472309</v>
      </c>
    </row>
    <row r="136" spans="1:5" ht="14.85" customHeight="1" x14ac:dyDescent="0.2">
      <c r="A136" s="122" t="s">
        <v>504</v>
      </c>
      <c r="B136" s="122"/>
      <c r="C136" s="122"/>
      <c r="D136" s="122"/>
      <c r="E136" s="85">
        <f>SUM(E134:E135)</f>
        <v>6625.0088046647234</v>
      </c>
    </row>
  </sheetData>
  <mergeCells count="132">
    <mergeCell ref="A6:B6"/>
    <mergeCell ref="C6:E6"/>
    <mergeCell ref="A7:B7"/>
    <mergeCell ref="C7:E7"/>
    <mergeCell ref="A9:E9"/>
    <mergeCell ref="A10:E10"/>
    <mergeCell ref="A2:E2"/>
    <mergeCell ref="A3:E3"/>
    <mergeCell ref="A5:B5"/>
    <mergeCell ref="C5:E5"/>
    <mergeCell ref="A18:B19"/>
    <mergeCell ref="C18:C19"/>
    <mergeCell ref="D18:E19"/>
    <mergeCell ref="A20:B22"/>
    <mergeCell ref="C20:C22"/>
    <mergeCell ref="D20:E22"/>
    <mergeCell ref="B11:D11"/>
    <mergeCell ref="B12:D12"/>
    <mergeCell ref="B13:D13"/>
    <mergeCell ref="B14:D14"/>
    <mergeCell ref="A16:E16"/>
    <mergeCell ref="A17:E17"/>
    <mergeCell ref="A29:E29"/>
    <mergeCell ref="A30:E30"/>
    <mergeCell ref="B31:D31"/>
    <mergeCell ref="B32:D32"/>
    <mergeCell ref="B33:D33"/>
    <mergeCell ref="B34:D34"/>
    <mergeCell ref="A23:B23"/>
    <mergeCell ref="D23:E23"/>
    <mergeCell ref="A24:B24"/>
    <mergeCell ref="D24:E24"/>
    <mergeCell ref="A26:E26"/>
    <mergeCell ref="A28:B28"/>
    <mergeCell ref="B42:D42"/>
    <mergeCell ref="B43:D43"/>
    <mergeCell ref="B44:D44"/>
    <mergeCell ref="B45:D45"/>
    <mergeCell ref="B46:D46"/>
    <mergeCell ref="A47:D47"/>
    <mergeCell ref="A35:E35"/>
    <mergeCell ref="A37:E37"/>
    <mergeCell ref="B38:D38"/>
    <mergeCell ref="B39:D39"/>
    <mergeCell ref="B40:D40"/>
    <mergeCell ref="B41:D41"/>
    <mergeCell ref="B54:D54"/>
    <mergeCell ref="B55:D55"/>
    <mergeCell ref="B56:D56"/>
    <mergeCell ref="A57:D57"/>
    <mergeCell ref="A58:E58"/>
    <mergeCell ref="A59:E59"/>
    <mergeCell ref="A48:E48"/>
    <mergeCell ref="A49:E49"/>
    <mergeCell ref="B50:D50"/>
    <mergeCell ref="B51:D51"/>
    <mergeCell ref="B52:D52"/>
    <mergeCell ref="B53:D53"/>
    <mergeCell ref="A66:D66"/>
    <mergeCell ref="A67:E67"/>
    <mergeCell ref="A68:E68"/>
    <mergeCell ref="A69:E69"/>
    <mergeCell ref="A70:E70"/>
    <mergeCell ref="B71:C71"/>
    <mergeCell ref="A60:E60"/>
    <mergeCell ref="B61:D61"/>
    <mergeCell ref="B62:D62"/>
    <mergeCell ref="B63:D63"/>
    <mergeCell ref="B64:D64"/>
    <mergeCell ref="B65:D65"/>
    <mergeCell ref="B78:C78"/>
    <mergeCell ref="B79:C79"/>
    <mergeCell ref="A80:C80"/>
    <mergeCell ref="A81:E81"/>
    <mergeCell ref="A82:E82"/>
    <mergeCell ref="A83:E83"/>
    <mergeCell ref="B72:C72"/>
    <mergeCell ref="B73:C73"/>
    <mergeCell ref="B74:C74"/>
    <mergeCell ref="B75:C75"/>
    <mergeCell ref="B76:C76"/>
    <mergeCell ref="B77:C77"/>
    <mergeCell ref="B90:C90"/>
    <mergeCell ref="B91:C91"/>
    <mergeCell ref="B92:C92"/>
    <mergeCell ref="A93:C93"/>
    <mergeCell ref="A94:E94"/>
    <mergeCell ref="A95:E95"/>
    <mergeCell ref="A84:E84"/>
    <mergeCell ref="B85:C85"/>
    <mergeCell ref="B86:C86"/>
    <mergeCell ref="B87:C87"/>
    <mergeCell ref="B88:C88"/>
    <mergeCell ref="B89:C89"/>
    <mergeCell ref="B103:C103"/>
    <mergeCell ref="B104:C104"/>
    <mergeCell ref="A105:C105"/>
    <mergeCell ref="A106:E106"/>
    <mergeCell ref="A107:E107"/>
    <mergeCell ref="B108:C108"/>
    <mergeCell ref="B96:C96"/>
    <mergeCell ref="B97:C97"/>
    <mergeCell ref="B98:C98"/>
    <mergeCell ref="B99:C99"/>
    <mergeCell ref="A100:C100"/>
    <mergeCell ref="A102:E102"/>
    <mergeCell ref="A115:E115"/>
    <mergeCell ref="A116:E116"/>
    <mergeCell ref="B117:C117"/>
    <mergeCell ref="B118:C118"/>
    <mergeCell ref="B119:C119"/>
    <mergeCell ref="B120:C120"/>
    <mergeCell ref="B109:C109"/>
    <mergeCell ref="B110:C110"/>
    <mergeCell ref="B111:C111"/>
    <mergeCell ref="B112:C112"/>
    <mergeCell ref="B113:C113"/>
    <mergeCell ref="A114:C114"/>
    <mergeCell ref="B135:D135"/>
    <mergeCell ref="A136:D136"/>
    <mergeCell ref="A129:D129"/>
    <mergeCell ref="B130:D130"/>
    <mergeCell ref="B131:D131"/>
    <mergeCell ref="B132:D132"/>
    <mergeCell ref="B133:D133"/>
    <mergeCell ref="A134:D134"/>
    <mergeCell ref="B121:C121"/>
    <mergeCell ref="A122:C122"/>
    <mergeCell ref="A123:E123"/>
    <mergeCell ref="A124:E124"/>
    <mergeCell ref="A126:E126"/>
    <mergeCell ref="A127:E127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5</vt:i4>
      </vt:variant>
    </vt:vector>
  </HeadingPairs>
  <TitlesOfParts>
    <vt:vector size="22" baseType="lpstr">
      <vt:lpstr>1.1 AL - 5ªEPE</vt:lpstr>
      <vt:lpstr>1.2 CO 5ªEPE ou 5ªSR</vt:lpstr>
      <vt:lpstr>1.3 CO 5ªCII</vt:lpstr>
      <vt:lpstr>1.4 JD 5ªEPE</vt:lpstr>
      <vt:lpstr> 1.5 RC 5ªEPE ou 5ªSR</vt:lpstr>
      <vt:lpstr> 1.6 EAB 5ªEPE</vt:lpstr>
      <vt:lpstr>1.7 AM 5ªEPE</vt:lpstr>
      <vt:lpstr>1.8 AM 5ªCII</vt:lpstr>
      <vt:lpstr>1.9 MO 5ªSR</vt:lpstr>
      <vt:lpstr>1.10 MO 5ªCII</vt:lpstr>
      <vt:lpstr>1.11 EM 5ªCII</vt:lpstr>
      <vt:lpstr>1.12 ALI - 5ªCII</vt:lpstr>
      <vt:lpstr>Unif. e EPI's</vt:lpstr>
      <vt:lpstr>Mat. e Equip.</vt:lpstr>
      <vt:lpstr>Diárias</vt:lpstr>
      <vt:lpstr>Res. Ins. Div.</vt:lpstr>
      <vt:lpstr>Valor Global</vt:lpstr>
      <vt:lpstr>'1.1 AL - 5ªEPE'!Area_de_impressao</vt:lpstr>
      <vt:lpstr>'1.12 ALI - 5ªCII'!Area_de_impressao</vt:lpstr>
      <vt:lpstr>'1.2 CO 5ªEPE ou 5ªSR'!Area_de_impressao</vt:lpstr>
      <vt:lpstr>'1.3 CO 5ªCII'!Area_de_impressao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da Costa Santos</dc:creator>
  <cp:lastModifiedBy>Elias Kleiton Santos Oliveira</cp:lastModifiedBy>
  <cp:revision>17</cp:revision>
  <cp:lastPrinted>2024-05-20T19:18:51Z</cp:lastPrinted>
  <dcterms:created xsi:type="dcterms:W3CDTF">2015-07-24T13:26:01Z</dcterms:created>
  <dcterms:modified xsi:type="dcterms:W3CDTF">2024-05-20T19:24:39Z</dcterms:modified>
</cp:coreProperties>
</file>