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65SR\grr.udt\ANALISTAS\RICARDO\Licitacao SUV 4x4\"/>
    </mc:Choice>
  </mc:AlternateContent>
  <xr:revisionPtr revIDLastSave="0" documentId="13_ncr:1_{2D2B80A7-D02D-4ECB-BEF4-74353BE19C6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Table 1" sheetId="1" r:id="rId1"/>
    <sheet name="Planilha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5" i="1" l="1"/>
  <c r="T22" i="1"/>
  <c r="T21" i="1"/>
  <c r="T20" i="1"/>
  <c r="Q33" i="1"/>
  <c r="R33" i="1"/>
  <c r="S33" i="1"/>
  <c r="T33" i="1"/>
  <c r="Q34" i="1"/>
  <c r="R34" i="1"/>
  <c r="S34" i="1"/>
  <c r="T34" i="1"/>
  <c r="P34" i="1"/>
  <c r="P33" i="1"/>
  <c r="I16" i="1"/>
  <c r="J16" i="1" s="1"/>
  <c r="I15" i="1"/>
  <c r="J15" i="1" s="1"/>
  <c r="I14" i="1"/>
  <c r="J14" i="1" s="1"/>
  <c r="Q36" i="1" l="1"/>
  <c r="R36" i="1"/>
  <c r="S36" i="1"/>
  <c r="T23" i="1" s="1"/>
  <c r="T36" i="1"/>
  <c r="P36" i="1"/>
  <c r="T24" i="1" l="1"/>
  <c r="K22" i="1"/>
  <c r="K21" i="1"/>
  <c r="K24" i="1" s="1"/>
  <c r="K23" i="1"/>
  <c r="F8" i="2" l="1"/>
  <c r="G8" i="2" s="1"/>
</calcChain>
</file>

<file path=xl/sharedStrings.xml><?xml version="1.0" encoding="utf-8"?>
<sst xmlns="http://schemas.openxmlformats.org/spreadsheetml/2006/main" count="103" uniqueCount="79">
  <si>
    <t>Und</t>
  </si>
  <si>
    <t>Sim</t>
  </si>
  <si>
    <t>Grupo</t>
  </si>
  <si>
    <t>Média:</t>
  </si>
  <si>
    <t>Mediana:</t>
  </si>
  <si>
    <t>Menor valor:</t>
  </si>
  <si>
    <t>R$         -</t>
  </si>
  <si>
    <t>CV:</t>
  </si>
  <si>
    <t>VALOR REFERENCIAL DE LICITAÇÕES:</t>
  </si>
  <si>
    <t>VALOR REFERENCIAL DE SISTEMAS</t>
  </si>
  <si>
    <t>VALOR REFERENCIAL DE COTAÇÕES:</t>
  </si>
  <si>
    <t>VALOR UNITÁRIO ESTIMADO DO ITEM:</t>
  </si>
  <si>
    <t>Grupos de referência</t>
  </si>
  <si>
    <t>Todos</t>
  </si>
  <si>
    <t>Sem o maior</t>
  </si>
  <si>
    <t>Sem o menor</t>
  </si>
  <si>
    <t>Sem os dois maiores</t>
  </si>
  <si>
    <t>Média</t>
  </si>
  <si>
    <t>Mediana</t>
  </si>
  <si>
    <t>CV</t>
  </si>
  <si>
    <t>OBSERVAÇÕES:</t>
  </si>
  <si>
    <t>Veículo Utilitário Esportivo 4x4</t>
  </si>
  <si>
    <t>Item 01</t>
  </si>
  <si>
    <t>UASG 90038 - JUSTICA FEDERAL</t>
  </si>
  <si>
    <t>54/2024</t>
  </si>
  <si>
    <t>11/2024</t>
  </si>
  <si>
    <t>Nº do Lote / Item</t>
  </si>
  <si>
    <t>UASG 925373 - ESTADO DE RONDONIA</t>
  </si>
  <si>
    <t>13/2023</t>
  </si>
  <si>
    <t>UASG 987889 - PREFEITURA MUNICIPAL DE SÃO MIGUEL DO IGUAÇU</t>
  </si>
  <si>
    <t>FORD</t>
  </si>
  <si>
    <t>CHEVROLET</t>
  </si>
  <si>
    <t>MITSUBISHI</t>
  </si>
  <si>
    <t>Ricardo Vieira Gonçalves</t>
  </si>
  <si>
    <t>índice de atualização *</t>
  </si>
  <si>
    <t>IPA-OG-DI</t>
  </si>
  <si>
    <t>I1 **</t>
  </si>
  <si>
    <t>I0 ***</t>
  </si>
  <si>
    <t>Não</t>
  </si>
  <si>
    <t>Ministério do Desenvolvimento Regional - MDR</t>
  </si>
  <si>
    <t>Companhia de Desenvolvimento dos Vales do São Francisco e do Parnaíba</t>
  </si>
  <si>
    <t>5ª Superintendência Regional - Alagoas</t>
  </si>
  <si>
    <t>ANEXO II - PLANILHA DE CUSTOS</t>
  </si>
  <si>
    <t>Objeto:</t>
  </si>
  <si>
    <t>Responsável:</t>
  </si>
  <si>
    <t>Data:</t>
  </si>
  <si>
    <t>Item:</t>
  </si>
  <si>
    <t>Unidade de Medida:</t>
  </si>
  <si>
    <t>Classe:</t>
  </si>
  <si>
    <t>LICITAÇÕES ANTERIORES</t>
  </si>
  <si>
    <t>SISTEMAS DE REFERÊNCIA</t>
  </si>
  <si>
    <t>COTAÇÕES DE MERCADO</t>
  </si>
  <si>
    <t>Órgão</t>
  </si>
  <si>
    <t>Edital/Ano</t>
  </si>
  <si>
    <t>Data</t>
  </si>
  <si>
    <t>Valor Unitário (R$)</t>
  </si>
  <si>
    <r>
      <rPr>
        <b/>
        <sz val="6"/>
        <rFont val="Times New Roman"/>
        <family val="1"/>
      </rPr>
      <t>Variação acumulada do índice
(%)</t>
    </r>
  </si>
  <si>
    <t>Utilizar? (Sim/Não)</t>
  </si>
  <si>
    <t>Base</t>
  </si>
  <si>
    <t>Código</t>
  </si>
  <si>
    <t>Valor Unitário</t>
  </si>
  <si>
    <t>Empresa</t>
  </si>
  <si>
    <t>Valor Unitário Atualizado
(R$)</t>
  </si>
  <si>
    <r>
      <rPr>
        <b/>
        <sz val="7"/>
        <rFont val="Times New Roman"/>
        <family val="1"/>
      </rPr>
      <t>Sem o maior
e sem o menor</t>
    </r>
  </si>
  <si>
    <t>ANEXO II - PLANILHA DE QUANTIDADES E PREÇOS ORÇADOS (ESCOPO DE FORNECIMENTO)</t>
  </si>
  <si>
    <t>VEÍCULO UTILITÁRIO ESPORTIVO 4X4</t>
  </si>
  <si>
    <t>ITEM</t>
  </si>
  <si>
    <t>CATMAT</t>
  </si>
  <si>
    <t>DESRIÇÃO</t>
  </si>
  <si>
    <t>UNIDADE</t>
  </si>
  <si>
    <t>QTD MÁX. ANUAL</t>
  </si>
  <si>
    <t>VALOR UNITÁRIO MÁXIMO</t>
  </si>
  <si>
    <t>VALOR TOTAL</t>
  </si>
  <si>
    <t>Und.</t>
  </si>
  <si>
    <t>LOCAL DE ENTREGA: 5ª SUPERINTENDÊNCIA REGIONAL - ALAGOAS</t>
  </si>
  <si>
    <t>JEEP (RENEGADE)</t>
  </si>
  <si>
    <t>JEEP (COMPASS)</t>
  </si>
  <si>
    <t>* Índice de Preços ao Produtor Amplo – Origem – DI (IPA-OG-DI), código 1420909, disponibilizado pela Fundação Getúlio Vargas e Instituto Brasileiro de Economia.
** índice IPA-OG-DI de outubro/2024, mês de publicação mais atualizada do Boletim de Índices publicado pela FGV.
*** índice IPA-OG-DI respectivo à data da cotação.</t>
  </si>
  <si>
    <r>
      <t>Veículo utilitário esportivo (SUV - S</t>
    </r>
    <r>
      <rPr>
        <i/>
        <sz val="12"/>
        <color rgb="FF000000"/>
        <rFont val="Times New Roman"/>
        <family val="1"/>
      </rPr>
      <t>port Utility Vehicle</t>
    </r>
    <r>
      <rPr>
        <sz val="12"/>
        <color rgb="FF000000"/>
        <rFont val="Times New Roman"/>
        <family val="1"/>
      </rPr>
      <t xml:space="preserve">); novo; zero quilômetro; ano/modelo 2024 ou superior; com tração 4x4 (AWD – </t>
    </r>
    <r>
      <rPr>
        <i/>
        <sz val="12"/>
        <color rgb="FF000000"/>
        <rFont val="Times New Roman"/>
        <family val="1"/>
      </rPr>
      <t>All-Whell Drive</t>
    </r>
    <r>
      <rPr>
        <sz val="12"/>
        <color rgb="FF000000"/>
        <rFont val="Times New Roman"/>
        <family val="1"/>
      </rPr>
      <t>); garantia de 3 anos contada a partir do emplacamento; fabricação nacional ou nacionalizada; cor sólida branca; 5 portas; espaço interno mínimo para 5 pessoas; equipado com motor a gasolina ou a gasolina e álcool simultaneamente (flex), com potência mínima de 160 CV ou unidade equivalente; transmissão automática com no mínimo 05 (cinco) marchas sincronizadas à frente e 01 (uma) a ré; ar condicionado de fábrica; faróis de neblina; terceira luz de freio; freio hidráulico com sistema de travamento antibloqueio ABS (</t>
    </r>
    <r>
      <rPr>
        <i/>
        <sz val="12"/>
        <color rgb="FF000000"/>
        <rFont val="Times New Roman"/>
        <family val="1"/>
      </rPr>
      <t>Antilock Braking System</t>
    </r>
    <r>
      <rPr>
        <sz val="12"/>
        <color rgb="FF000000"/>
        <rFont val="Times New Roman"/>
        <family val="1"/>
      </rPr>
      <t xml:space="preserve">); </t>
    </r>
    <r>
      <rPr>
        <i/>
        <sz val="12"/>
        <color rgb="FF000000"/>
        <rFont val="Times New Roman"/>
        <family val="1"/>
      </rPr>
      <t>air bags</t>
    </r>
    <r>
      <rPr>
        <sz val="12"/>
        <color rgb="FF000000"/>
        <rFont val="Times New Roman"/>
        <family val="1"/>
      </rPr>
      <t xml:space="preserve"> frontais e laterais; insulfilm em todos os vidros atendendo regulamentação vigente; kit multimídia com tela </t>
    </r>
    <r>
      <rPr>
        <i/>
        <sz val="12"/>
        <color rgb="FF000000"/>
        <rFont val="Times New Roman"/>
        <family val="1"/>
      </rPr>
      <t>touch screen</t>
    </r>
    <r>
      <rPr>
        <sz val="12"/>
        <color rgb="FF000000"/>
        <rFont val="Times New Roman"/>
        <family val="1"/>
      </rPr>
      <t>, rádio, entrada USB frontal e Bluetooth, antena e caixas de som; console central com descansa braço; acessórios de segurança e sinalização exigidos pela legislação brasileira para a categoria; direção com assistência elétrica e/ou hidráulica convencional ou progressiva; alarme sonoro antifurto; vidros elétricos com acionamento em todas as portas; jogo de tapetes. O 1º emplacamento deverá ser em nome da Codevasf regional do estado de entrega do bem e ser feito no mesmo Estado, na categoria particular, com taxas e impostos quitados, incluindo emplacamento, licenciamento e IPVA (deve ser previamente solicitada a isenção de IPVA junto ao órgão estadual de trânsito, com todas as custas e taxas a correr por conta da contratada). Documentação: deverão ser fornecidos os respectivos manuais de operação e manutenção, do proprietário e de serviço. Estar enquadrada nos padrões de proteção ambiental exigido pelo CONTRAN. O veículo deve estar em conformidade com o PROCONVE - Programa de Controle de Poluição do Ar por Veículos Automotores. Veículo deverá estar com tanque cheio. Deverá ser realizada entrega técnica.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</si>
</sst>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dd/mm/yyyy;@"/>
    <numFmt numFmtId="165" formatCode="&quot;R$&quot;\ #,##0.00"/>
    <numFmt numFmtId="166" formatCode="0.000"/>
  </numFmts>
  <fonts count="17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5"/>
      <color rgb="FF000000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6"/>
      <name val="Times New Roman"/>
      <family val="1"/>
    </font>
    <font>
      <sz val="6"/>
      <name val="Times New Roman"/>
      <family val="1"/>
    </font>
    <font>
      <sz val="6"/>
      <color rgb="FF000000"/>
      <name val="Times New Roman"/>
      <family val="1"/>
    </font>
    <font>
      <b/>
      <sz val="7"/>
      <name val="Times New Roman"/>
      <family val="1"/>
    </font>
    <font>
      <sz val="7"/>
      <name val="Times New Roman"/>
      <family val="1"/>
    </font>
    <font>
      <sz val="7"/>
      <color rgb="FF000000"/>
      <name val="Times New Roman"/>
      <family val="1"/>
    </font>
    <font>
      <b/>
      <sz val="7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sz val="6"/>
      <color rgb="FFFF0000"/>
      <name val="Times New Roman"/>
      <family val="1"/>
    </font>
    <font>
      <i/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EDEDED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0">
    <xf numFmtId="0" fontId="0" fillId="0" borderId="0" xfId="0" applyAlignment="1">
      <alignment horizontal="left" vertical="top"/>
    </xf>
    <xf numFmtId="49" fontId="0" fillId="0" borderId="0" xfId="0" applyNumberFormat="1" applyAlignment="1">
      <alignment horizontal="left" vertical="top"/>
    </xf>
    <xf numFmtId="0" fontId="0" fillId="0" borderId="0" xfId="0" applyNumberFormat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top"/>
    </xf>
    <xf numFmtId="44" fontId="2" fillId="0" borderId="0" xfId="0" applyNumberFormat="1" applyFont="1" applyAlignment="1">
      <alignment horizontal="left" vertical="top"/>
    </xf>
    <xf numFmtId="165" fontId="2" fillId="0" borderId="0" xfId="0" applyNumberFormat="1" applyFont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7" fillId="3" borderId="1" xfId="0" applyNumberFormat="1" applyFont="1" applyFill="1" applyBorder="1" applyAlignment="1">
      <alignment horizontal="center" vertical="center" shrinkToFit="1"/>
    </xf>
    <xf numFmtId="164" fontId="7" fillId="3" borderId="1" xfId="0" applyNumberFormat="1" applyFont="1" applyFill="1" applyBorder="1" applyAlignment="1">
      <alignment horizontal="center" vertical="center" shrinkToFit="1"/>
    </xf>
    <xf numFmtId="4" fontId="7" fillId="3" borderId="1" xfId="0" applyNumberFormat="1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10" fontId="7" fillId="0" borderId="1" xfId="1" applyNumberFormat="1" applyFont="1" applyBorder="1" applyAlignment="1">
      <alignment horizontal="center" vertical="center" shrinkToFit="1"/>
    </xf>
    <xf numFmtId="4" fontId="7" fillId="0" borderId="1" xfId="0" applyNumberFormat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14" fontId="7" fillId="0" borderId="1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165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top" shrinkToFit="1"/>
    </xf>
    <xf numFmtId="165" fontId="5" fillId="0" borderId="1" xfId="0" applyNumberFormat="1" applyFont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44" fontId="10" fillId="0" borderId="1" xfId="0" applyNumberFormat="1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top" wrapText="1"/>
    </xf>
    <xf numFmtId="44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wrapText="1"/>
    </xf>
    <xf numFmtId="165" fontId="12" fillId="0" borderId="16" xfId="2" applyNumberFormat="1" applyFont="1" applyBorder="1" applyAlignment="1">
      <alignment horizontal="center" vertical="center" wrapText="1"/>
    </xf>
    <xf numFmtId="0" fontId="14" fillId="6" borderId="16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17" fontId="9" fillId="0" borderId="5" xfId="0" applyNumberFormat="1" applyFont="1" applyBorder="1" applyAlignment="1">
      <alignment horizontal="left" vertical="top" wrapText="1"/>
    </xf>
    <xf numFmtId="0" fontId="10" fillId="0" borderId="5" xfId="0" applyFont="1" applyBorder="1" applyAlignment="1">
      <alignment horizontal="left" wrapText="1"/>
    </xf>
    <xf numFmtId="0" fontId="10" fillId="0" borderId="6" xfId="0" applyFont="1" applyBorder="1" applyAlignment="1">
      <alignment horizontal="left" wrapText="1"/>
    </xf>
    <xf numFmtId="0" fontId="10" fillId="0" borderId="7" xfId="0" applyFont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 indent="5"/>
    </xf>
    <xf numFmtId="0" fontId="5" fillId="0" borderId="6" xfId="0" applyFont="1" applyBorder="1" applyAlignment="1">
      <alignment horizontal="left" vertical="top" wrapText="1" indent="5"/>
    </xf>
    <xf numFmtId="0" fontId="5" fillId="0" borderId="7" xfId="0" applyFont="1" applyBorder="1" applyAlignment="1">
      <alignment horizontal="left" vertical="top" wrapText="1" indent="5"/>
    </xf>
    <xf numFmtId="0" fontId="5" fillId="0" borderId="5" xfId="0" applyFont="1" applyBorder="1" applyAlignment="1">
      <alignment horizontal="left" vertical="top" wrapText="1" indent="6"/>
    </xf>
    <xf numFmtId="0" fontId="5" fillId="0" borderId="6" xfId="0" applyFont="1" applyBorder="1" applyAlignment="1">
      <alignment horizontal="left" vertical="top" wrapText="1" indent="6"/>
    </xf>
    <xf numFmtId="0" fontId="5" fillId="0" borderId="7" xfId="0" applyFont="1" applyBorder="1" applyAlignment="1">
      <alignment horizontal="left" vertical="top" wrapText="1" indent="6"/>
    </xf>
    <xf numFmtId="0" fontId="6" fillId="0" borderId="5" xfId="0" applyFont="1" applyBorder="1" applyAlignment="1">
      <alignment horizontal="right" vertical="top" wrapText="1"/>
    </xf>
    <xf numFmtId="0" fontId="6" fillId="0" borderId="6" xfId="0" applyFont="1" applyBorder="1" applyAlignment="1">
      <alignment horizontal="right" vertical="top" wrapText="1"/>
    </xf>
    <xf numFmtId="0" fontId="6" fillId="0" borderId="7" xfId="0" applyFont="1" applyBorder="1" applyAlignment="1">
      <alignment horizontal="righ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left" vertical="top" wrapText="1" indent="2"/>
    </xf>
    <xf numFmtId="0" fontId="5" fillId="0" borderId="6" xfId="0" applyFont="1" applyBorder="1" applyAlignment="1">
      <alignment horizontal="left" vertical="top" wrapText="1" indent="2"/>
    </xf>
    <xf numFmtId="0" fontId="5" fillId="0" borderId="7" xfId="0" applyFont="1" applyBorder="1" applyAlignment="1">
      <alignment horizontal="left" vertical="top" wrapText="1" indent="2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13" fillId="0" borderId="16" xfId="0" applyFont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vertical="center"/>
    </xf>
    <xf numFmtId="0" fontId="14" fillId="5" borderId="18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shrinkToFit="1"/>
    </xf>
    <xf numFmtId="0" fontId="7" fillId="0" borderId="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left" vertical="center" wrapText="1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117662</xdr:colOff>
      <xdr:row>0</xdr:row>
      <xdr:rowOff>28014</xdr:rowOff>
    </xdr:from>
    <xdr:to>
      <xdr:col>0</xdr:col>
      <xdr:colOff>1552015</xdr:colOff>
      <xdr:row>2</xdr:row>
      <xdr:rowOff>134470</xdr:rowOff>
    </xdr:to>
    <xdr:pic>
      <xdr:nvPicPr>
        <xdr:cNvPr id="6" name="Imagem 5" descr="Nova Imagem">
          <a:extLst>
            <a:ext uri="{FF2B5EF4-FFF2-40B4-BE49-F238E27FC236}">
              <a16:creationId xmlns:a16="http://schemas.microsoft.com/office/drawing/2014/main" id="{5694CDA2-3230-4C8E-ADEA-ED6B8D21F24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17662" y="28014"/>
          <a:ext cx="1434353" cy="3193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151839</xdr:rowOff>
    </xdr:from>
    <xdr:to>
      <xdr:col>1</xdr:col>
      <xdr:colOff>805703</xdr:colOff>
      <xdr:row>2</xdr:row>
      <xdr:rowOff>67795</xdr:rowOff>
    </xdr:to>
    <xdr:pic>
      <xdr:nvPicPr>
        <xdr:cNvPr id="2" name="Imagem 1" descr="Nova Imagem">
          <a:extLst>
            <a:ext uri="{FF2B5EF4-FFF2-40B4-BE49-F238E27FC236}">
              <a16:creationId xmlns:a16="http://schemas.microsoft.com/office/drawing/2014/main" id="{A220C42B-B58A-41ED-833D-5ABFC6E6923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33350" y="151839"/>
          <a:ext cx="1434353" cy="316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6"/>
  <sheetViews>
    <sheetView zoomScale="170" zoomScaleNormal="170" workbookViewId="0">
      <pane ySplit="13" topLeftCell="A14" activePane="bottomLeft" state="frozen"/>
      <selection pane="bottomLeft" activeCell="P34" sqref="P34"/>
    </sheetView>
  </sheetViews>
  <sheetFormatPr defaultRowHeight="12.75" x14ac:dyDescent="0.2"/>
  <cols>
    <col min="1" max="1" width="28.33203125" customWidth="1"/>
    <col min="2" max="2" width="6.83203125" style="1" customWidth="1"/>
    <col min="3" max="3" width="7.83203125" style="2" customWidth="1"/>
    <col min="4" max="4" width="7" customWidth="1"/>
    <col min="5" max="5" width="7.5" customWidth="1"/>
    <col min="6" max="7" width="9.1640625" customWidth="1"/>
    <col min="8" max="8" width="6.83203125" customWidth="1"/>
    <col min="9" max="9" width="11.6640625" customWidth="1"/>
    <col min="10" max="10" width="9.6640625" customWidth="1"/>
    <col min="11" max="11" width="8.83203125" customWidth="1"/>
    <col min="12" max="12" width="5.83203125" customWidth="1"/>
    <col min="13" max="14" width="5.1640625" customWidth="1"/>
    <col min="15" max="15" width="6.6640625" customWidth="1"/>
    <col min="16" max="20" width="11.1640625" customWidth="1"/>
    <col min="22" max="22" width="15.6640625" bestFit="1" customWidth="1"/>
  </cols>
  <sheetData>
    <row r="1" spans="1:20" ht="8.25" customHeight="1" x14ac:dyDescent="0.2">
      <c r="A1" s="45"/>
      <c r="B1" s="48" t="s">
        <v>39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50"/>
    </row>
    <row r="2" spans="1:20" ht="8.25" customHeight="1" x14ac:dyDescent="0.2">
      <c r="A2" s="46"/>
      <c r="B2" s="48" t="s">
        <v>40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50"/>
    </row>
    <row r="3" spans="1:20" ht="13.35" customHeight="1" x14ac:dyDescent="0.2">
      <c r="A3" s="47"/>
      <c r="B3" s="48" t="s">
        <v>41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50"/>
    </row>
    <row r="4" spans="1:20" ht="25.7" customHeight="1" x14ac:dyDescent="0.2">
      <c r="A4" s="48" t="s">
        <v>42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50"/>
    </row>
    <row r="5" spans="1:20" ht="8.25" customHeight="1" x14ac:dyDescent="0.2">
      <c r="A5" s="8" t="s">
        <v>43</v>
      </c>
      <c r="B5" s="51" t="s">
        <v>21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3"/>
    </row>
    <row r="6" spans="1:20" ht="8.25" customHeight="1" x14ac:dyDescent="0.2">
      <c r="A6" s="8" t="s">
        <v>44</v>
      </c>
      <c r="B6" s="51" t="s">
        <v>33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3"/>
    </row>
    <row r="7" spans="1:20" ht="8.25" customHeight="1" x14ac:dyDescent="0.2">
      <c r="A7" s="8" t="s">
        <v>45</v>
      </c>
      <c r="B7" s="54">
        <v>45597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3"/>
    </row>
    <row r="8" spans="1:20" ht="8.25" customHeight="1" x14ac:dyDescent="0.2">
      <c r="A8" s="8" t="s">
        <v>46</v>
      </c>
      <c r="B8" s="51" t="s">
        <v>22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3"/>
    </row>
    <row r="9" spans="1:20" ht="8.25" customHeight="1" x14ac:dyDescent="0.2">
      <c r="A9" s="8" t="s">
        <v>47</v>
      </c>
      <c r="B9" s="51" t="s">
        <v>0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3"/>
    </row>
    <row r="10" spans="1:20" ht="8.25" customHeight="1" x14ac:dyDescent="0.15">
      <c r="A10" s="8" t="s">
        <v>48</v>
      </c>
      <c r="B10" s="55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7"/>
    </row>
    <row r="11" spans="1:20" ht="6.75" customHeight="1" x14ac:dyDescent="0.2">
      <c r="A11" s="58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60"/>
    </row>
    <row r="12" spans="1:20" ht="8.25" customHeight="1" x14ac:dyDescent="0.2">
      <c r="A12" s="61" t="s">
        <v>49</v>
      </c>
      <c r="B12" s="62"/>
      <c r="C12" s="62"/>
      <c r="D12" s="62"/>
      <c r="E12" s="62"/>
      <c r="F12" s="62"/>
      <c r="G12" s="62"/>
      <c r="H12" s="62"/>
      <c r="I12" s="62"/>
      <c r="J12" s="62"/>
      <c r="K12" s="63"/>
      <c r="L12" s="64" t="s">
        <v>50</v>
      </c>
      <c r="M12" s="65"/>
      <c r="N12" s="65"/>
      <c r="O12" s="65"/>
      <c r="P12" s="66"/>
      <c r="Q12" s="67" t="s">
        <v>51</v>
      </c>
      <c r="R12" s="68"/>
      <c r="S12" s="68"/>
      <c r="T12" s="69"/>
    </row>
    <row r="13" spans="1:20" s="3" customFormat="1" ht="36.75" customHeight="1" x14ac:dyDescent="0.2">
      <c r="A13" s="9" t="s">
        <v>52</v>
      </c>
      <c r="B13" s="10" t="s">
        <v>53</v>
      </c>
      <c r="C13" s="11" t="s">
        <v>26</v>
      </c>
      <c r="D13" s="9" t="s">
        <v>54</v>
      </c>
      <c r="E13" s="9" t="s">
        <v>55</v>
      </c>
      <c r="F13" s="9" t="s">
        <v>34</v>
      </c>
      <c r="G13" s="9" t="s">
        <v>37</v>
      </c>
      <c r="H13" s="9" t="s">
        <v>36</v>
      </c>
      <c r="I13" s="12" t="s">
        <v>56</v>
      </c>
      <c r="J13" s="9" t="s">
        <v>62</v>
      </c>
      <c r="K13" s="9" t="s">
        <v>57</v>
      </c>
      <c r="L13" s="9" t="s">
        <v>58</v>
      </c>
      <c r="M13" s="9" t="s">
        <v>59</v>
      </c>
      <c r="N13" s="9" t="s">
        <v>54</v>
      </c>
      <c r="O13" s="9" t="s">
        <v>60</v>
      </c>
      <c r="P13" s="9" t="s">
        <v>57</v>
      </c>
      <c r="Q13" s="9" t="s">
        <v>61</v>
      </c>
      <c r="R13" s="9" t="s">
        <v>54</v>
      </c>
      <c r="S13" s="9" t="s">
        <v>55</v>
      </c>
      <c r="T13" s="9" t="s">
        <v>57</v>
      </c>
    </row>
    <row r="14" spans="1:20" ht="17.25" customHeight="1" x14ac:dyDescent="0.2">
      <c r="A14" s="13" t="s">
        <v>23</v>
      </c>
      <c r="B14" s="24" t="s">
        <v>25</v>
      </c>
      <c r="C14" s="14">
        <v>1</v>
      </c>
      <c r="D14" s="15">
        <v>45534</v>
      </c>
      <c r="E14" s="16">
        <v>229800</v>
      </c>
      <c r="F14" s="17" t="s">
        <v>35</v>
      </c>
      <c r="G14" s="18">
        <v>220.77600000000001</v>
      </c>
      <c r="H14" s="17">
        <v>221.773</v>
      </c>
      <c r="I14" s="19">
        <f t="shared" ref="I14:I16" si="0">1-((G14-H14)/H14)</f>
        <v>1.0044955878308</v>
      </c>
      <c r="J14" s="20">
        <f t="shared" ref="J14:J16" si="1">E14*I14</f>
        <v>230833.08608351782</v>
      </c>
      <c r="K14" s="21" t="s">
        <v>1</v>
      </c>
      <c r="L14" s="22"/>
      <c r="M14" s="22"/>
      <c r="N14" s="22"/>
      <c r="O14" s="22"/>
      <c r="P14" s="22"/>
      <c r="Q14" s="21" t="s">
        <v>30</v>
      </c>
      <c r="R14" s="23">
        <v>45607</v>
      </c>
      <c r="S14" s="20">
        <v>260000</v>
      </c>
      <c r="T14" s="21" t="s">
        <v>38</v>
      </c>
    </row>
    <row r="15" spans="1:20" ht="17.25" customHeight="1" x14ac:dyDescent="0.2">
      <c r="A15" s="26" t="s">
        <v>29</v>
      </c>
      <c r="B15" s="24" t="s">
        <v>24</v>
      </c>
      <c r="C15" s="14">
        <v>1</v>
      </c>
      <c r="D15" s="15">
        <v>45510</v>
      </c>
      <c r="E15" s="16">
        <v>168650</v>
      </c>
      <c r="F15" s="17" t="s">
        <v>35</v>
      </c>
      <c r="G15" s="18">
        <v>220.77600000000001</v>
      </c>
      <c r="H15" s="17">
        <v>221.773</v>
      </c>
      <c r="I15" s="19">
        <f t="shared" si="0"/>
        <v>1.0044955878308</v>
      </c>
      <c r="J15" s="20">
        <f t="shared" si="1"/>
        <v>169408.18088766441</v>
      </c>
      <c r="K15" s="21" t="s">
        <v>1</v>
      </c>
      <c r="L15" s="25"/>
      <c r="M15" s="25"/>
      <c r="N15" s="25"/>
      <c r="O15" s="25"/>
      <c r="P15" s="25"/>
      <c r="Q15" s="21" t="s">
        <v>75</v>
      </c>
      <c r="R15" s="23">
        <v>45607</v>
      </c>
      <c r="S15" s="20">
        <v>180990</v>
      </c>
      <c r="T15" s="21" t="s">
        <v>38</v>
      </c>
    </row>
    <row r="16" spans="1:20" ht="17.25" customHeight="1" x14ac:dyDescent="0.2">
      <c r="A16" s="26" t="s">
        <v>27</v>
      </c>
      <c r="B16" s="24" t="s">
        <v>28</v>
      </c>
      <c r="C16" s="14">
        <v>1</v>
      </c>
      <c r="D16" s="15">
        <v>45337</v>
      </c>
      <c r="E16" s="16">
        <v>190476</v>
      </c>
      <c r="F16" s="17" t="s">
        <v>35</v>
      </c>
      <c r="G16" s="18">
        <v>218.756</v>
      </c>
      <c r="H16" s="17">
        <v>221.773</v>
      </c>
      <c r="I16" s="19">
        <f t="shared" si="0"/>
        <v>1.0136040004869844</v>
      </c>
      <c r="J16" s="20">
        <f t="shared" si="1"/>
        <v>193067.23559675884</v>
      </c>
      <c r="K16" s="21" t="s">
        <v>1</v>
      </c>
      <c r="L16" s="25"/>
      <c r="M16" s="25"/>
      <c r="N16" s="25"/>
      <c r="O16" s="25"/>
      <c r="P16" s="25"/>
      <c r="Q16" s="21" t="s">
        <v>31</v>
      </c>
      <c r="R16" s="23">
        <v>45607</v>
      </c>
      <c r="S16" s="20">
        <v>227990</v>
      </c>
      <c r="T16" s="21" t="s">
        <v>1</v>
      </c>
    </row>
    <row r="17" spans="1:22" ht="17.25" customHeight="1" x14ac:dyDescent="0.2">
      <c r="A17" s="26"/>
      <c r="B17" s="24"/>
      <c r="C17" s="14"/>
      <c r="D17" s="15"/>
      <c r="E17" s="16"/>
      <c r="F17" s="17"/>
      <c r="G17" s="18"/>
      <c r="H17" s="17"/>
      <c r="I17" s="19"/>
      <c r="J17" s="20"/>
      <c r="K17" s="21"/>
      <c r="L17" s="25"/>
      <c r="M17" s="25"/>
      <c r="N17" s="25"/>
      <c r="O17" s="25"/>
      <c r="P17" s="25"/>
      <c r="Q17" s="21" t="s">
        <v>32</v>
      </c>
      <c r="R17" s="23">
        <v>45608</v>
      </c>
      <c r="S17" s="20">
        <v>224990</v>
      </c>
      <c r="T17" s="21" t="s">
        <v>1</v>
      </c>
    </row>
    <row r="18" spans="1:22" ht="17.25" customHeight="1" x14ac:dyDescent="0.2">
      <c r="A18" s="26"/>
      <c r="B18" s="24"/>
      <c r="C18" s="14"/>
      <c r="D18" s="15"/>
      <c r="E18" s="105"/>
      <c r="F18" s="17"/>
      <c r="G18" s="18"/>
      <c r="H18" s="17"/>
      <c r="I18" s="19"/>
      <c r="J18" s="20"/>
      <c r="K18" s="21"/>
      <c r="L18" s="25"/>
      <c r="M18" s="25"/>
      <c r="N18" s="25"/>
      <c r="O18" s="25"/>
      <c r="P18" s="25"/>
      <c r="Q18" s="21" t="s">
        <v>76</v>
      </c>
      <c r="R18" s="23">
        <v>45623</v>
      </c>
      <c r="S18" s="27">
        <v>266990</v>
      </c>
      <c r="T18" s="21" t="s">
        <v>1</v>
      </c>
    </row>
    <row r="19" spans="1:22" ht="9.75" customHeight="1" x14ac:dyDescent="0.2">
      <c r="A19" s="113"/>
      <c r="B19" s="114"/>
      <c r="C19" s="114"/>
      <c r="D19" s="114"/>
      <c r="E19" s="114"/>
      <c r="F19" s="114"/>
      <c r="G19" s="114"/>
      <c r="H19" s="114"/>
      <c r="I19" s="114"/>
      <c r="J19" s="114"/>
      <c r="K19" s="115"/>
      <c r="L19" s="113"/>
      <c r="M19" s="114"/>
      <c r="N19" s="114"/>
      <c r="O19" s="114"/>
      <c r="P19" s="115"/>
      <c r="Q19" s="107" t="s">
        <v>2</v>
      </c>
      <c r="R19" s="108"/>
      <c r="S19" s="109"/>
      <c r="T19" s="21" t="s">
        <v>15</v>
      </c>
    </row>
    <row r="20" spans="1:22" ht="8.25" customHeight="1" x14ac:dyDescent="0.2">
      <c r="A20" s="116"/>
      <c r="B20" s="117"/>
      <c r="C20" s="117"/>
      <c r="D20" s="117"/>
      <c r="E20" s="117"/>
      <c r="F20" s="117"/>
      <c r="G20" s="117"/>
      <c r="H20" s="117"/>
      <c r="I20" s="117"/>
      <c r="J20" s="117"/>
      <c r="K20" s="118"/>
      <c r="L20" s="116"/>
      <c r="M20" s="117"/>
      <c r="N20" s="117"/>
      <c r="O20" s="117"/>
      <c r="P20" s="118"/>
      <c r="Q20" s="70" t="s">
        <v>3</v>
      </c>
      <c r="R20" s="71"/>
      <c r="S20" s="72"/>
      <c r="T20" s="29">
        <f>R33</f>
        <v>244992.5</v>
      </c>
    </row>
    <row r="21" spans="1:22" ht="8.25" customHeight="1" x14ac:dyDescent="0.15">
      <c r="A21" s="70" t="s">
        <v>3</v>
      </c>
      <c r="B21" s="71"/>
      <c r="C21" s="71"/>
      <c r="D21" s="71"/>
      <c r="E21" s="71"/>
      <c r="F21" s="71"/>
      <c r="G21" s="71"/>
      <c r="H21" s="71"/>
      <c r="I21" s="71"/>
      <c r="J21" s="72"/>
      <c r="K21" s="29">
        <f>AVERAGE(J14:J18)</f>
        <v>197769.50085598035</v>
      </c>
      <c r="L21" s="70" t="s">
        <v>3</v>
      </c>
      <c r="M21" s="71"/>
      <c r="N21" s="71"/>
      <c r="O21" s="72"/>
      <c r="P21" s="28"/>
      <c r="Q21" s="70" t="s">
        <v>4</v>
      </c>
      <c r="R21" s="71"/>
      <c r="S21" s="72"/>
      <c r="T21" s="29">
        <f>R34</f>
        <v>243995</v>
      </c>
    </row>
    <row r="22" spans="1:22" ht="8.25" customHeight="1" x14ac:dyDescent="0.15">
      <c r="A22" s="70" t="s">
        <v>4</v>
      </c>
      <c r="B22" s="71"/>
      <c r="C22" s="71"/>
      <c r="D22" s="71"/>
      <c r="E22" s="71"/>
      <c r="F22" s="71"/>
      <c r="G22" s="71"/>
      <c r="H22" s="71"/>
      <c r="I22" s="71"/>
      <c r="J22" s="72"/>
      <c r="K22" s="29">
        <f>MEDIAN(J14:J18)</f>
        <v>193067.23559675884</v>
      </c>
      <c r="L22" s="70" t="s">
        <v>4</v>
      </c>
      <c r="M22" s="71"/>
      <c r="N22" s="71"/>
      <c r="O22" s="72"/>
      <c r="P22" s="28"/>
      <c r="Q22" s="70" t="s">
        <v>5</v>
      </c>
      <c r="R22" s="71"/>
      <c r="S22" s="72"/>
      <c r="T22" s="29">
        <f>MIN(S14:S18)</f>
        <v>180990</v>
      </c>
    </row>
    <row r="23" spans="1:22" ht="8.25" customHeight="1" x14ac:dyDescent="0.2">
      <c r="A23" s="70" t="s">
        <v>5</v>
      </c>
      <c r="B23" s="71"/>
      <c r="C23" s="71"/>
      <c r="D23" s="71"/>
      <c r="E23" s="71"/>
      <c r="F23" s="71"/>
      <c r="G23" s="71"/>
      <c r="H23" s="71"/>
      <c r="I23" s="71"/>
      <c r="J23" s="72"/>
      <c r="K23" s="29">
        <f>MIN(J14:J18)</f>
        <v>169408.18088766441</v>
      </c>
      <c r="L23" s="70" t="s">
        <v>5</v>
      </c>
      <c r="M23" s="71"/>
      <c r="N23" s="71"/>
      <c r="O23" s="72"/>
      <c r="P23" s="30" t="s">
        <v>6</v>
      </c>
      <c r="Q23" s="70" t="s">
        <v>7</v>
      </c>
      <c r="R23" s="71"/>
      <c r="S23" s="72"/>
      <c r="T23" s="31">
        <f>S36</f>
        <v>8.1650546686073591E-2</v>
      </c>
    </row>
    <row r="24" spans="1:22" ht="8.25" customHeight="1" x14ac:dyDescent="0.2">
      <c r="A24" s="84" t="s">
        <v>8</v>
      </c>
      <c r="B24" s="85"/>
      <c r="C24" s="85"/>
      <c r="D24" s="85"/>
      <c r="E24" s="85"/>
      <c r="F24" s="85"/>
      <c r="G24" s="85"/>
      <c r="H24" s="85"/>
      <c r="I24" s="85"/>
      <c r="J24" s="86"/>
      <c r="K24" s="32">
        <f>K21</f>
        <v>197769.50085598035</v>
      </c>
      <c r="L24" s="87" t="s">
        <v>9</v>
      </c>
      <c r="M24" s="88"/>
      <c r="N24" s="88"/>
      <c r="O24" s="89"/>
      <c r="P24" s="7" t="s">
        <v>6</v>
      </c>
      <c r="Q24" s="90" t="s">
        <v>10</v>
      </c>
      <c r="R24" s="91"/>
      <c r="S24" s="92"/>
      <c r="T24" s="32">
        <f>T20</f>
        <v>244992.5</v>
      </c>
    </row>
    <row r="25" spans="1:22" ht="8.25" customHeight="1" x14ac:dyDescent="0.2">
      <c r="A25" s="90" t="s">
        <v>20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4"/>
      <c r="Q25" s="95" t="s">
        <v>11</v>
      </c>
      <c r="R25" s="96"/>
      <c r="S25" s="97"/>
      <c r="T25" s="33">
        <f>(T24+K24)/2</f>
        <v>221381.00042799016</v>
      </c>
      <c r="V25" s="6"/>
    </row>
    <row r="26" spans="1:22" ht="8.25" customHeight="1" x14ac:dyDescent="0.2">
      <c r="A26" s="73" t="s">
        <v>77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5"/>
      <c r="O26" s="110"/>
      <c r="P26" s="81" t="s">
        <v>12</v>
      </c>
      <c r="Q26" s="82"/>
      <c r="R26" s="82"/>
      <c r="S26" s="82"/>
      <c r="T26" s="83"/>
    </row>
    <row r="27" spans="1:22" ht="19.5" customHeight="1" x14ac:dyDescent="0.2">
      <c r="A27" s="76"/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77"/>
      <c r="O27" s="111"/>
      <c r="P27" s="35" t="s">
        <v>13</v>
      </c>
      <c r="Q27" s="35" t="s">
        <v>14</v>
      </c>
      <c r="R27" s="35" t="s">
        <v>15</v>
      </c>
      <c r="S27" s="36" t="s">
        <v>63</v>
      </c>
      <c r="T27" s="35" t="s">
        <v>16</v>
      </c>
    </row>
    <row r="28" spans="1:22" ht="7.5" customHeight="1" x14ac:dyDescent="0.2">
      <c r="A28" s="76"/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77"/>
      <c r="O28" s="111"/>
      <c r="P28" s="37">
        <v>260000</v>
      </c>
      <c r="Q28" s="37">
        <v>260000</v>
      </c>
      <c r="R28" s="37">
        <v>260000</v>
      </c>
      <c r="S28" s="37">
        <v>260000</v>
      </c>
      <c r="T28" s="37"/>
    </row>
    <row r="29" spans="1:22" ht="7.5" customHeight="1" x14ac:dyDescent="0.2">
      <c r="A29" s="76"/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77"/>
      <c r="O29" s="111"/>
      <c r="P29" s="37">
        <v>180990</v>
      </c>
      <c r="Q29" s="37">
        <v>180990</v>
      </c>
      <c r="R29" s="37"/>
      <c r="S29" s="37"/>
      <c r="T29" s="37">
        <v>180990</v>
      </c>
      <c r="U29" s="4"/>
      <c r="V29" s="5"/>
    </row>
    <row r="30" spans="1:22" ht="7.5" customHeight="1" x14ac:dyDescent="0.2">
      <c r="A30" s="76"/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77"/>
      <c r="O30" s="111"/>
      <c r="P30" s="37">
        <v>227990</v>
      </c>
      <c r="Q30" s="37">
        <v>227990</v>
      </c>
      <c r="R30" s="37">
        <v>227990</v>
      </c>
      <c r="S30" s="37">
        <v>227990</v>
      </c>
      <c r="T30" s="37">
        <v>227990</v>
      </c>
      <c r="U30" s="4"/>
      <c r="V30" s="5"/>
    </row>
    <row r="31" spans="1:22" ht="7.5" customHeight="1" x14ac:dyDescent="0.2">
      <c r="A31" s="76"/>
      <c r="B31" s="106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77"/>
      <c r="O31" s="111"/>
      <c r="P31" s="37">
        <v>224990</v>
      </c>
      <c r="Q31" s="37">
        <v>224990</v>
      </c>
      <c r="R31" s="37">
        <v>224990</v>
      </c>
      <c r="S31" s="37">
        <v>224990</v>
      </c>
      <c r="T31" s="37">
        <v>224990</v>
      </c>
      <c r="U31" s="4"/>
      <c r="V31" s="5"/>
    </row>
    <row r="32" spans="1:22" ht="7.5" customHeight="1" x14ac:dyDescent="0.2">
      <c r="A32" s="76"/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77"/>
      <c r="O32" s="112"/>
      <c r="P32" s="37">
        <v>266990</v>
      </c>
      <c r="Q32" s="37"/>
      <c r="R32" s="37">
        <v>266990</v>
      </c>
      <c r="S32" s="37"/>
      <c r="T32" s="37"/>
      <c r="U32" s="4"/>
      <c r="V32" s="5"/>
    </row>
    <row r="33" spans="1:20" ht="8.25" customHeight="1" x14ac:dyDescent="0.2">
      <c r="A33" s="76"/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77"/>
      <c r="O33" s="38" t="s">
        <v>17</v>
      </c>
      <c r="P33" s="39">
        <f>AVERAGE(P28:P32)</f>
        <v>232192</v>
      </c>
      <c r="Q33" s="39">
        <f t="shared" ref="Q33:T33" si="2">AVERAGE(Q28:Q32)</f>
        <v>223492.5</v>
      </c>
      <c r="R33" s="39">
        <f t="shared" si="2"/>
        <v>244992.5</v>
      </c>
      <c r="S33" s="39">
        <f t="shared" si="2"/>
        <v>237660</v>
      </c>
      <c r="T33" s="39">
        <f t="shared" si="2"/>
        <v>211323.33333333334</v>
      </c>
    </row>
    <row r="34" spans="1:20" ht="8.25" customHeight="1" x14ac:dyDescent="0.2">
      <c r="A34" s="76"/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77"/>
      <c r="O34" s="38" t="s">
        <v>18</v>
      </c>
      <c r="P34" s="39">
        <f>MEDIAN(P28:P32)</f>
        <v>227990</v>
      </c>
      <c r="Q34" s="39">
        <f t="shared" ref="Q34:T34" si="3">MEDIAN(Q28:Q32)</f>
        <v>226490</v>
      </c>
      <c r="R34" s="39">
        <f t="shared" si="3"/>
        <v>243995</v>
      </c>
      <c r="S34" s="39">
        <f t="shared" si="3"/>
        <v>227990</v>
      </c>
      <c r="T34" s="39">
        <f t="shared" si="3"/>
        <v>224990</v>
      </c>
    </row>
    <row r="35" spans="1:20" ht="6" customHeight="1" x14ac:dyDescent="0.15">
      <c r="A35" s="76"/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77"/>
      <c r="O35" s="34"/>
      <c r="P35" s="40"/>
      <c r="Q35" s="40"/>
      <c r="R35" s="40"/>
      <c r="S35" s="40"/>
      <c r="T35" s="40"/>
    </row>
    <row r="36" spans="1:20" ht="8.25" customHeight="1" x14ac:dyDescent="0.2">
      <c r="A36" s="78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80"/>
      <c r="O36" s="38" t="s">
        <v>19</v>
      </c>
      <c r="P36" s="41">
        <f>(_xlfn.STDEV.S(P28:P31))/P33</f>
        <v>0.13981524094053319</v>
      </c>
      <c r="Q36" s="41">
        <f>(_xlfn.STDEV.S(Q28:Q31))/Q33</f>
        <v>0.14525758324983737</v>
      </c>
      <c r="R36" s="41">
        <f>(_xlfn.STDEV.S(R28:R31))/R33</f>
        <v>7.92067876584477E-2</v>
      </c>
      <c r="S36" s="41">
        <f>(_xlfn.STDEV.S(S28:S31))/S33</f>
        <v>8.1650546686073591E-2</v>
      </c>
      <c r="T36" s="41">
        <f>(_xlfn.STDEV.S(T28:T31))/T33</f>
        <v>0.12451170163803285</v>
      </c>
    </row>
  </sheetData>
  <mergeCells count="36">
    <mergeCell ref="P26:T26"/>
    <mergeCell ref="A24:J24"/>
    <mergeCell ref="L24:O24"/>
    <mergeCell ref="Q24:S24"/>
    <mergeCell ref="A25:P25"/>
    <mergeCell ref="Q25:S25"/>
    <mergeCell ref="A26:N36"/>
    <mergeCell ref="O26:O32"/>
    <mergeCell ref="A22:J22"/>
    <mergeCell ref="L22:O22"/>
    <mergeCell ref="Q22:S22"/>
    <mergeCell ref="A23:J23"/>
    <mergeCell ref="L23:O23"/>
    <mergeCell ref="Q23:S23"/>
    <mergeCell ref="A19:K20"/>
    <mergeCell ref="L19:P20"/>
    <mergeCell ref="Q19:S19"/>
    <mergeCell ref="Q20:S20"/>
    <mergeCell ref="A21:J21"/>
    <mergeCell ref="L21:O21"/>
    <mergeCell ref="Q21:S21"/>
    <mergeCell ref="B10:T10"/>
    <mergeCell ref="A11:T11"/>
    <mergeCell ref="A12:K12"/>
    <mergeCell ref="L12:P12"/>
    <mergeCell ref="Q12:T12"/>
    <mergeCell ref="B5:T5"/>
    <mergeCell ref="B6:T6"/>
    <mergeCell ref="B7:T7"/>
    <mergeCell ref="B8:T8"/>
    <mergeCell ref="B9:T9"/>
    <mergeCell ref="A1:A3"/>
    <mergeCell ref="B1:T1"/>
    <mergeCell ref="B2:T2"/>
    <mergeCell ref="B3:T3"/>
    <mergeCell ref="A4:T4"/>
  </mergeCells>
  <phoneticPr fontId="3" type="noConversion"/>
  <printOptions horizontalCentered="1" verticalCentered="1"/>
  <pageMargins left="0" right="0" top="0" bottom="0" header="0" footer="0"/>
  <pageSetup paperSize="9"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18ED6-4343-4EDF-BCFF-55A44CB6AF5F}">
  <sheetPr>
    <pageSetUpPr fitToPage="1"/>
  </sheetPr>
  <dimension ref="A1:G8"/>
  <sheetViews>
    <sheetView tabSelected="1" workbookViewId="0">
      <selection activeCell="C8" sqref="C8"/>
    </sheetView>
  </sheetViews>
  <sheetFormatPr defaultRowHeight="12.75" x14ac:dyDescent="0.2"/>
  <cols>
    <col min="1" max="1" width="13.33203125" customWidth="1"/>
    <col min="2" max="2" width="15.5" customWidth="1"/>
    <col min="3" max="3" width="119.1640625" customWidth="1"/>
    <col min="4" max="4" width="14.5" customWidth="1"/>
    <col min="5" max="5" width="17.1640625" customWidth="1"/>
    <col min="6" max="6" width="20" customWidth="1"/>
    <col min="7" max="7" width="20.5" bestFit="1" customWidth="1"/>
  </cols>
  <sheetData>
    <row r="1" spans="1:7" ht="15.75" customHeight="1" x14ac:dyDescent="0.2">
      <c r="A1" s="104"/>
      <c r="B1" s="104"/>
      <c r="C1" s="98" t="s">
        <v>39</v>
      </c>
      <c r="D1" s="98"/>
      <c r="E1" s="98"/>
      <c r="F1" s="98"/>
      <c r="G1" s="98"/>
    </row>
    <row r="2" spans="1:7" ht="15.75" customHeight="1" x14ac:dyDescent="0.2">
      <c r="A2" s="104"/>
      <c r="B2" s="104"/>
      <c r="C2" s="98" t="s">
        <v>40</v>
      </c>
      <c r="D2" s="98"/>
      <c r="E2" s="98"/>
      <c r="F2" s="98"/>
      <c r="G2" s="98"/>
    </row>
    <row r="3" spans="1:7" ht="15.75" customHeight="1" x14ac:dyDescent="0.2">
      <c r="A3" s="104"/>
      <c r="B3" s="104"/>
      <c r="C3" s="98" t="s">
        <v>41</v>
      </c>
      <c r="D3" s="98"/>
      <c r="E3" s="98"/>
      <c r="F3" s="98"/>
      <c r="G3" s="98"/>
    </row>
    <row r="4" spans="1:7" ht="27.75" customHeight="1" x14ac:dyDescent="0.2">
      <c r="A4" s="102" t="s">
        <v>64</v>
      </c>
      <c r="B4" s="102"/>
      <c r="C4" s="102"/>
      <c r="D4" s="102"/>
      <c r="E4" s="102"/>
      <c r="F4" s="102"/>
      <c r="G4" s="102"/>
    </row>
    <row r="5" spans="1:7" ht="27" customHeight="1" x14ac:dyDescent="0.2">
      <c r="A5" s="103" t="s">
        <v>65</v>
      </c>
      <c r="B5" s="103"/>
      <c r="C5" s="103"/>
      <c r="D5" s="103"/>
      <c r="E5" s="103"/>
      <c r="F5" s="103"/>
      <c r="G5" s="103"/>
    </row>
    <row r="6" spans="1:7" ht="27" customHeight="1" x14ac:dyDescent="0.2">
      <c r="A6" s="99" t="s">
        <v>74</v>
      </c>
      <c r="B6" s="100"/>
      <c r="C6" s="100"/>
      <c r="D6" s="100"/>
      <c r="E6" s="100"/>
      <c r="F6" s="100"/>
      <c r="G6" s="101"/>
    </row>
    <row r="7" spans="1:7" ht="51.75" customHeight="1" x14ac:dyDescent="0.2">
      <c r="A7" s="44" t="s">
        <v>66</v>
      </c>
      <c r="B7" s="44" t="s">
        <v>67</v>
      </c>
      <c r="C7" s="44" t="s">
        <v>68</v>
      </c>
      <c r="D7" s="44" t="s">
        <v>69</v>
      </c>
      <c r="E7" s="44" t="s">
        <v>70</v>
      </c>
      <c r="F7" s="44" t="s">
        <v>71</v>
      </c>
      <c r="G7" s="44" t="s">
        <v>72</v>
      </c>
    </row>
    <row r="8" spans="1:7" ht="297.75" customHeight="1" x14ac:dyDescent="0.2">
      <c r="A8" s="42">
        <v>1</v>
      </c>
      <c r="B8" s="42">
        <v>484735</v>
      </c>
      <c r="C8" s="119" t="s">
        <v>78</v>
      </c>
      <c r="D8" s="42" t="s">
        <v>73</v>
      </c>
      <c r="E8" s="42">
        <v>10</v>
      </c>
      <c r="F8" s="43">
        <f>'Table 1'!T25</f>
        <v>221381.00042799016</v>
      </c>
      <c r="G8" s="43">
        <f>E8*F8</f>
        <v>2213810.0042799017</v>
      </c>
    </row>
  </sheetData>
  <mergeCells count="7">
    <mergeCell ref="C2:G2"/>
    <mergeCell ref="C3:G3"/>
    <mergeCell ref="A6:G6"/>
    <mergeCell ref="A4:G4"/>
    <mergeCell ref="A5:G5"/>
    <mergeCell ref="A1:B3"/>
    <mergeCell ref="C1:G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Table 1</vt:lpstr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Word - Nota Técnica de Orçamento</dc:title>
  <dc:creator>Thiago Cedraz</dc:creator>
  <cp:lastModifiedBy>Ricardo Vieira Gonçalves</cp:lastModifiedBy>
  <cp:lastPrinted>2024-11-22T18:33:14Z</cp:lastPrinted>
  <dcterms:created xsi:type="dcterms:W3CDTF">2024-07-02T15:19:50Z</dcterms:created>
  <dcterms:modified xsi:type="dcterms:W3CDTF">2024-11-27T20:43:56Z</dcterms:modified>
</cp:coreProperties>
</file>