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via.martins\Desktop\RECEPCIONISTAS\"/>
    </mc:Choice>
  </mc:AlternateContent>
  <bookViews>
    <workbookView xWindow="0" yWindow="0" windowWidth="20490" windowHeight="7755"/>
  </bookViews>
  <sheets>
    <sheet name="Plan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6" i="1" l="1"/>
  <c r="C117" i="1" l="1"/>
  <c r="D99" i="1"/>
  <c r="D100" i="1" s="1"/>
  <c r="D108" i="1" s="1"/>
  <c r="C94" i="1"/>
  <c r="C93" i="1"/>
  <c r="C92" i="1"/>
  <c r="C91" i="1"/>
  <c r="C90" i="1"/>
  <c r="D83" i="1"/>
  <c r="C75" i="1"/>
  <c r="C73" i="1"/>
  <c r="C74" i="1" s="1"/>
  <c r="C72" i="1"/>
  <c r="C70" i="1"/>
  <c r="C71" i="1" s="1"/>
  <c r="D59" i="1"/>
  <c r="D65" i="1" s="1"/>
  <c r="C50" i="1"/>
  <c r="C37" i="1" s="1"/>
  <c r="D28" i="1"/>
  <c r="D29" i="1" s="1"/>
  <c r="D22" i="1"/>
  <c r="D19" i="1"/>
  <c r="D34" i="1" l="1"/>
  <c r="D73" i="1"/>
  <c r="D82" i="1"/>
  <c r="D49" i="1"/>
  <c r="D35" i="1"/>
  <c r="D48" i="1"/>
  <c r="D80" i="1"/>
  <c r="D47" i="1"/>
  <c r="D45" i="1"/>
  <c r="D42" i="1"/>
  <c r="D46" i="1"/>
  <c r="D44" i="1"/>
  <c r="D104" i="1"/>
  <c r="D43" i="1"/>
  <c r="D70" i="1"/>
  <c r="D71" i="1"/>
  <c r="D74" i="1"/>
  <c r="D50" i="1" l="1"/>
  <c r="D64" i="1" s="1"/>
  <c r="D36" i="1"/>
  <c r="D37" i="1" l="1"/>
  <c r="D38" i="1" s="1"/>
  <c r="D63" i="1" s="1"/>
  <c r="D66" i="1" s="1"/>
  <c r="D72" i="1"/>
  <c r="D75" i="1"/>
  <c r="D76" i="1" l="1"/>
  <c r="D81" i="1"/>
  <c r="D105" i="1"/>
  <c r="D84" i="1" l="1"/>
  <c r="D85" i="1" s="1"/>
  <c r="D91" i="1" s="1"/>
  <c r="D106" i="1"/>
  <c r="D89" i="1" l="1"/>
  <c r="D92" i="1"/>
  <c r="D93" i="1"/>
  <c r="D94" i="1"/>
  <c r="D90" i="1"/>
  <c r="D95" i="1" l="1"/>
  <c r="D107" i="1" s="1"/>
  <c r="D109" i="1" s="1"/>
  <c r="D113" i="1" s="1"/>
  <c r="D114" i="1" s="1"/>
  <c r="D115" i="1" s="1"/>
  <c r="D116" i="1" s="1"/>
  <c r="D117" i="1" l="1"/>
  <c r="D121" i="1" s="1"/>
  <c r="D122" i="1" l="1"/>
  <c r="D123" i="1" s="1"/>
</calcChain>
</file>

<file path=xl/sharedStrings.xml><?xml version="1.0" encoding="utf-8"?>
<sst xmlns="http://schemas.openxmlformats.org/spreadsheetml/2006/main" count="176" uniqueCount="115">
  <si>
    <t>PLANILHA DE CUSTOS E FORMAÇÃO DE PREÇOS</t>
  </si>
  <si>
    <t>RECEPÇÃO</t>
  </si>
  <si>
    <t>Pregão nº  xxx/xxx</t>
  </si>
  <si>
    <t>Processo Nº xxxxxxxxxx</t>
  </si>
  <si>
    <t>Dia ___/___/_____ às ___:___ horas</t>
  </si>
  <si>
    <t> DISCRIMINAÇÃO DOS SERVIÇOS (DADOS REFERENTES À CONTRATAÇÃO)</t>
  </si>
  <si>
    <t>A</t>
  </si>
  <si>
    <t>Data de apresentação da proposta (dia/mês/ano)</t>
  </si>
  <si>
    <t>Licitante Preencher</t>
  </si>
  <si>
    <t>B</t>
  </si>
  <si>
    <t>Município/UF</t>
  </si>
  <si>
    <t>C</t>
  </si>
  <si>
    <t>Ano Acordo, Convenção ou Sentença Normativa em Dissídio Coletivo</t>
  </si>
  <si>
    <t>D</t>
  </si>
  <si>
    <t>Nºde meses de execução contratual</t>
  </si>
  <si>
    <t>E</t>
  </si>
  <si>
    <t>Regime Tributário da Empresa</t>
  </si>
  <si>
    <t>F</t>
  </si>
  <si>
    <t>Se Optante pelo Simples Nacional, preencher o faturamento acumulado dos últimos 12 meses anteriores à proposta.</t>
  </si>
  <si>
    <t>Mão de Obra</t>
  </si>
  <si>
    <t> Mão-de-obra vinculada à execução contratual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</si>
  <si>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</si>
  <si>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</si>
  <si>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</si>
  <si>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4221-05</t>
  </si>
  <si>
    <t>Salário Normativo da Categoria Profissional</t>
  </si>
  <si>
    <t>Categoria profissional (vinculada à execução contratual)</t>
  </si>
  <si>
    <t>Data base da categoria (dia/mês/ano) (CCT 2023)</t>
  </si>
  <si>
    <t>Módulo 1 - Remuneração</t>
  </si>
  <si>
    <t xml:space="preserve"> Composição da Remuneração</t>
  </si>
  <si>
    <t>Valor (R$)</t>
  </si>
  <si>
    <t xml:space="preserve">Salário Base </t>
  </si>
  <si>
    <t>Total da Remuneração</t>
  </si>
  <si>
    <t>Módulo 2 - Encargos e Benefícios Anuais, Mensais e Diários</t>
  </si>
  <si>
    <t>Submódulo 2.1 - 13º (décimo terceiro) Salário e Adicional de Férias</t>
  </si>
  <si>
    <t>2.1</t>
  </si>
  <si>
    <t xml:space="preserve"> 13º (décimo terceiro) Salário e Adicional de Férias</t>
  </si>
  <si>
    <t>13º (décimo terceiro) Salário
(Valor referente a 1/12 x Remuneração.)</t>
  </si>
  <si>
    <t>Adicional de Férias
(Valor referente a 1/3 x 1/12 x Remuneração)</t>
  </si>
  <si>
    <t>Subtotal (R$)</t>
  </si>
  <si>
    <t>Incidência de 2.2</t>
  </si>
  <si>
    <t>Total (R$)</t>
  </si>
  <si>
    <t>Submódulo 2.2 - Encargos Previdenciários (GPS), Fundo de Garantia por Tempo de Serviço (FGTS) e outras contribuições</t>
  </si>
  <si>
    <t>2.2</t>
  </si>
  <si>
    <t>Encargos Previdenciários (GPS), Fundo de Garantia por Tempo de Serviço (FGTS) e outras contribuições</t>
  </si>
  <si>
    <t>Percentual (%)</t>
  </si>
  <si>
    <t>INSS
(Art. 22, Inciso I, da Lei 8.212, de 24 de julho de 1991.​)</t>
  </si>
  <si>
    <t>Salário Educação
(Art. 3º, Inciso I, Decreto 87.043, de 22 de março de 1982.​)</t>
  </si>
  <si>
    <t>SAT (Art. 22, II, Lei 8.212, de 1991. Resolução MPS/CNPS Nº 1.329, de 25/4/2017.). RAT: 8211-3/00. FAP neutro = 1. Empresa deve preencher de acordo com o valor por ela suportado.</t>
  </si>
  <si>
    <t>SESC ou SESI
(Art. 30, Lei 8.036, de 11 de maio de 1990.)</t>
  </si>
  <si>
    <t>SENAI - SENAC
(Art. 1º, caput, Decreto-Lei 6.246, de 1944 (SENAI) e art. 4º, caput do Decreto-Lei 8.621, de 1946. (SENAC).</t>
  </si>
  <si>
    <t>SEBRAE
(Art. 8º, Lei 8.029, de 12 de abril de 1990.)</t>
  </si>
  <si>
    <t>G</t>
  </si>
  <si>
    <t>INCRA
(Art. 1°, I, 2 c/c art. 3°, ambos do Decreto-Lei 1.146, de 31 de dezembro de 1970.)</t>
  </si>
  <si>
    <t>H</t>
  </si>
  <si>
    <t>FGTS</t>
  </si>
  <si>
    <t>Submódulo 2.3 - Benefícios Mensais e Diários</t>
  </si>
  <si>
    <t>2.3</t>
  </si>
  <si>
    <t xml:space="preserve"> Benefícios Mensais e Diários</t>
  </si>
  <si>
    <t>Quadro-Resumo do Módulo 2 - Encargos e Benefícios anuais, mensais e diários</t>
  </si>
  <si>
    <t>Encargos e Benefícios Anuais, Mensais e Diários</t>
  </si>
  <si>
    <t>Benefícios Mensais e Diários</t>
  </si>
  <si>
    <t>Módulo 3 - Provisão para Rescisão</t>
  </si>
  <si>
    <t>Provisão para Rescisão</t>
  </si>
  <si>
    <t>%</t>
  </si>
  <si>
    <t>Aviso prévio indenizado
(Premissa de que 5% dos funcionários serão demitidos em condições de receber aviso prévio indenizado.)</t>
  </si>
  <si>
    <t>Incidência do FGTS sobre o Aviso prévio indenizado
(incidência de 8% do FGTS sobre o % do aviso prévio indenizado)</t>
  </si>
  <si>
    <t>Multa do FGTS sobre o Aviso Prévio Indenizado
(Base de Cálculo da Multa é a soma do módulo 1 com submódulo 2.1 sem incidência dos encargos do 2.2.)</t>
  </si>
  <si>
    <t xml:space="preserve">Aviso prévio  trabalhado
(Premissa de que 100% dos funcionários serão demitidos ao final do contrato de 12 meses. </t>
  </si>
  <si>
    <t>Incidência do Submódulo 2.2 sobre o Aviso Prévio Trabalhado
(incidência de 8% do FGTS sobre o % do aviso prévio trabalhado)</t>
  </si>
  <si>
    <t>Multa do FGTS sobre o Aviso Prévio Trabalhado
(Base de Cálculo da Multa é a soma do módulo 1 com submódulo 2.1 sem incidência dos encargos do 2.2)</t>
  </si>
  <si>
    <t>Total  (R$)</t>
  </si>
  <si>
    <t xml:space="preserve">Módulo 4 - Custo de Reposição do Profissional Ausente </t>
  </si>
  <si>
    <t xml:space="preserve">Base de Cálculo do Custo do Substituto - BCCS = Módulos 1 + 2 + Férias - (V. Transporte e V. Alimentação) + 3 </t>
  </si>
  <si>
    <t xml:space="preserve">Acréscimo das Férias com incidência do 2.2 </t>
  </si>
  <si>
    <t>Desconto do Auxílio-Refeição</t>
  </si>
  <si>
    <t>BCCS</t>
  </si>
  <si>
    <t>Submódulo 4.1 - Ausências Legais</t>
  </si>
  <si>
    <t>4.1</t>
  </si>
  <si>
    <t>Ausências Legais</t>
  </si>
  <si>
    <t>Férias</t>
  </si>
  <si>
    <t>Acidente de Trabalho
(Estimativa de 1 licença de 15 dias por ano para 1,22% dos empregados. Esta taxa foi obtida pela proporção de acidentes de trabalho registrados, 717.911, conforme dados do Anuário Estatístico da Previdência Social – AEPS/2013, em relação a 58.981.000 de trabalhadores que fazem jus a emissão da CAT (trabalhadores com carteira assinada, outros tipos de trabalhadores e domésticas), conforme dados da PNAD 2013.)</t>
  </si>
  <si>
    <t>Faltas Legais
(Estimativa de 1,4947 ausências por ano, de acordo com a IN 2/2008-MPOG 1,4947/30 x 1/12 = 0,415%)</t>
  </si>
  <si>
    <t>Férias sobre afastamento maternidade
(Estimativa de 1,416% (taxa de natalidade da população brasileira/IBGE) de empregadas usufruindo 4 meses de licença por ano.)</t>
  </si>
  <si>
    <t>Licença paternidade
(Estimativa de 1,416% (taxa de natalidade da população brasileira/IBGE) dos empregados usufruindo 5 dias da licença por ano.)</t>
  </si>
  <si>
    <t>Módulo 5 - Insumos Diversos</t>
  </si>
  <si>
    <t>Insumos Diversos</t>
  </si>
  <si>
    <t>Uniformes</t>
  </si>
  <si>
    <t>CUSTO TOTAL POR EMPREGADO</t>
  </si>
  <si>
    <t>MÓDULO</t>
  </si>
  <si>
    <t>Total Custos Diretos</t>
  </si>
  <si>
    <t>Módulo 6 - Custos Indiretos, Tributos e Lucro</t>
  </si>
  <si>
    <t>CITL</t>
  </si>
  <si>
    <t xml:space="preserve">Custos Indiretos </t>
  </si>
  <si>
    <t>Subtotal 1 (A + Total Custos Diretos)</t>
  </si>
  <si>
    <t>Lucro</t>
  </si>
  <si>
    <t>Subtotal 2 (D=B+C)</t>
  </si>
  <si>
    <t>Tributos (estimado com base no Lucro Presumido - a empresa deverá preencher de acordo com o regime tributário a que é submetida) - (E=(D/(1-Tributos%))x(Tributos%)</t>
  </si>
  <si>
    <t>E.1</t>
  </si>
  <si>
    <t>COFINS</t>
  </si>
  <si>
    <t>E.2</t>
  </si>
  <si>
    <t xml:space="preserve">PIS </t>
  </si>
  <si>
    <t>E.3</t>
  </si>
  <si>
    <t>ISS</t>
  </si>
  <si>
    <t>Total Módulo 6 - CITL ou BDI</t>
  </si>
  <si>
    <t xml:space="preserve">MR010882/2024 </t>
  </si>
  <si>
    <t>Teresina/PI</t>
  </si>
  <si>
    <t>1º/01/2024</t>
  </si>
  <si>
    <t>TOTAL MENSAL POR POSTO (R$)</t>
  </si>
  <si>
    <t>TOTAL DOS DOIS POSTOS (R$)</t>
  </si>
  <si>
    <t>Auxílio Doença
(De acordo com dados do MTPS, foram concedidos 1.462.463 benefícios de auxílio doença urbano no ano de 2023 em uma população de contribuintes para o INSS de 54.796.761 pessoas (http://www.mtps.gov.br/dados-abertos/dados-da-previdencia/previdencia-social-e- inss/boletim-estatistico-da-previdencia-social-beps). X 15 dias de afastamento/30 dias)</t>
  </si>
  <si>
    <t>Assistência Médica (Cláusula 13ª do ACT)</t>
  </si>
  <si>
    <t>Vale transporte (Cláusula 11ª do ACT) (R$4,00/passagem)</t>
  </si>
  <si>
    <t>Auxílio Refeição/Alimentação (Clausula 9ª do ACT)</t>
  </si>
  <si>
    <t>Seguro de Vida (Cláusula 14ª do ACT)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</si>
</sst>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&quot;R$ &quot;#,##0.00"/>
    <numFmt numFmtId="165" formatCode="_(* #,##0.00_);_(* \(#,##0.00\);_(* &quot;-&quot;??_);_(@_)"/>
    <numFmt numFmtId="166" formatCode="0.0%"/>
    <numFmt numFmtId="167" formatCode="0.00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12"/>
      <color rgb="FF0000FF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CCCC"/>
        <bgColor rgb="FFCCCCCC"/>
      </patternFill>
    </fill>
    <fill>
      <patternFill patternType="solid">
        <fgColor theme="0"/>
        <bgColor theme="0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</cellStyleXfs>
  <cellXfs count="119">
    <xf numFmtId="0" fontId="0" fillId="0" borderId="0" xfId="0"/>
    <xf numFmtId="0" fontId="2" fillId="4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0" fontId="4" fillId="7" borderId="1" xfId="0" applyFont="1" applyFill="1" applyBorder="1" applyAlignment="1">
      <alignment horizontal="center"/>
    </xf>
    <xf numFmtId="0" fontId="3" fillId="0" borderId="1" xfId="0" applyFont="1" applyBorder="1"/>
    <xf numFmtId="0" fontId="5" fillId="0" borderId="1" xfId="3" applyFont="1" applyBorder="1" applyAlignment="1" applyProtection="1">
      <alignment vertical="center"/>
      <protection locked="0"/>
    </xf>
    <xf numFmtId="0" fontId="4" fillId="8" borderId="1" xfId="3" applyFont="1" applyFill="1" applyBorder="1" applyAlignment="1">
      <alignment horizontal="left" vertical="center" wrapText="1"/>
    </xf>
    <xf numFmtId="0" fontId="5" fillId="0" borderId="1" xfId="3" applyFont="1" applyBorder="1" applyAlignment="1">
      <alignment horizontal="left" vertical="center" wrapText="1"/>
    </xf>
    <xf numFmtId="10" fontId="5" fillId="0" borderId="1" xfId="2" applyNumberFormat="1" applyFont="1" applyFill="1" applyBorder="1" applyAlignment="1" applyProtection="1">
      <alignment horizontal="center" vertical="center"/>
    </xf>
    <xf numFmtId="10" fontId="5" fillId="0" borderId="1" xfId="3" applyNumberFormat="1" applyFont="1" applyBorder="1" applyAlignment="1">
      <alignment horizontal="center" vertical="center"/>
    </xf>
    <xf numFmtId="0" fontId="4" fillId="8" borderId="1" xfId="3" applyFont="1" applyFill="1" applyBorder="1" applyAlignment="1">
      <alignment horizontal="left" vertical="center"/>
    </xf>
    <xf numFmtId="0" fontId="4" fillId="8" borderId="1" xfId="3" applyFont="1" applyFill="1" applyBorder="1" applyAlignment="1">
      <alignment horizontal="left" vertical="center"/>
    </xf>
    <xf numFmtId="0" fontId="5" fillId="0" borderId="1" xfId="3" applyFont="1" applyBorder="1" applyAlignment="1">
      <alignment horizontal="left" vertical="center"/>
    </xf>
    <xf numFmtId="0" fontId="2" fillId="0" borderId="1" xfId="0" applyFont="1" applyBorder="1" applyAlignment="1">
      <alignment horizontal="left" vertical="justify"/>
    </xf>
    <xf numFmtId="0" fontId="4" fillId="8" borderId="1" xfId="3" applyFont="1" applyFill="1" applyBorder="1" applyAlignment="1">
      <alignment vertical="center" wrapText="1"/>
    </xf>
    <xf numFmtId="0" fontId="4" fillId="8" borderId="1" xfId="3" applyFont="1" applyFill="1" applyBorder="1" applyAlignment="1">
      <alignment horizontal="center" vertical="center" wrapText="1"/>
    </xf>
    <xf numFmtId="0" fontId="5" fillId="9" borderId="1" xfId="3" applyFont="1" applyFill="1" applyBorder="1" applyAlignment="1">
      <alignment horizontal="left" vertical="center" wrapText="1"/>
    </xf>
    <xf numFmtId="166" fontId="5" fillId="9" borderId="1" xfId="2" applyNumberFormat="1" applyFont="1" applyFill="1" applyBorder="1" applyAlignment="1" applyProtection="1">
      <alignment horizontal="center" vertical="center"/>
    </xf>
    <xf numFmtId="10" fontId="4" fillId="8" borderId="1" xfId="3" applyNumberFormat="1" applyFont="1" applyFill="1" applyBorder="1" applyAlignment="1">
      <alignment horizontal="center" vertical="center"/>
    </xf>
    <xf numFmtId="0" fontId="5" fillId="0" borderId="1" xfId="3" applyFont="1" applyBorder="1" applyAlignment="1" applyProtection="1">
      <alignment horizontal="left" vertical="center" wrapText="1"/>
      <protection locked="0"/>
    </xf>
    <xf numFmtId="0" fontId="5" fillId="0" borderId="1" xfId="3" applyFont="1" applyBorder="1" applyAlignment="1">
      <alignment horizontal="left" vertical="center" wrapText="1"/>
    </xf>
    <xf numFmtId="0" fontId="5" fillId="9" borderId="1" xfId="3" applyFont="1" applyFill="1" applyBorder="1" applyAlignment="1">
      <alignment horizontal="left" vertical="center"/>
    </xf>
    <xf numFmtId="0" fontId="5" fillId="0" borderId="1" xfId="3" applyFont="1" applyBorder="1" applyAlignment="1">
      <alignment horizontal="left" vertical="justify"/>
    </xf>
    <xf numFmtId="43" fontId="4" fillId="7" borderId="1" xfId="1" applyFont="1" applyFill="1" applyBorder="1" applyAlignment="1" applyProtection="1">
      <alignment horizontal="center"/>
    </xf>
    <xf numFmtId="0" fontId="5" fillId="0" borderId="1" xfId="0" applyFont="1" applyBorder="1" applyAlignment="1">
      <alignment wrapText="1"/>
    </xf>
    <xf numFmtId="0" fontId="4" fillId="8" borderId="1" xfId="0" applyFont="1" applyFill="1" applyBorder="1" applyAlignment="1">
      <alignment horizontal="left"/>
    </xf>
    <xf numFmtId="0" fontId="4" fillId="8" borderId="1" xfId="0" applyFont="1" applyFill="1" applyBorder="1" applyAlignment="1">
      <alignment horizontal="left" vertical="justify"/>
    </xf>
    <xf numFmtId="43" fontId="3" fillId="8" borderId="1" xfId="0" applyNumberFormat="1" applyFont="1" applyFill="1" applyBorder="1"/>
    <xf numFmtId="0" fontId="2" fillId="8" borderId="1" xfId="0" applyFont="1" applyFill="1" applyBorder="1"/>
    <xf numFmtId="0" fontId="2" fillId="8" borderId="1" xfId="0" applyFont="1" applyFill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8" borderId="1" xfId="0" applyFont="1" applyFill="1" applyBorder="1"/>
    <xf numFmtId="0" fontId="4" fillId="0" borderId="1" xfId="3" applyFont="1" applyBorder="1" applyAlignment="1" applyProtection="1">
      <alignment horizontal="left" vertical="center"/>
      <protection locked="0"/>
    </xf>
    <xf numFmtId="0" fontId="4" fillId="8" borderId="1" xfId="3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9" fontId="5" fillId="0" borderId="1" xfId="3" applyNumberFormat="1" applyFont="1" applyBorder="1" applyAlignment="1">
      <alignment horizontal="center" vertical="center"/>
    </xf>
    <xf numFmtId="0" fontId="4" fillId="0" borderId="1" xfId="3" applyFont="1" applyBorder="1" applyAlignment="1">
      <alignment horizontal="left" vertical="center"/>
    </xf>
    <xf numFmtId="9" fontId="4" fillId="0" borderId="1" xfId="3" applyNumberFormat="1" applyFont="1" applyBorder="1" applyAlignment="1">
      <alignment horizontal="center" vertical="center"/>
    </xf>
    <xf numFmtId="0" fontId="5" fillId="0" borderId="1" xfId="3" applyFont="1" applyBorder="1" applyAlignment="1">
      <alignment horizontal="left" vertical="justify"/>
    </xf>
    <xf numFmtId="10" fontId="5" fillId="0" borderId="1" xfId="2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7" borderId="1" xfId="0" applyFont="1" applyFill="1" applyBorder="1"/>
    <xf numFmtId="0" fontId="4" fillId="8" borderId="1" xfId="3" applyFont="1" applyFill="1" applyBorder="1" applyAlignment="1" applyProtection="1">
      <alignment horizontal="center" vertical="center"/>
      <protection locked="0"/>
    </xf>
    <xf numFmtId="0" fontId="5" fillId="0" borderId="1" xfId="3" applyFont="1" applyBorder="1" applyAlignment="1" applyProtection="1">
      <alignment horizontal="center" vertical="center"/>
      <protection locked="0"/>
    </xf>
    <xf numFmtId="4" fontId="5" fillId="9" borderId="1" xfId="4" applyNumberFormat="1" applyFont="1" applyFill="1" applyBorder="1" applyAlignment="1" applyProtection="1">
      <alignment horizontal="center" vertical="center"/>
    </xf>
    <xf numFmtId="4" fontId="4" fillId="8" borderId="1" xfId="4" applyNumberFormat="1" applyFont="1" applyFill="1" applyBorder="1" applyAlignment="1" applyProtection="1">
      <alignment horizontal="center" vertical="center"/>
    </xf>
    <xf numFmtId="0" fontId="5" fillId="9" borderId="1" xfId="3" applyFont="1" applyFill="1" applyBorder="1" applyAlignment="1" applyProtection="1">
      <alignment horizontal="center" vertical="center"/>
      <protection locked="0"/>
    </xf>
    <xf numFmtId="43" fontId="4" fillId="8" borderId="1" xfId="1" applyFont="1" applyFill="1" applyBorder="1" applyAlignment="1">
      <alignment horizontal="center" vertical="center"/>
    </xf>
    <xf numFmtId="0" fontId="4" fillId="8" borderId="1" xfId="3" applyFont="1" applyFill="1" applyBorder="1" applyAlignment="1">
      <alignment horizontal="center" vertical="center" wrapText="1"/>
    </xf>
    <xf numFmtId="4" fontId="5" fillId="9" borderId="1" xfId="4" applyNumberFormat="1" applyFont="1" applyFill="1" applyBorder="1" applyAlignment="1" applyProtection="1">
      <alignment horizontal="center" vertical="center"/>
      <protection locked="0"/>
    </xf>
    <xf numFmtId="0" fontId="4" fillId="7" borderId="1" xfId="0" applyFont="1" applyFill="1" applyBorder="1" applyAlignment="1">
      <alignment horizontal="center" vertical="center"/>
    </xf>
    <xf numFmtId="43" fontId="2" fillId="8" borderId="1" xfId="0" applyNumberFormat="1" applyFont="1" applyFill="1" applyBorder="1"/>
    <xf numFmtId="43" fontId="2" fillId="8" borderId="1" xfId="0" applyNumberFormat="1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5" fillId="9" borderId="1" xfId="3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left"/>
    </xf>
    <xf numFmtId="43" fontId="2" fillId="9" borderId="1" xfId="1" applyFont="1" applyFill="1" applyBorder="1" applyAlignment="1">
      <alignment horizontal="center"/>
    </xf>
    <xf numFmtId="43" fontId="3" fillId="0" borderId="1" xfId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4" fillId="9" borderId="1" xfId="3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/>
    </xf>
    <xf numFmtId="43" fontId="2" fillId="8" borderId="1" xfId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8" borderId="1" xfId="3" applyFont="1" applyFill="1" applyBorder="1" applyAlignment="1">
      <alignment horizontal="center" vertical="center"/>
    </xf>
    <xf numFmtId="167" fontId="5" fillId="0" borderId="1" xfId="2" applyNumberFormat="1" applyFont="1" applyFill="1" applyBorder="1" applyAlignment="1" applyProtection="1">
      <alignment horizontal="center" vertical="center"/>
    </xf>
    <xf numFmtId="43" fontId="5" fillId="8" borderId="1" xfId="1" applyFont="1" applyFill="1" applyBorder="1" applyAlignment="1" applyProtection="1">
      <alignment horizontal="center"/>
    </xf>
    <xf numFmtId="43" fontId="3" fillId="8" borderId="1" xfId="0" applyNumberFormat="1" applyFont="1" applyFill="1" applyBorder="1" applyAlignment="1">
      <alignment horizontal="center"/>
    </xf>
    <xf numFmtId="167" fontId="3" fillId="0" borderId="1" xfId="2" applyNumberFormat="1" applyFont="1" applyBorder="1" applyAlignment="1">
      <alignment horizontal="center" vertical="center"/>
    </xf>
    <xf numFmtId="167" fontId="3" fillId="9" borderId="1" xfId="2" applyNumberFormat="1" applyFont="1" applyFill="1" applyBorder="1" applyAlignment="1">
      <alignment horizontal="center" vertical="center"/>
    </xf>
    <xf numFmtId="10" fontId="3" fillId="9" borderId="1" xfId="2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/>
    </xf>
    <xf numFmtId="0" fontId="4" fillId="0" borderId="1" xfId="3" applyFont="1" applyBorder="1" applyAlignment="1" applyProtection="1">
      <alignment horizontal="center" vertical="center"/>
      <protection locked="0"/>
    </xf>
    <xf numFmtId="0" fontId="5" fillId="0" borderId="1" xfId="3" applyFont="1" applyBorder="1" applyAlignment="1">
      <alignment horizontal="center" vertical="center"/>
    </xf>
    <xf numFmtId="43" fontId="5" fillId="0" borderId="1" xfId="1" applyFont="1" applyFill="1" applyBorder="1" applyAlignment="1" applyProtection="1">
      <alignment horizontal="center" vertical="center"/>
    </xf>
    <xf numFmtId="43" fontId="4" fillId="8" borderId="1" xfId="1" applyFont="1" applyFill="1" applyBorder="1" applyAlignment="1" applyProtection="1">
      <alignment horizontal="center"/>
    </xf>
    <xf numFmtId="43" fontId="3" fillId="9" borderId="1" xfId="0" applyNumberFormat="1" applyFont="1" applyFill="1" applyBorder="1" applyAlignment="1">
      <alignment horizontal="center"/>
    </xf>
    <xf numFmtId="4" fontId="3" fillId="9" borderId="1" xfId="0" applyNumberFormat="1" applyFont="1" applyFill="1" applyBorder="1" applyAlignment="1">
      <alignment horizontal="center"/>
    </xf>
    <xf numFmtId="43" fontId="3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3" fontId="5" fillId="9" borderId="1" xfId="1" applyFont="1" applyFill="1" applyBorder="1" applyAlignment="1" applyProtection="1">
      <alignment horizontal="center" vertical="center" wrapText="1"/>
    </xf>
    <xf numFmtId="43" fontId="4" fillId="8" borderId="1" xfId="1" applyFont="1" applyFill="1" applyBorder="1" applyAlignment="1" applyProtection="1">
      <alignment horizontal="center" vertical="center"/>
    </xf>
    <xf numFmtId="43" fontId="3" fillId="0" borderId="1" xfId="0" applyNumberFormat="1" applyFont="1" applyBorder="1" applyAlignment="1">
      <alignment horizontal="center"/>
    </xf>
    <xf numFmtId="43" fontId="2" fillId="0" borderId="1" xfId="0" applyNumberFormat="1" applyFont="1" applyBorder="1" applyAlignment="1">
      <alignment horizontal="center"/>
    </xf>
    <xf numFmtId="43" fontId="4" fillId="9" borderId="1" xfId="1" applyFont="1" applyFill="1" applyBorder="1" applyAlignment="1" applyProtection="1">
      <alignment horizontal="center" vertical="center" wrapText="1"/>
    </xf>
    <xf numFmtId="43" fontId="5" fillId="0" borderId="1" xfId="3" applyNumberFormat="1" applyFont="1" applyBorder="1" applyAlignment="1" applyProtection="1">
      <alignment horizontal="center" vertical="center" wrapText="1"/>
      <protection locked="0"/>
    </xf>
    <xf numFmtId="43" fontId="4" fillId="0" borderId="1" xfId="3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7" fillId="2" borderId="1" xfId="0" applyFont="1" applyFill="1" applyBorder="1" applyAlignment="1">
      <alignment horizontal="center"/>
    </xf>
    <xf numFmtId="0" fontId="5" fillId="0" borderId="1" xfId="0" applyFont="1" applyBorder="1"/>
    <xf numFmtId="0" fontId="8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3" fillId="0" borderId="1" xfId="0" applyFont="1" applyBorder="1"/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10" fillId="6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3" fillId="9" borderId="1" xfId="0" applyFont="1" applyFill="1" applyBorder="1" applyAlignment="1">
      <alignment horizontal="left"/>
    </xf>
    <xf numFmtId="0" fontId="3" fillId="8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justify" vertical="justify" wrapText="1"/>
    </xf>
    <xf numFmtId="0" fontId="5" fillId="0" borderId="1" xfId="0" applyFont="1" applyBorder="1" applyAlignment="1">
      <alignment horizontal="justify" vertical="justify"/>
    </xf>
    <xf numFmtId="0" fontId="8" fillId="0" borderId="1" xfId="0" applyFont="1" applyBorder="1" applyAlignment="1">
      <alignment horizontal="justify" vertical="justify" wrapText="1"/>
    </xf>
  </cellXfs>
  <cellStyles count="5">
    <cellStyle name="Normal" xfId="0" builtinId="0"/>
    <cellStyle name="Normal 2 2" xfId="3"/>
    <cellStyle name="Porcentagem" xfId="2" builtinId="5"/>
    <cellStyle name="Vírgula" xfId="1" builtinId="3"/>
    <cellStyle name="Vírgula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g017sr\7&#170;%20gra\USA\2024\CURSOS\Gest&#227;o%20e%20Fiscaliza&#231;&#227;o%20de%20Contratos\Planilhas_Apoio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Aux Administrativo 1"/>
      <sheetName val="Aux Administrativo 2"/>
      <sheetName val="Aux Administrativo 3"/>
      <sheetName val="Aux Administrativo 4"/>
      <sheetName val="Recepção"/>
      <sheetName val="Auxiliar de Classe"/>
      <sheetName val="Merendeiro"/>
      <sheetName val="Cuidador"/>
      <sheetName val="Condutor de Veículos"/>
      <sheetName val="Operação de Máquinas Operatrize"/>
      <sheetName val="Manut e Conserv Poços"/>
      <sheetName val="Manut e Jardinag"/>
      <sheetName val="Pedreiro"/>
      <sheetName val="Ajudante de Pedreiro"/>
      <sheetName val="Mecânico"/>
      <sheetName val="Eletricista"/>
      <sheetName val="Auxiliar de Limpeza"/>
      <sheetName val="Portaria"/>
      <sheetName val="Vigia"/>
      <sheetName val="Uniform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4">
          <cell r="D54">
            <v>251.32799999999997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7">
          <cell r="C7">
            <v>25.158333333333331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suap.ifmt.edu.br/processo_eletronico/processo/54487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3"/>
  <sheetViews>
    <sheetView tabSelected="1" view="pageBreakPreview" topLeftCell="A112" zoomScale="70" zoomScaleNormal="70" zoomScaleSheetLayoutView="70" workbookViewId="0">
      <selection activeCell="D56" sqref="D56"/>
    </sheetView>
  </sheetViews>
  <sheetFormatPr defaultRowHeight="15" x14ac:dyDescent="0.25"/>
  <cols>
    <col min="2" max="2" width="87.7109375" customWidth="1"/>
    <col min="3" max="3" width="15.5703125" style="42" customWidth="1"/>
    <col min="4" max="4" width="21" style="42" customWidth="1"/>
  </cols>
  <sheetData>
    <row r="1" spans="1:4" ht="15.75" x14ac:dyDescent="0.25">
      <c r="A1" s="95" t="s">
        <v>0</v>
      </c>
      <c r="B1" s="96"/>
      <c r="C1" s="96"/>
      <c r="D1" s="96"/>
    </row>
    <row r="2" spans="1:4" ht="15.75" x14ac:dyDescent="0.25">
      <c r="A2" s="97" t="s">
        <v>1</v>
      </c>
      <c r="B2" s="98"/>
      <c r="C2" s="98"/>
      <c r="D2" s="98"/>
    </row>
    <row r="3" spans="1:4" ht="15.75" x14ac:dyDescent="0.25">
      <c r="A3" s="99"/>
      <c r="B3" s="98"/>
      <c r="C3" s="98"/>
      <c r="D3" s="98"/>
    </row>
    <row r="4" spans="1:4" ht="15.75" x14ac:dyDescent="0.25">
      <c r="A4" s="100" t="s">
        <v>2</v>
      </c>
      <c r="B4" s="101"/>
      <c r="C4" s="101"/>
      <c r="D4" s="98"/>
    </row>
    <row r="5" spans="1:4" ht="15.75" x14ac:dyDescent="0.25">
      <c r="A5" s="100" t="s">
        <v>3</v>
      </c>
      <c r="B5" s="101"/>
      <c r="C5" s="101"/>
      <c r="D5" s="98"/>
    </row>
    <row r="6" spans="1:4" x14ac:dyDescent="0.25">
      <c r="A6" s="102" t="s">
        <v>4</v>
      </c>
      <c r="B6" s="101"/>
      <c r="C6" s="101"/>
      <c r="D6" s="98"/>
    </row>
    <row r="7" spans="1:4" x14ac:dyDescent="0.25">
      <c r="A7" s="98"/>
      <c r="B7" s="101"/>
      <c r="C7" s="101"/>
      <c r="D7" s="98"/>
    </row>
    <row r="8" spans="1:4" ht="15.75" x14ac:dyDescent="0.25">
      <c r="A8" s="101"/>
      <c r="B8" s="98"/>
      <c r="C8" s="98"/>
      <c r="D8" s="98"/>
    </row>
    <row r="9" spans="1:4" ht="15.75" x14ac:dyDescent="0.25">
      <c r="A9" s="97" t="s">
        <v>5</v>
      </c>
      <c r="B9" s="98"/>
      <c r="C9" s="98"/>
      <c r="D9" s="98"/>
    </row>
    <row r="10" spans="1:4" ht="15.75" x14ac:dyDescent="0.25">
      <c r="A10" s="103" t="s">
        <v>6</v>
      </c>
      <c r="B10" s="116" t="s">
        <v>7</v>
      </c>
      <c r="C10" s="117"/>
      <c r="D10" s="103" t="s">
        <v>8</v>
      </c>
    </row>
    <row r="11" spans="1:4" ht="15.75" x14ac:dyDescent="0.25">
      <c r="A11" s="104" t="s">
        <v>9</v>
      </c>
      <c r="B11" s="118" t="s">
        <v>10</v>
      </c>
      <c r="C11" s="117"/>
      <c r="D11" s="104" t="s">
        <v>106</v>
      </c>
    </row>
    <row r="12" spans="1:4" ht="25.5" customHeight="1" x14ac:dyDescent="0.25">
      <c r="A12" s="104" t="s">
        <v>11</v>
      </c>
      <c r="B12" s="118" t="s">
        <v>12</v>
      </c>
      <c r="C12" s="117"/>
      <c r="D12" s="70" t="s">
        <v>105</v>
      </c>
    </row>
    <row r="13" spans="1:4" ht="24.75" customHeight="1" x14ac:dyDescent="0.25">
      <c r="A13" s="104" t="s">
        <v>13</v>
      </c>
      <c r="B13" s="118" t="s">
        <v>14</v>
      </c>
      <c r="C13" s="117"/>
      <c r="D13" s="104">
        <v>12</v>
      </c>
    </row>
    <row r="14" spans="1:4" ht="34.5" customHeight="1" x14ac:dyDescent="0.25">
      <c r="A14" s="103" t="s">
        <v>15</v>
      </c>
      <c r="B14" s="116" t="s">
        <v>16</v>
      </c>
      <c r="C14" s="117"/>
      <c r="D14" s="103" t="s">
        <v>8</v>
      </c>
    </row>
    <row r="15" spans="1:4" ht="39" customHeight="1" x14ac:dyDescent="0.25">
      <c r="A15" s="103" t="s">
        <v>17</v>
      </c>
      <c r="B15" s="116" t="s">
        <v>18</v>
      </c>
      <c r="C15" s="117"/>
      <c r="D15" s="103" t="s">
        <v>8</v>
      </c>
    </row>
    <row r="16" spans="1:4" ht="15.75" x14ac:dyDescent="0.25">
      <c r="A16" s="1" t="s">
        <v>19</v>
      </c>
      <c r="B16" s="1"/>
      <c r="C16" s="1"/>
      <c r="D16" s="1"/>
    </row>
    <row r="17" spans="1:4" ht="15.75" x14ac:dyDescent="0.25">
      <c r="A17" s="105" t="s">
        <v>20</v>
      </c>
      <c r="B17" s="98"/>
      <c r="C17" s="98"/>
      <c r="D17" s="98"/>
    </row>
    <row r="18" spans="1:4" ht="15.75" x14ac:dyDescent="0.25">
      <c r="A18" s="106" t="s">
        <v>21</v>
      </c>
      <c r="B18" s="98"/>
      <c r="C18" s="98"/>
      <c r="D18" s="98"/>
    </row>
    <row r="19" spans="1:4" ht="15.75" x14ac:dyDescent="0.25">
      <c r="A19" s="104">
        <v>1</v>
      </c>
      <c r="B19" s="107" t="s">
        <v>22</v>
      </c>
      <c r="C19" s="98"/>
      <c r="D19" s="104" t="str">
        <f>A2</f>
        <v>RECEPÇÃO</v>
      </c>
    </row>
    <row r="20" spans="1:4" ht="15.75" x14ac:dyDescent="0.25">
      <c r="A20" s="108">
        <v>2</v>
      </c>
      <c r="B20" s="109" t="s">
        <v>23</v>
      </c>
      <c r="C20" s="98"/>
      <c r="D20" s="108" t="s">
        <v>24</v>
      </c>
    </row>
    <row r="21" spans="1:4" ht="15.75" x14ac:dyDescent="0.25">
      <c r="A21" s="108">
        <v>3</v>
      </c>
      <c r="B21" s="109" t="s">
        <v>25</v>
      </c>
      <c r="C21" s="98"/>
      <c r="D21" s="110">
        <v>1652.05</v>
      </c>
    </row>
    <row r="22" spans="1:4" ht="15.75" x14ac:dyDescent="0.25">
      <c r="A22" s="104">
        <v>4</v>
      </c>
      <c r="B22" s="107" t="s">
        <v>26</v>
      </c>
      <c r="C22" s="98"/>
      <c r="D22" s="111" t="str">
        <f>A2</f>
        <v>RECEPÇÃO</v>
      </c>
    </row>
    <row r="23" spans="1:4" ht="15.75" x14ac:dyDescent="0.25">
      <c r="A23" s="108">
        <v>5</v>
      </c>
      <c r="B23" s="109" t="s">
        <v>27</v>
      </c>
      <c r="C23" s="98"/>
      <c r="D23" s="112" t="s">
        <v>107</v>
      </c>
    </row>
    <row r="24" spans="1:4" ht="15.75" x14ac:dyDescent="0.25">
      <c r="A24" s="113"/>
      <c r="B24" s="98"/>
      <c r="C24" s="98"/>
      <c r="D24" s="98"/>
    </row>
    <row r="25" spans="1:4" ht="15.75" x14ac:dyDescent="0.25">
      <c r="A25" s="43"/>
      <c r="B25" s="5"/>
      <c r="C25" s="70"/>
      <c r="D25" s="70"/>
    </row>
    <row r="26" spans="1:4" ht="15.75" x14ac:dyDescent="0.25">
      <c r="A26" s="43" t="s">
        <v>28</v>
      </c>
      <c r="B26" s="5"/>
      <c r="C26" s="70"/>
      <c r="D26" s="70"/>
    </row>
    <row r="27" spans="1:4" ht="15.75" x14ac:dyDescent="0.25">
      <c r="A27" s="4">
        <v>1</v>
      </c>
      <c r="B27" s="2" t="s">
        <v>29</v>
      </c>
      <c r="C27" s="2"/>
      <c r="D27" s="4" t="s">
        <v>30</v>
      </c>
    </row>
    <row r="28" spans="1:4" ht="15.75" x14ac:dyDescent="0.25">
      <c r="A28" s="44" t="s">
        <v>6</v>
      </c>
      <c r="B28" s="3" t="s">
        <v>31</v>
      </c>
      <c r="C28" s="71"/>
      <c r="D28" s="82">
        <f>D21</f>
        <v>1652.05</v>
      </c>
    </row>
    <row r="29" spans="1:4" ht="15.75" x14ac:dyDescent="0.25">
      <c r="A29" s="45"/>
      <c r="B29" s="4" t="s">
        <v>32</v>
      </c>
      <c r="C29" s="4"/>
      <c r="D29" s="24">
        <f>SUM(D28:D28)</f>
        <v>1652.05</v>
      </c>
    </row>
    <row r="30" spans="1:4" ht="15.75" x14ac:dyDescent="0.25">
      <c r="A30" s="43"/>
      <c r="B30" s="5"/>
      <c r="C30" s="70"/>
      <c r="D30" s="70"/>
    </row>
    <row r="31" spans="1:4" ht="15.75" x14ac:dyDescent="0.25">
      <c r="A31" s="43" t="s">
        <v>33</v>
      </c>
      <c r="B31" s="6"/>
      <c r="C31" s="47"/>
      <c r="D31" s="47"/>
    </row>
    <row r="32" spans="1:4" ht="15.75" x14ac:dyDescent="0.25">
      <c r="A32" s="43" t="s">
        <v>34</v>
      </c>
      <c r="B32" s="6"/>
      <c r="C32" s="47"/>
      <c r="D32" s="47"/>
    </row>
    <row r="33" spans="1:4" ht="15.75" x14ac:dyDescent="0.25">
      <c r="A33" s="46" t="s">
        <v>35</v>
      </c>
      <c r="B33" s="7" t="s">
        <v>36</v>
      </c>
      <c r="C33" s="7"/>
      <c r="D33" s="16" t="s">
        <v>30</v>
      </c>
    </row>
    <row r="34" spans="1:4" ht="57.75" customHeight="1" x14ac:dyDescent="0.25">
      <c r="A34" s="47" t="s">
        <v>6</v>
      </c>
      <c r="B34" s="8" t="s">
        <v>37</v>
      </c>
      <c r="C34" s="9">
        <v>8.3299999999999999E-2</v>
      </c>
      <c r="D34" s="48">
        <f>C34*$D$29</f>
        <v>137.61576499999998</v>
      </c>
    </row>
    <row r="35" spans="1:4" ht="54" customHeight="1" x14ac:dyDescent="0.25">
      <c r="A35" s="47" t="s">
        <v>9</v>
      </c>
      <c r="B35" s="8" t="s">
        <v>38</v>
      </c>
      <c r="C35" s="10">
        <v>2.7766666666666637E-2</v>
      </c>
      <c r="D35" s="48">
        <f>C35*$D$29</f>
        <v>45.871921666666616</v>
      </c>
    </row>
    <row r="36" spans="1:4" ht="15.75" x14ac:dyDescent="0.25">
      <c r="A36" s="11" t="s">
        <v>39</v>
      </c>
      <c r="B36" s="11"/>
      <c r="C36" s="72"/>
      <c r="D36" s="49">
        <f>D35+D34</f>
        <v>183.4876866666666</v>
      </c>
    </row>
    <row r="37" spans="1:4" ht="15.75" x14ac:dyDescent="0.25">
      <c r="A37" s="47"/>
      <c r="B37" s="13" t="s">
        <v>40</v>
      </c>
      <c r="C37" s="10">
        <f>C50</f>
        <v>0.35800000000000004</v>
      </c>
      <c r="D37" s="48">
        <f>C37*D36</f>
        <v>65.688591826666652</v>
      </c>
    </row>
    <row r="38" spans="1:4" ht="15.75" x14ac:dyDescent="0.25">
      <c r="A38" s="11" t="s">
        <v>41</v>
      </c>
      <c r="B38" s="11"/>
      <c r="C38" s="72"/>
      <c r="D38" s="49">
        <f>D37+D36</f>
        <v>249.17627849333326</v>
      </c>
    </row>
    <row r="39" spans="1:4" ht="15.75" x14ac:dyDescent="0.25">
      <c r="A39" s="43"/>
      <c r="B39" s="5"/>
      <c r="C39" s="70"/>
      <c r="D39" s="70"/>
    </row>
    <row r="40" spans="1:4" ht="15.75" x14ac:dyDescent="0.25">
      <c r="A40" s="14" t="s">
        <v>42</v>
      </c>
      <c r="B40" s="14"/>
      <c r="C40" s="14"/>
      <c r="D40" s="14"/>
    </row>
    <row r="41" spans="1:4" ht="63" customHeight="1" x14ac:dyDescent="0.25">
      <c r="A41" s="46" t="s">
        <v>43</v>
      </c>
      <c r="B41" s="15" t="s">
        <v>44</v>
      </c>
      <c r="C41" s="16" t="s">
        <v>45</v>
      </c>
      <c r="D41" s="16" t="s">
        <v>30</v>
      </c>
    </row>
    <row r="42" spans="1:4" ht="44.25" customHeight="1" x14ac:dyDescent="0.25">
      <c r="A42" s="47" t="s">
        <v>6</v>
      </c>
      <c r="B42" s="8" t="s">
        <v>46</v>
      </c>
      <c r="C42" s="10">
        <v>0.2</v>
      </c>
      <c r="D42" s="48">
        <f>C42*$D$29</f>
        <v>330.41</v>
      </c>
    </row>
    <row r="43" spans="1:4" ht="33.75" customHeight="1" x14ac:dyDescent="0.25">
      <c r="A43" s="47" t="s">
        <v>9</v>
      </c>
      <c r="B43" s="8" t="s">
        <v>47</v>
      </c>
      <c r="C43" s="10">
        <v>2.5000000000000001E-2</v>
      </c>
      <c r="D43" s="48">
        <f t="shared" ref="D43:D49" si="0">C43*$D$29</f>
        <v>41.301250000000003</v>
      </c>
    </row>
    <row r="44" spans="1:4" ht="51.75" customHeight="1" x14ac:dyDescent="0.25">
      <c r="A44" s="50" t="s">
        <v>11</v>
      </c>
      <c r="B44" s="17" t="s">
        <v>48</v>
      </c>
      <c r="C44" s="18">
        <v>0.02</v>
      </c>
      <c r="D44" s="48">
        <f t="shared" si="0"/>
        <v>33.040999999999997</v>
      </c>
    </row>
    <row r="45" spans="1:4" ht="50.25" customHeight="1" x14ac:dyDescent="0.25">
      <c r="A45" s="47" t="s">
        <v>13</v>
      </c>
      <c r="B45" s="8" t="s">
        <v>49</v>
      </c>
      <c r="C45" s="10">
        <v>1.4999999999999999E-2</v>
      </c>
      <c r="D45" s="48">
        <f t="shared" si="0"/>
        <v>24.780749999999998</v>
      </c>
    </row>
    <row r="46" spans="1:4" ht="42" customHeight="1" x14ac:dyDescent="0.25">
      <c r="A46" s="47" t="s">
        <v>15</v>
      </c>
      <c r="B46" s="8" t="s">
        <v>50</v>
      </c>
      <c r="C46" s="10">
        <v>0.01</v>
      </c>
      <c r="D46" s="48">
        <f t="shared" si="0"/>
        <v>16.520499999999998</v>
      </c>
    </row>
    <row r="47" spans="1:4" ht="30" customHeight="1" x14ac:dyDescent="0.25">
      <c r="A47" s="47" t="s">
        <v>17</v>
      </c>
      <c r="B47" s="8" t="s">
        <v>51</v>
      </c>
      <c r="C47" s="10">
        <v>6.0000000000000001E-3</v>
      </c>
      <c r="D47" s="48">
        <f t="shared" si="0"/>
        <v>9.9123000000000001</v>
      </c>
    </row>
    <row r="48" spans="1:4" ht="29.25" customHeight="1" x14ac:dyDescent="0.25">
      <c r="A48" s="47" t="s">
        <v>52</v>
      </c>
      <c r="B48" s="8" t="s">
        <v>53</v>
      </c>
      <c r="C48" s="10">
        <v>2E-3</v>
      </c>
      <c r="D48" s="48">
        <f t="shared" si="0"/>
        <v>3.3041</v>
      </c>
    </row>
    <row r="49" spans="1:4" ht="23.25" customHeight="1" x14ac:dyDescent="0.25">
      <c r="A49" s="47" t="s">
        <v>54</v>
      </c>
      <c r="B49" s="8" t="s">
        <v>55</v>
      </c>
      <c r="C49" s="10">
        <v>0.08</v>
      </c>
      <c r="D49" s="48">
        <f t="shared" si="0"/>
        <v>132.16399999999999</v>
      </c>
    </row>
    <row r="50" spans="1:4" ht="15.75" x14ac:dyDescent="0.25">
      <c r="A50" s="11" t="s">
        <v>41</v>
      </c>
      <c r="B50" s="11"/>
      <c r="C50" s="19">
        <f>SUM(C42:C49)</f>
        <v>0.35800000000000004</v>
      </c>
      <c r="D50" s="51">
        <f>SUM(D42:D49)</f>
        <v>591.43389999999999</v>
      </c>
    </row>
    <row r="51" spans="1:4" ht="15.75" x14ac:dyDescent="0.25">
      <c r="A51" s="20"/>
      <c r="B51" s="20"/>
      <c r="C51" s="20"/>
      <c r="D51" s="20"/>
    </row>
    <row r="52" spans="1:4" ht="15.75" x14ac:dyDescent="0.25">
      <c r="A52" s="43" t="s">
        <v>56</v>
      </c>
      <c r="B52" s="6"/>
      <c r="C52" s="47"/>
      <c r="D52" s="47"/>
    </row>
    <row r="53" spans="1:4" ht="15.75" x14ac:dyDescent="0.25">
      <c r="A53" s="46" t="s">
        <v>57</v>
      </c>
      <c r="B53" s="52" t="s">
        <v>58</v>
      </c>
      <c r="C53" s="52"/>
      <c r="D53" s="16" t="s">
        <v>30</v>
      </c>
    </row>
    <row r="54" spans="1:4" ht="15.75" x14ac:dyDescent="0.25">
      <c r="A54" s="47" t="s">
        <v>9</v>
      </c>
      <c r="B54" s="21" t="s">
        <v>113</v>
      </c>
      <c r="C54" s="21"/>
      <c r="D54" s="48">
        <v>440.77</v>
      </c>
    </row>
    <row r="55" spans="1:4" ht="15.75" x14ac:dyDescent="0.25">
      <c r="A55" s="47" t="s">
        <v>11</v>
      </c>
      <c r="B55" s="21" t="s">
        <v>111</v>
      </c>
      <c r="C55" s="21"/>
      <c r="D55" s="53">
        <v>135</v>
      </c>
    </row>
    <row r="56" spans="1:4" ht="15.75" x14ac:dyDescent="0.25">
      <c r="A56" s="47" t="s">
        <v>13</v>
      </c>
      <c r="B56" s="21" t="s">
        <v>112</v>
      </c>
      <c r="C56" s="21"/>
      <c r="D56" s="53">
        <f>(4*44)-D28*6%</f>
        <v>76.87700000000001</v>
      </c>
    </row>
    <row r="57" spans="1:4" ht="15.75" x14ac:dyDescent="0.25">
      <c r="A57" s="47" t="s">
        <v>15</v>
      </c>
      <c r="B57" s="21" t="s">
        <v>114</v>
      </c>
      <c r="C57" s="21"/>
      <c r="D57" s="53">
        <v>4.1500000000000004</v>
      </c>
    </row>
    <row r="58" spans="1:4" ht="15.75" x14ac:dyDescent="0.25">
      <c r="A58" s="47"/>
      <c r="B58" s="21"/>
      <c r="C58" s="21"/>
      <c r="D58" s="53"/>
    </row>
    <row r="59" spans="1:4" ht="15.75" x14ac:dyDescent="0.25">
      <c r="A59" s="11" t="s">
        <v>41</v>
      </c>
      <c r="B59" s="11"/>
      <c r="C59" s="11"/>
      <c r="D59" s="49">
        <f>SUM(D54:D58)</f>
        <v>656.79699999999991</v>
      </c>
    </row>
    <row r="60" spans="1:4" ht="15.75" x14ac:dyDescent="0.25">
      <c r="A60" s="43"/>
      <c r="B60" s="5"/>
      <c r="C60" s="70"/>
      <c r="D60" s="70"/>
    </row>
    <row r="61" spans="1:4" ht="15.75" x14ac:dyDescent="0.25">
      <c r="A61" s="43" t="s">
        <v>59</v>
      </c>
      <c r="B61" s="6"/>
      <c r="C61" s="47"/>
      <c r="D61" s="47"/>
    </row>
    <row r="62" spans="1:4" ht="15.75" x14ac:dyDescent="0.25">
      <c r="A62" s="46">
        <v>2</v>
      </c>
      <c r="B62" s="7" t="s">
        <v>60</v>
      </c>
      <c r="C62" s="7"/>
      <c r="D62" s="16" t="s">
        <v>30</v>
      </c>
    </row>
    <row r="63" spans="1:4" ht="15.75" x14ac:dyDescent="0.25">
      <c r="A63" s="47" t="s">
        <v>35</v>
      </c>
      <c r="B63" s="22" t="s">
        <v>36</v>
      </c>
      <c r="C63" s="22"/>
      <c r="D63" s="53">
        <f>D38</f>
        <v>249.17627849333326</v>
      </c>
    </row>
    <row r="64" spans="1:4" ht="15.75" x14ac:dyDescent="0.25">
      <c r="A64" s="47" t="s">
        <v>43</v>
      </c>
      <c r="B64" s="23" t="s">
        <v>44</v>
      </c>
      <c r="C64" s="23"/>
      <c r="D64" s="48">
        <f>D50</f>
        <v>591.43389999999999</v>
      </c>
    </row>
    <row r="65" spans="1:4" ht="15.75" x14ac:dyDescent="0.25">
      <c r="A65" s="47" t="s">
        <v>57</v>
      </c>
      <c r="B65" s="36" t="s">
        <v>61</v>
      </c>
      <c r="C65" s="36"/>
      <c r="D65" s="53">
        <f>D59</f>
        <v>656.79699999999991</v>
      </c>
    </row>
    <row r="66" spans="1:4" ht="15.75" x14ac:dyDescent="0.25">
      <c r="A66" s="11" t="s">
        <v>41</v>
      </c>
      <c r="B66" s="11"/>
      <c r="C66" s="11"/>
      <c r="D66" s="49">
        <f>SUM(D63:D65)</f>
        <v>1497.407178493333</v>
      </c>
    </row>
    <row r="67" spans="1:4" ht="15.75" x14ac:dyDescent="0.25">
      <c r="A67" s="43"/>
      <c r="B67" s="5"/>
      <c r="C67" s="70"/>
      <c r="D67" s="70"/>
    </row>
    <row r="68" spans="1:4" ht="15.75" x14ac:dyDescent="0.25">
      <c r="A68" s="43" t="s">
        <v>62</v>
      </c>
      <c r="B68" s="5"/>
      <c r="C68" s="70"/>
      <c r="D68" s="70"/>
    </row>
    <row r="69" spans="1:4" ht="15.75" x14ac:dyDescent="0.25">
      <c r="A69" s="54">
        <v>3</v>
      </c>
      <c r="B69" s="4" t="s">
        <v>63</v>
      </c>
      <c r="C69" s="24" t="s">
        <v>64</v>
      </c>
      <c r="D69" s="24" t="s">
        <v>30</v>
      </c>
    </row>
    <row r="70" spans="1:4" ht="48" customHeight="1" x14ac:dyDescent="0.25">
      <c r="A70" s="44" t="s">
        <v>6</v>
      </c>
      <c r="B70" s="25" t="s">
        <v>65</v>
      </c>
      <c r="C70" s="73">
        <f>5%*1/12</f>
        <v>4.1666666666666666E-3</v>
      </c>
      <c r="D70" s="82">
        <f>C70*$D$29</f>
        <v>6.883541666666666</v>
      </c>
    </row>
    <row r="71" spans="1:4" ht="36.75" customHeight="1" x14ac:dyDescent="0.25">
      <c r="A71" s="44" t="s">
        <v>9</v>
      </c>
      <c r="B71" s="25" t="s">
        <v>66</v>
      </c>
      <c r="C71" s="73">
        <f>8%*C70</f>
        <v>3.3333333333333332E-4</v>
      </c>
      <c r="D71" s="82">
        <f>C71*$D$29</f>
        <v>0.5506833333333333</v>
      </c>
    </row>
    <row r="72" spans="1:4" ht="52.5" customHeight="1" x14ac:dyDescent="0.25">
      <c r="A72" s="44" t="s">
        <v>11</v>
      </c>
      <c r="B72" s="25" t="s">
        <v>67</v>
      </c>
      <c r="C72" s="73">
        <f>5%*40%*8%</f>
        <v>1.6000000000000003E-3</v>
      </c>
      <c r="D72" s="82">
        <f>C72*($D$29+$D$36)</f>
        <v>2.9368602986666672</v>
      </c>
    </row>
    <row r="73" spans="1:4" ht="33.75" customHeight="1" x14ac:dyDescent="0.25">
      <c r="A73" s="44" t="s">
        <v>13</v>
      </c>
      <c r="B73" s="25" t="s">
        <v>68</v>
      </c>
      <c r="C73" s="73">
        <f>1.94444444444444%</f>
        <v>1.94444444444444E-2</v>
      </c>
      <c r="D73" s="82">
        <f t="shared" ref="D73:D74" si="1">C73*$D$29</f>
        <v>32.123194444444373</v>
      </c>
    </row>
    <row r="74" spans="1:4" ht="42" customHeight="1" x14ac:dyDescent="0.25">
      <c r="A74" s="44" t="s">
        <v>15</v>
      </c>
      <c r="B74" s="25" t="s">
        <v>69</v>
      </c>
      <c r="C74" s="73">
        <f>C73*C50</f>
        <v>6.9611111111110959E-3</v>
      </c>
      <c r="D74" s="82">
        <f t="shared" si="1"/>
        <v>11.500103611111086</v>
      </c>
    </row>
    <row r="75" spans="1:4" ht="57.75" customHeight="1" x14ac:dyDescent="0.25">
      <c r="A75" s="44" t="s">
        <v>17</v>
      </c>
      <c r="B75" s="25" t="s">
        <v>70</v>
      </c>
      <c r="C75" s="73">
        <f>40%*8%</f>
        <v>3.2000000000000001E-2</v>
      </c>
      <c r="D75" s="82">
        <f>C75*($D$29+$D$36)</f>
        <v>58.737205973333332</v>
      </c>
    </row>
    <row r="76" spans="1:4" ht="15.75" x14ac:dyDescent="0.25">
      <c r="A76" s="26" t="s">
        <v>71</v>
      </c>
      <c r="B76" s="26"/>
      <c r="C76" s="74"/>
      <c r="D76" s="83">
        <f>SUM(D70:D75)</f>
        <v>112.73158932755545</v>
      </c>
    </row>
    <row r="77" spans="1:4" ht="15.75" x14ac:dyDescent="0.25">
      <c r="A77" s="43"/>
      <c r="B77" s="5"/>
      <c r="C77" s="70"/>
      <c r="D77" s="70"/>
    </row>
    <row r="78" spans="1:4" ht="28.5" customHeight="1" x14ac:dyDescent="0.25">
      <c r="A78" s="43" t="s">
        <v>72</v>
      </c>
      <c r="B78" s="5"/>
      <c r="C78" s="70"/>
      <c r="D78" s="70"/>
    </row>
    <row r="79" spans="1:4" ht="15.75" x14ac:dyDescent="0.25">
      <c r="A79" s="27" t="s">
        <v>73</v>
      </c>
      <c r="B79" s="27"/>
      <c r="C79" s="27"/>
      <c r="D79" s="27"/>
    </row>
    <row r="80" spans="1:4" ht="30.75" customHeight="1" x14ac:dyDescent="0.25">
      <c r="A80" s="5" t="s">
        <v>28</v>
      </c>
      <c r="B80" s="5"/>
      <c r="C80" s="70"/>
      <c r="D80" s="84">
        <f>D29</f>
        <v>1652.05</v>
      </c>
    </row>
    <row r="81" spans="1:4" ht="21.75" customHeight="1" x14ac:dyDescent="0.25">
      <c r="A81" s="5" t="s">
        <v>33</v>
      </c>
      <c r="B81" s="5"/>
      <c r="C81" s="70"/>
      <c r="D81" s="85">
        <f>D66</f>
        <v>1497.407178493333</v>
      </c>
    </row>
    <row r="82" spans="1:4" ht="23.25" customHeight="1" x14ac:dyDescent="0.25">
      <c r="A82" s="5" t="s">
        <v>74</v>
      </c>
      <c r="B82" s="5"/>
      <c r="C82" s="70"/>
      <c r="D82" s="84">
        <f>1/12*D29*(1+C50)</f>
        <v>186.95699166666665</v>
      </c>
    </row>
    <row r="83" spans="1:4" ht="21.75" customHeight="1" x14ac:dyDescent="0.25">
      <c r="A83" s="5" t="s">
        <v>75</v>
      </c>
      <c r="B83" s="5"/>
      <c r="C83" s="70"/>
      <c r="D83" s="85">
        <f>-[1]Recepção!D54</f>
        <v>-251.32799999999997</v>
      </c>
    </row>
    <row r="84" spans="1:4" ht="24.75" customHeight="1" x14ac:dyDescent="0.25">
      <c r="A84" s="5" t="s">
        <v>62</v>
      </c>
      <c r="B84" s="5"/>
      <c r="C84" s="70"/>
      <c r="D84" s="84">
        <f>D76</f>
        <v>112.73158932755545</v>
      </c>
    </row>
    <row r="85" spans="1:4" ht="15.75" x14ac:dyDescent="0.25">
      <c r="A85" s="55" t="s">
        <v>76</v>
      </c>
      <c r="B85" s="28"/>
      <c r="C85" s="75"/>
      <c r="D85" s="56">
        <f>SUM(D80:D84)</f>
        <v>3197.8177594875551</v>
      </c>
    </row>
    <row r="86" spans="1:4" ht="15.75" x14ac:dyDescent="0.25">
      <c r="A86" s="43"/>
      <c r="B86" s="5"/>
      <c r="C86" s="70"/>
      <c r="D86" s="70"/>
    </row>
    <row r="87" spans="1:4" ht="15.75" x14ac:dyDescent="0.25">
      <c r="A87" s="43" t="s">
        <v>77</v>
      </c>
      <c r="B87" s="5"/>
      <c r="C87" s="70"/>
      <c r="D87" s="70"/>
    </row>
    <row r="88" spans="1:4" ht="15.75" x14ac:dyDescent="0.25">
      <c r="A88" s="57" t="s">
        <v>78</v>
      </c>
      <c r="B88" s="29" t="s">
        <v>79</v>
      </c>
      <c r="C88" s="30" t="s">
        <v>64</v>
      </c>
      <c r="D88" s="30" t="s">
        <v>30</v>
      </c>
    </row>
    <row r="89" spans="1:4" ht="30.75" customHeight="1" x14ac:dyDescent="0.25">
      <c r="A89" s="58" t="s">
        <v>6</v>
      </c>
      <c r="B89" s="5" t="s">
        <v>80</v>
      </c>
      <c r="C89" s="76">
        <v>8.3333333333333329E-2</v>
      </c>
      <c r="D89" s="86">
        <f>C89*$D$85</f>
        <v>266.48481329062957</v>
      </c>
    </row>
    <row r="90" spans="1:4" ht="86.25" customHeight="1" x14ac:dyDescent="0.25">
      <c r="A90" s="58" t="s">
        <v>9</v>
      </c>
      <c r="B90" s="31" t="s">
        <v>110</v>
      </c>
      <c r="C90" s="77">
        <f>(1462463/54796761)*(15/30)*1/12</f>
        <v>1.1120357703867448E-3</v>
      </c>
      <c r="D90" s="86">
        <f>C90*$D$85</f>
        <v>3.5560877357281573</v>
      </c>
    </row>
    <row r="91" spans="1:4" ht="103.5" customHeight="1" x14ac:dyDescent="0.25">
      <c r="A91" s="58" t="s">
        <v>11</v>
      </c>
      <c r="B91" s="31" t="s">
        <v>81</v>
      </c>
      <c r="C91" s="77">
        <f>(717911/58981000)*(15/30)*1/12</f>
        <v>5.0716261734004738E-4</v>
      </c>
      <c r="D91" s="86">
        <f>C91*$D$85</f>
        <v>1.6218136246781947</v>
      </c>
    </row>
    <row r="92" spans="1:4" ht="47.25" customHeight="1" x14ac:dyDescent="0.25">
      <c r="A92" s="58" t="s">
        <v>13</v>
      </c>
      <c r="B92" s="31" t="s">
        <v>82</v>
      </c>
      <c r="C92" s="77">
        <f>1.4947*1/30*1/12</f>
        <v>4.1519444444444442E-3</v>
      </c>
      <c r="D92" s="86">
        <f t="shared" ref="D91:D94" si="2">C92*$D$85</f>
        <v>13.277161680850135</v>
      </c>
    </row>
    <row r="93" spans="1:4" ht="58.5" customHeight="1" x14ac:dyDescent="0.25">
      <c r="A93" s="58" t="s">
        <v>15</v>
      </c>
      <c r="B93" s="31" t="s">
        <v>83</v>
      </c>
      <c r="C93" s="77">
        <f>1.416%*8.33%*120/30*1/12</f>
        <v>3.9317600000000002E-4</v>
      </c>
      <c r="D93" s="86">
        <f t="shared" si="2"/>
        <v>1.2573051954042791</v>
      </c>
    </row>
    <row r="94" spans="1:4" ht="54" customHeight="1" x14ac:dyDescent="0.25">
      <c r="A94" s="58" t="s">
        <v>17</v>
      </c>
      <c r="B94" s="31" t="s">
        <v>84</v>
      </c>
      <c r="C94" s="78">
        <f>1.416%*5/30*1/12</f>
        <v>1.9666666666666669E-4</v>
      </c>
      <c r="D94" s="86">
        <f t="shared" si="2"/>
        <v>0.62890415936588595</v>
      </c>
    </row>
    <row r="95" spans="1:4" ht="15.75" x14ac:dyDescent="0.25">
      <c r="A95" s="29" t="s">
        <v>41</v>
      </c>
      <c r="B95" s="32"/>
      <c r="C95" s="79"/>
      <c r="D95" s="67">
        <f>SUM(D89:D94)</f>
        <v>286.82608568665626</v>
      </c>
    </row>
    <row r="96" spans="1:4" ht="15.75" x14ac:dyDescent="0.25">
      <c r="A96" s="43"/>
      <c r="B96" s="5"/>
      <c r="C96" s="70"/>
      <c r="D96" s="70"/>
    </row>
    <row r="97" spans="1:4" ht="15.75" x14ac:dyDescent="0.25">
      <c r="A97" s="59" t="s">
        <v>85</v>
      </c>
      <c r="B97" s="33"/>
      <c r="C97" s="80"/>
      <c r="D97" s="87"/>
    </row>
    <row r="98" spans="1:4" ht="15.75" x14ac:dyDescent="0.25">
      <c r="A98" s="46">
        <v>5</v>
      </c>
      <c r="B98" s="34" t="s">
        <v>86</v>
      </c>
      <c r="C98" s="16"/>
      <c r="D98" s="16" t="s">
        <v>30</v>
      </c>
    </row>
    <row r="99" spans="1:4" ht="15.75" x14ac:dyDescent="0.25">
      <c r="A99" s="60" t="s">
        <v>6</v>
      </c>
      <c r="B99" s="13" t="s">
        <v>87</v>
      </c>
      <c r="C99" s="81"/>
      <c r="D99" s="88">
        <f>[1]Uniformes!C7</f>
        <v>25.158333333333331</v>
      </c>
    </row>
    <row r="100" spans="1:4" ht="15.75" x14ac:dyDescent="0.25">
      <c r="A100" s="12" t="s">
        <v>41</v>
      </c>
      <c r="B100" s="12"/>
      <c r="C100" s="16"/>
      <c r="D100" s="89">
        <f>SUM(D99:D99)</f>
        <v>25.158333333333331</v>
      </c>
    </row>
    <row r="101" spans="1:4" ht="15.75" x14ac:dyDescent="0.25">
      <c r="A101" s="43"/>
      <c r="B101" s="5"/>
      <c r="C101" s="70"/>
      <c r="D101" s="70"/>
    </row>
    <row r="102" spans="1:4" ht="15.75" x14ac:dyDescent="0.25">
      <c r="A102" s="35" t="s">
        <v>88</v>
      </c>
      <c r="B102" s="35"/>
      <c r="C102" s="35"/>
      <c r="D102" s="35"/>
    </row>
    <row r="103" spans="1:4" ht="15.75" x14ac:dyDescent="0.25">
      <c r="A103" s="61" t="s">
        <v>89</v>
      </c>
      <c r="B103" s="114"/>
      <c r="C103" s="114"/>
      <c r="D103" s="62" t="s">
        <v>30</v>
      </c>
    </row>
    <row r="104" spans="1:4" ht="15.75" x14ac:dyDescent="0.25">
      <c r="A104" s="36" t="s">
        <v>28</v>
      </c>
      <c r="B104" s="36"/>
      <c r="C104" s="36"/>
      <c r="D104" s="63">
        <f>D29</f>
        <v>1652.05</v>
      </c>
    </row>
    <row r="105" spans="1:4" ht="15.75" x14ac:dyDescent="0.25">
      <c r="A105" s="36" t="s">
        <v>33</v>
      </c>
      <c r="B105" s="36"/>
      <c r="C105" s="36"/>
      <c r="D105" s="63">
        <f>D66</f>
        <v>1497.407178493333</v>
      </c>
    </row>
    <row r="106" spans="1:4" ht="15.75" x14ac:dyDescent="0.25">
      <c r="A106" s="36" t="s">
        <v>62</v>
      </c>
      <c r="B106" s="36"/>
      <c r="C106" s="36"/>
      <c r="D106" s="63">
        <f>D76</f>
        <v>112.73158932755545</v>
      </c>
    </row>
    <row r="107" spans="1:4" ht="15.75" x14ac:dyDescent="0.25">
      <c r="A107" s="36" t="s">
        <v>72</v>
      </c>
      <c r="B107" s="36"/>
      <c r="C107" s="36"/>
      <c r="D107" s="63">
        <f>D95</f>
        <v>286.82608568665626</v>
      </c>
    </row>
    <row r="108" spans="1:4" ht="15.75" x14ac:dyDescent="0.25">
      <c r="A108" s="36" t="s">
        <v>85</v>
      </c>
      <c r="B108" s="36"/>
      <c r="C108" s="36"/>
      <c r="D108" s="90">
        <f>D100</f>
        <v>25.158333333333331</v>
      </c>
    </row>
    <row r="109" spans="1:4" ht="15.75" x14ac:dyDescent="0.25">
      <c r="A109" s="64" t="s">
        <v>90</v>
      </c>
      <c r="B109" s="36"/>
      <c r="C109" s="36"/>
      <c r="D109" s="91">
        <f>SUM(D104:D108)</f>
        <v>3574.1731868408783</v>
      </c>
    </row>
    <row r="110" spans="1:4" ht="15.75" x14ac:dyDescent="0.25">
      <c r="A110" s="43"/>
      <c r="B110" s="5"/>
      <c r="C110" s="70"/>
      <c r="D110" s="70"/>
    </row>
    <row r="111" spans="1:4" ht="15.75" x14ac:dyDescent="0.25">
      <c r="A111" s="59" t="s">
        <v>91</v>
      </c>
      <c r="B111" s="33"/>
      <c r="C111" s="80"/>
      <c r="D111" s="87"/>
    </row>
    <row r="112" spans="1:4" ht="15.75" x14ac:dyDescent="0.25">
      <c r="A112" s="46">
        <v>6</v>
      </c>
      <c r="B112" s="34" t="s">
        <v>92</v>
      </c>
      <c r="C112" s="16"/>
      <c r="D112" s="16" t="s">
        <v>30</v>
      </c>
    </row>
    <row r="113" spans="1:4" ht="15.75" x14ac:dyDescent="0.25">
      <c r="A113" s="60" t="s">
        <v>6</v>
      </c>
      <c r="B113" s="13" t="s">
        <v>93</v>
      </c>
      <c r="C113" s="37">
        <v>0.05</v>
      </c>
      <c r="D113" s="88">
        <f>C113*D109</f>
        <v>178.70865934204392</v>
      </c>
    </row>
    <row r="114" spans="1:4" ht="15.75" x14ac:dyDescent="0.25">
      <c r="A114" s="65" t="s">
        <v>9</v>
      </c>
      <c r="B114" s="38" t="s">
        <v>94</v>
      </c>
      <c r="C114" s="39"/>
      <c r="D114" s="92">
        <f>D113+D109</f>
        <v>3752.8818461829223</v>
      </c>
    </row>
    <row r="115" spans="1:4" ht="15.75" x14ac:dyDescent="0.25">
      <c r="A115" s="60" t="s">
        <v>11</v>
      </c>
      <c r="B115" s="13" t="s">
        <v>95</v>
      </c>
      <c r="C115" s="37">
        <v>0.1</v>
      </c>
      <c r="D115" s="93">
        <f>D114*C115</f>
        <v>375.28818461829223</v>
      </c>
    </row>
    <row r="116" spans="1:4" ht="15.75" x14ac:dyDescent="0.25">
      <c r="A116" s="65" t="s">
        <v>13</v>
      </c>
      <c r="B116" s="38" t="s">
        <v>96</v>
      </c>
      <c r="C116" s="37"/>
      <c r="D116" s="94">
        <f>D115+D114</f>
        <v>4128.170030801215</v>
      </c>
    </row>
    <row r="117" spans="1:4" ht="52.5" customHeight="1" x14ac:dyDescent="0.25">
      <c r="A117" s="60" t="s">
        <v>15</v>
      </c>
      <c r="B117" s="40" t="s">
        <v>97</v>
      </c>
      <c r="C117" s="10">
        <f>SUM(C118:C120)</f>
        <v>8.6499999999999994E-2</v>
      </c>
      <c r="D117" s="94">
        <f>(D116/(1-C117))*C117</f>
        <v>390.89951577920647</v>
      </c>
    </row>
    <row r="118" spans="1:4" ht="15.75" x14ac:dyDescent="0.25">
      <c r="A118" s="60" t="s">
        <v>98</v>
      </c>
      <c r="B118" s="5" t="s">
        <v>99</v>
      </c>
      <c r="C118" s="41">
        <v>0.03</v>
      </c>
      <c r="D118" s="93"/>
    </row>
    <row r="119" spans="1:4" ht="15.75" x14ac:dyDescent="0.25">
      <c r="A119" s="60" t="s">
        <v>100</v>
      </c>
      <c r="B119" s="13" t="s">
        <v>101</v>
      </c>
      <c r="C119" s="41">
        <v>6.4999999999999997E-3</v>
      </c>
      <c r="D119" s="93"/>
    </row>
    <row r="120" spans="1:4" ht="15.75" x14ac:dyDescent="0.25">
      <c r="A120" s="60" t="s">
        <v>102</v>
      </c>
      <c r="B120" s="13" t="s">
        <v>103</v>
      </c>
      <c r="C120" s="41">
        <v>0.05</v>
      </c>
      <c r="D120" s="93"/>
    </row>
    <row r="121" spans="1:4" ht="15.75" x14ac:dyDescent="0.25">
      <c r="A121" s="36" t="s">
        <v>104</v>
      </c>
      <c r="B121" s="36"/>
      <c r="C121" s="36"/>
      <c r="D121" s="90">
        <f>D117+D115+D113</f>
        <v>944.89635973954262</v>
      </c>
    </row>
    <row r="122" spans="1:4" ht="34.5" customHeight="1" x14ac:dyDescent="0.25">
      <c r="A122" s="66" t="s">
        <v>108</v>
      </c>
      <c r="B122" s="115"/>
      <c r="C122" s="115"/>
      <c r="D122" s="67">
        <f>D116+D117</f>
        <v>4519.069546580422</v>
      </c>
    </row>
    <row r="123" spans="1:4" ht="46.5" customHeight="1" x14ac:dyDescent="0.25">
      <c r="A123" s="5"/>
      <c r="B123" s="68" t="s">
        <v>109</v>
      </c>
      <c r="C123" s="69"/>
      <c r="D123" s="90">
        <f>D122*2</f>
        <v>9038.1390931608439</v>
      </c>
    </row>
  </sheetData>
  <mergeCells count="55">
    <mergeCell ref="B123:C123"/>
    <mergeCell ref="A106:C106"/>
    <mergeCell ref="A107:C107"/>
    <mergeCell ref="A108:C108"/>
    <mergeCell ref="A109:C109"/>
    <mergeCell ref="A121:C121"/>
    <mergeCell ref="A122:C122"/>
    <mergeCell ref="A76:B76"/>
    <mergeCell ref="A79:D79"/>
    <mergeCell ref="A102:D102"/>
    <mergeCell ref="A103:C103"/>
    <mergeCell ref="A104:C104"/>
    <mergeCell ref="A105:C105"/>
    <mergeCell ref="A59:C59"/>
    <mergeCell ref="B62:C62"/>
    <mergeCell ref="B63:C63"/>
    <mergeCell ref="B64:C64"/>
    <mergeCell ref="B65:C65"/>
    <mergeCell ref="A66:C66"/>
    <mergeCell ref="B53:C53"/>
    <mergeCell ref="B54:C54"/>
    <mergeCell ref="B55:C55"/>
    <mergeCell ref="B56:C56"/>
    <mergeCell ref="B57:C57"/>
    <mergeCell ref="B58:C58"/>
    <mergeCell ref="B33:C33"/>
    <mergeCell ref="A36:B36"/>
    <mergeCell ref="A38:B38"/>
    <mergeCell ref="A40:D40"/>
    <mergeCell ref="A50:B50"/>
    <mergeCell ref="A51:D51"/>
    <mergeCell ref="B20:C20"/>
    <mergeCell ref="B21:C21"/>
    <mergeCell ref="B22:C22"/>
    <mergeCell ref="B23:C23"/>
    <mergeCell ref="A24:D24"/>
    <mergeCell ref="B27:C27"/>
    <mergeCell ref="B14:C14"/>
    <mergeCell ref="B15:C15"/>
    <mergeCell ref="A16:D16"/>
    <mergeCell ref="A17:D17"/>
    <mergeCell ref="A18:D18"/>
    <mergeCell ref="B19:C19"/>
    <mergeCell ref="A8:D8"/>
    <mergeCell ref="A9:D9"/>
    <mergeCell ref="B10:C10"/>
    <mergeCell ref="B11:C11"/>
    <mergeCell ref="B12:C12"/>
    <mergeCell ref="B13:C13"/>
    <mergeCell ref="A1:D1"/>
    <mergeCell ref="A2:D2"/>
    <mergeCell ref="A3:D3"/>
    <mergeCell ref="A4:D4"/>
    <mergeCell ref="A5:D5"/>
    <mergeCell ref="A6:D7"/>
  </mergeCells>
  <hyperlinks>
    <hyperlink ref="A5" r:id="rId1" display="Processo Nº 23188.001781.2022-28"/>
  </hyperlinks>
  <pageMargins left="0.51181102362204722" right="0.51181102362204722" top="0.78740157480314965" bottom="0.78740157480314965" header="0.31496062992125984" footer="0.31496062992125984"/>
  <pageSetup paperSize="9" scale="59" orientation="portrait" r:id="rId2"/>
  <rowBreaks count="2" manualBreakCount="2">
    <brk id="50" max="16383" man="1"/>
    <brk id="8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Kívia Rocha Martins</dc:creator>
  <cp:lastModifiedBy>Kívia Rocha Martins</cp:lastModifiedBy>
  <cp:lastPrinted>2024-03-26T12:03:48Z</cp:lastPrinted>
  <dcterms:created xsi:type="dcterms:W3CDTF">2024-03-26T11:28:06Z</dcterms:created>
  <dcterms:modified xsi:type="dcterms:W3CDTF">2024-03-26T19:34:17Z</dcterms:modified>
</cp:coreProperties>
</file>