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.144.1\DFS - GRR - restrita\LICITAÇÕES\Licitações - 2024\Equipe do Galpão\"/>
    </mc:Choice>
  </mc:AlternateContent>
  <bookViews>
    <workbookView xWindow="0" yWindow="0" windowWidth="28800" windowHeight="11325" tabRatio="682" activeTab="2"/>
  </bookViews>
  <sheets>
    <sheet name="Custo por trabalhador_operador" sheetId="2" r:id="rId1"/>
    <sheet name="Planilha de Custos_operador" sheetId="3" r:id="rId2"/>
    <sheet name="Custo por trabalhador_ajudante" sheetId="4" r:id="rId3"/>
    <sheet name="Planilha de Custos_ajudante" sheetId="5" r:id="rId4"/>
    <sheet name="Quadro Resumo" sheetId="6" r:id="rId5"/>
  </sheets>
  <definedNames>
    <definedName name="Excel_BuiltIn_Print_Area_2_1" localSheetId="2">#REF!</definedName>
    <definedName name="Excel_BuiltIn_Print_Area_2_1" localSheetId="3">#REF!</definedName>
    <definedName name="Excel_BuiltIn_Print_Area_2_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Excel_BuiltIn_Print_Area_4_1" localSheetId="2">#REF!</definedName>
    <definedName name="Excel_BuiltIn_Print_Area_4_1" localSheetId="3">#REF!</definedName>
    <definedName name="Excel_BuiltIn_Print_Area_4_1">#REF!</definedName>
    <definedName name="Excel_BuiltIn_Print_Area_4_1_1" localSheetId="2">#REF!</definedName>
    <definedName name="Excel_BuiltIn_Print_Area_4_1_1" localSheetId="3">#REF!</definedName>
    <definedName name="Excel_BuiltIn_Print_Area_4_1_1">#REF!</definedName>
    <definedName name="Excel_BuiltIn_Print_Area_5_1" localSheetId="2">#REF!</definedName>
    <definedName name="Excel_BuiltIn_Print_Area_5_1" localSheetId="3">#REF!</definedName>
    <definedName name="Excel_BuiltIn_Print_Area_5_1">#REF!</definedName>
    <definedName name="Excel_BuiltIn_Print_Area_5_1_1" localSheetId="2">#REF!</definedName>
    <definedName name="Excel_BuiltIn_Print_Area_5_1_1" localSheetId="3">#REF!</definedName>
    <definedName name="Excel_BuiltIn_Print_Area_5_1_1">#REF!</definedName>
    <definedName name="Excel_BuiltIn_Print_Area_5_1_1_1" localSheetId="2">#REF!</definedName>
    <definedName name="Excel_BuiltIn_Print_Area_5_1_1_1" localSheetId="3">#REF!</definedName>
    <definedName name="Excel_BuiltIn_Print_Area_5_1_1_1">#REF!</definedName>
    <definedName name="Excel_BuiltIn_Print_Area_6_1" localSheetId="2">#REF!</definedName>
    <definedName name="Excel_BuiltIn_Print_Area_6_1" localSheetId="3">#REF!</definedName>
    <definedName name="Excel_BuiltIn_Print_Area_6_1">#REF!</definedName>
    <definedName name="Excel_BuiltIn_Print_Area_6_1_1" localSheetId="2">#REF!</definedName>
    <definedName name="Excel_BuiltIn_Print_Area_6_1_1" localSheetId="3">#REF!</definedName>
    <definedName name="Excel_BuiltIn_Print_Area_6_1_1">#REF!</definedName>
    <definedName name="Excel_BuiltIn_Print_Area_7_1_1" localSheetId="2">#REF!</definedName>
    <definedName name="Excel_BuiltIn_Print_Area_7_1_1" localSheetId="3">#REF!</definedName>
    <definedName name="Excel_BuiltIn_Print_Area_7_1_1">#REF!</definedName>
    <definedName name="Excel_BuiltIn_Print_Area_8_1" localSheetId="2">#REF!</definedName>
    <definedName name="Excel_BuiltIn_Print_Area_8_1" localSheetId="3">#REF!</definedName>
    <definedName name="Excel_BuiltIn_Print_Area_8_1">#REF!</definedName>
    <definedName name="Excel_BuiltIn_Print_Titles_3" localSheetId="2">#REF!</definedName>
    <definedName name="Excel_BuiltIn_Print_Titles_3" localSheetId="3">#REF!</definedName>
    <definedName name="Excel_BuiltIn_Print_Titles_3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E8" i="6"/>
  <c r="F7" i="6"/>
  <c r="E7" i="6"/>
  <c r="F4" i="6"/>
  <c r="E4" i="6"/>
  <c r="D117" i="5"/>
  <c r="C129" i="5" s="1"/>
  <c r="C112" i="5"/>
  <c r="C111" i="5"/>
  <c r="C103" i="5"/>
  <c r="C102" i="5"/>
  <c r="C101" i="5"/>
  <c r="C77" i="5"/>
  <c r="C82" i="5" s="1"/>
  <c r="C67" i="5"/>
  <c r="C65" i="5"/>
  <c r="C64" i="5"/>
  <c r="C62" i="5"/>
  <c r="C55" i="5"/>
  <c r="C54" i="5"/>
  <c r="C53" i="5"/>
  <c r="C45" i="5"/>
  <c r="C44" i="5"/>
  <c r="D38" i="5"/>
  <c r="C32" i="5"/>
  <c r="D32" i="5" s="1"/>
  <c r="C33" i="5"/>
  <c r="D33" i="5" s="1"/>
  <c r="C34" i="5"/>
  <c r="D34" i="5" s="1"/>
  <c r="C35" i="5"/>
  <c r="D35" i="5" s="1"/>
  <c r="C36" i="5"/>
  <c r="D36" i="5" s="1"/>
  <c r="C37" i="5"/>
  <c r="D37" i="5" s="1"/>
  <c r="C38" i="5"/>
  <c r="C31" i="5"/>
  <c r="D31" i="5" s="1"/>
  <c r="C25" i="5"/>
  <c r="C24" i="5"/>
  <c r="C10" i="5"/>
  <c r="C88" i="5"/>
  <c r="C94" i="5" s="1"/>
  <c r="C14" i="5"/>
  <c r="C12" i="5"/>
  <c r="C11" i="5"/>
  <c r="C105" i="5" l="1"/>
  <c r="C127" i="5" s="1"/>
  <c r="C68" i="5"/>
  <c r="C125" i="5" s="1"/>
  <c r="C56" i="5"/>
  <c r="C124" i="5" s="1"/>
  <c r="D39" i="5"/>
  <c r="C26" i="5"/>
  <c r="C93" i="5"/>
  <c r="C95" i="5" s="1"/>
  <c r="C126" i="5" s="1"/>
  <c r="C302" i="4"/>
  <c r="D284" i="4"/>
  <c r="D285" i="4" s="1"/>
  <c r="D291" i="4" s="1"/>
  <c r="F275" i="4"/>
  <c r="B279" i="4" s="1"/>
  <c r="C279" i="4" s="1"/>
  <c r="D279" i="4" s="1"/>
  <c r="C291" i="4" s="1"/>
  <c r="D265" i="4"/>
  <c r="D264" i="4"/>
  <c r="D263" i="4"/>
  <c r="C231" i="4"/>
  <c r="B231" i="4"/>
  <c r="B214" i="4"/>
  <c r="G214" i="4" s="1"/>
  <c r="D230" i="4" s="1"/>
  <c r="F213" i="4"/>
  <c r="B213" i="4"/>
  <c r="F212" i="4"/>
  <c r="G212" i="4" s="1"/>
  <c r="D228" i="4" s="1"/>
  <c r="E212" i="4"/>
  <c r="G211" i="4"/>
  <c r="D227" i="4" s="1"/>
  <c r="E211" i="4"/>
  <c r="G210" i="4"/>
  <c r="D226" i="4" s="1"/>
  <c r="E210" i="4"/>
  <c r="G209" i="4"/>
  <c r="D225" i="4" s="1"/>
  <c r="E209" i="4"/>
  <c r="F208" i="4"/>
  <c r="B208" i="4"/>
  <c r="G208" i="4" s="1"/>
  <c r="D224" i="4" s="1"/>
  <c r="B207" i="4"/>
  <c r="E207" i="4" s="1"/>
  <c r="F206" i="4"/>
  <c r="B206" i="4"/>
  <c r="F205" i="4"/>
  <c r="G205" i="4" s="1"/>
  <c r="D221" i="4" s="1"/>
  <c r="E205" i="4"/>
  <c r="G204" i="4"/>
  <c r="D220" i="4" s="1"/>
  <c r="E204" i="4"/>
  <c r="F203" i="4"/>
  <c r="G203" i="4" s="1"/>
  <c r="D219" i="4" s="1"/>
  <c r="E203" i="4"/>
  <c r="C189" i="4"/>
  <c r="B148" i="4"/>
  <c r="C179" i="4" s="1"/>
  <c r="B147" i="4"/>
  <c r="B151" i="4" s="1"/>
  <c r="E134" i="4"/>
  <c r="D134" i="4"/>
  <c r="E133" i="4"/>
  <c r="D133" i="4"/>
  <c r="D130" i="4"/>
  <c r="D124" i="4"/>
  <c r="D110" i="4"/>
  <c r="B118" i="4" s="1"/>
  <c r="B100" i="4"/>
  <c r="E100" i="4" s="1"/>
  <c r="C104" i="4" s="1"/>
  <c r="E96" i="4"/>
  <c r="B104" i="4" s="1"/>
  <c r="C85" i="4"/>
  <c r="C81" i="4"/>
  <c r="B77" i="4"/>
  <c r="D59" i="4"/>
  <c r="C59" i="4"/>
  <c r="C55" i="4"/>
  <c r="C51" i="4"/>
  <c r="E43" i="4"/>
  <c r="B43" i="4"/>
  <c r="B17" i="4"/>
  <c r="D17" i="4" s="1"/>
  <c r="C43" i="4" s="1"/>
  <c r="E214" i="4" l="1"/>
  <c r="C165" i="4"/>
  <c r="D266" i="4"/>
  <c r="B270" i="4" s="1"/>
  <c r="C270" i="4" s="1"/>
  <c r="B291" i="4" s="1"/>
  <c r="E291" i="4" s="1"/>
  <c r="B312" i="4" s="1"/>
  <c r="G206" i="4"/>
  <c r="D222" i="4" s="1"/>
  <c r="E206" i="4"/>
  <c r="G213" i="4"/>
  <c r="D229" i="4" s="1"/>
  <c r="E208" i="4"/>
  <c r="G43" i="4"/>
  <c r="D104" i="4"/>
  <c r="B134" i="4" s="1"/>
  <c r="G207" i="4"/>
  <c r="D223" i="4" s="1"/>
  <c r="D231" i="4" s="1"/>
  <c r="C241" i="4" s="1"/>
  <c r="B114" i="4"/>
  <c r="D114" i="4" s="1"/>
  <c r="C118" i="4" s="1"/>
  <c r="D118" i="4" s="1"/>
  <c r="C134" i="4" s="1"/>
  <c r="E213" i="4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134" i="4" l="1"/>
  <c r="D140" i="4" s="1"/>
  <c r="B51" i="4"/>
  <c r="D51" i="4" s="1"/>
  <c r="B55" i="4"/>
  <c r="D55" i="4" s="1"/>
  <c r="B59" i="4"/>
  <c r="E59" i="4" s="1"/>
  <c r="B308" i="4"/>
  <c r="C315" i="2"/>
  <c r="C112" i="3"/>
  <c r="B63" i="4" l="1"/>
  <c r="B185" i="4"/>
  <c r="D63" i="4"/>
  <c r="D185" i="4"/>
  <c r="C63" i="4"/>
  <c r="C185" i="4"/>
  <c r="D296" i="2"/>
  <c r="F274" i="2"/>
  <c r="D130" i="2"/>
  <c r="E63" i="4" l="1"/>
  <c r="E185" i="4"/>
  <c r="B189" i="4" s="1"/>
  <c r="D189" i="4" s="1"/>
  <c r="D195" i="4" s="1"/>
  <c r="B140" i="4"/>
  <c r="B85" i="4"/>
  <c r="D85" i="4" s="1"/>
  <c r="B81" i="4"/>
  <c r="D81" i="4" s="1"/>
  <c r="B89" i="4" s="1"/>
  <c r="F288" i="2"/>
  <c r="C111" i="3"/>
  <c r="B175" i="4" l="1"/>
  <c r="D175" i="4" s="1"/>
  <c r="C89" i="4"/>
  <c r="D89" i="4" s="1"/>
  <c r="C140" i="4" s="1"/>
  <c r="E140" i="4" s="1"/>
  <c r="B161" i="4"/>
  <c r="D161" i="4" s="1"/>
  <c r="C10" i="3"/>
  <c r="B309" i="4" l="1"/>
  <c r="B171" i="4"/>
  <c r="D171" i="4" s="1"/>
  <c r="B179" i="4" s="1"/>
  <c r="D179" i="4" s="1"/>
  <c r="C195" i="4" s="1"/>
  <c r="B157" i="4"/>
  <c r="D157" i="4" s="1"/>
  <c r="B165" i="4" s="1"/>
  <c r="D165" i="4" s="1"/>
  <c r="B195" i="4" s="1"/>
  <c r="E195" i="4" s="1"/>
  <c r="B310" i="4" s="1"/>
  <c r="E43" i="2"/>
  <c r="C13" i="5" s="1"/>
  <c r="B237" i="4" l="1"/>
  <c r="D237" i="4" s="1"/>
  <c r="B241" i="4" s="1"/>
  <c r="D241" i="4" s="1"/>
  <c r="E241" i="4" s="1"/>
  <c r="B257" i="4" s="1"/>
  <c r="B247" i="4"/>
  <c r="D247" i="4" s="1"/>
  <c r="B251" i="4" s="1"/>
  <c r="D251" i="4" s="1"/>
  <c r="C257" i="4" s="1"/>
  <c r="C88" i="3"/>
  <c r="C94" i="3" s="1"/>
  <c r="D257" i="4" l="1"/>
  <c r="B311" i="4" s="1"/>
  <c r="B302" i="4"/>
  <c r="D302" i="4" s="1"/>
  <c r="B313" i="4" s="1"/>
  <c r="B314" i="4" s="1"/>
  <c r="B316" i="4" s="1"/>
  <c r="B318" i="4" s="1"/>
  <c r="C38" i="3"/>
  <c r="C37" i="3"/>
  <c r="C36" i="3"/>
  <c r="C35" i="3"/>
  <c r="C34" i="3"/>
  <c r="C33" i="3"/>
  <c r="C32" i="3"/>
  <c r="C31" i="3"/>
  <c r="C13" i="3" l="1"/>
  <c r="D297" i="2" l="1"/>
  <c r="D298" i="2" s="1"/>
  <c r="D264" i="2"/>
  <c r="D265" i="2"/>
  <c r="D263" i="2"/>
  <c r="D304" i="2" l="1"/>
  <c r="C102" i="3" s="1"/>
  <c r="D266" i="2"/>
  <c r="B292" i="2"/>
  <c r="B214" i="2"/>
  <c r="B213" i="2"/>
  <c r="B208" i="2"/>
  <c r="B207" i="2"/>
  <c r="B206" i="2"/>
  <c r="B270" i="2" l="1"/>
  <c r="C292" i="2"/>
  <c r="D292" i="2" s="1"/>
  <c r="E134" i="2"/>
  <c r="E133" i="2"/>
  <c r="D133" i="2"/>
  <c r="C47" i="3" l="1"/>
  <c r="C47" i="5"/>
  <c r="C270" i="2"/>
  <c r="B148" i="2" l="1"/>
  <c r="B147" i="2"/>
  <c r="C304" i="2"/>
  <c r="C103" i="3" s="1"/>
  <c r="B304" i="2"/>
  <c r="C101" i="3" l="1"/>
  <c r="C105" i="3" s="1"/>
  <c r="C127" i="3" s="1"/>
  <c r="E304" i="2"/>
  <c r="B325" i="2" l="1"/>
  <c r="B77" i="2" l="1"/>
  <c r="C189" i="2" l="1"/>
  <c r="B100" i="2"/>
  <c r="E100" i="2" s="1"/>
  <c r="C104" i="2" s="1"/>
  <c r="C85" i="2"/>
  <c r="C81" i="2"/>
  <c r="C165" i="2" l="1"/>
  <c r="C179" i="2"/>
  <c r="D110" i="2"/>
  <c r="C51" i="2"/>
  <c r="D59" i="2"/>
  <c r="C59" i="2"/>
  <c r="C55" i="2"/>
  <c r="B43" i="2"/>
  <c r="B17" i="2"/>
  <c r="D17" i="2" s="1"/>
  <c r="D124" i="2" l="1"/>
  <c r="D134" i="2"/>
  <c r="C14" i="3"/>
  <c r="C43" i="2"/>
  <c r="B118" i="2"/>
  <c r="B114" i="2"/>
  <c r="D114" i="2" s="1"/>
  <c r="C118" i="2" s="1"/>
  <c r="E96" i="2"/>
  <c r="B104" i="2" s="1"/>
  <c r="D104" i="2" s="1"/>
  <c r="G214" i="2"/>
  <c r="D230" i="2" s="1"/>
  <c r="E214" i="2"/>
  <c r="F213" i="2"/>
  <c r="G213" i="2" s="1"/>
  <c r="D229" i="2" s="1"/>
  <c r="E213" i="2"/>
  <c r="F212" i="2"/>
  <c r="G212" i="2" s="1"/>
  <c r="D228" i="2" s="1"/>
  <c r="E212" i="2"/>
  <c r="G211" i="2"/>
  <c r="D227" i="2" s="1"/>
  <c r="E211" i="2"/>
  <c r="G210" i="2"/>
  <c r="D226" i="2" s="1"/>
  <c r="E210" i="2"/>
  <c r="G209" i="2"/>
  <c r="D225" i="2" s="1"/>
  <c r="E209" i="2"/>
  <c r="F208" i="2"/>
  <c r="G208" i="2" s="1"/>
  <c r="D224" i="2" s="1"/>
  <c r="E208" i="2"/>
  <c r="G207" i="2"/>
  <c r="D223" i="2" s="1"/>
  <c r="E207" i="2"/>
  <c r="F206" i="2"/>
  <c r="G206" i="2" s="1"/>
  <c r="D222" i="2" s="1"/>
  <c r="E206" i="2"/>
  <c r="F205" i="2"/>
  <c r="G205" i="2" s="1"/>
  <c r="D221" i="2" s="1"/>
  <c r="E205" i="2"/>
  <c r="G204" i="2"/>
  <c r="D220" i="2" s="1"/>
  <c r="E204" i="2"/>
  <c r="F203" i="2"/>
  <c r="G203" i="2" s="1"/>
  <c r="D219" i="2" s="1"/>
  <c r="E203" i="2"/>
  <c r="B151" i="2"/>
  <c r="C15" i="3" l="1"/>
  <c r="C15" i="5"/>
  <c r="C16" i="5" s="1"/>
  <c r="C123" i="5" s="1"/>
  <c r="C128" i="5" s="1"/>
  <c r="C130" i="5" s="1"/>
  <c r="C46" i="3"/>
  <c r="C46" i="5"/>
  <c r="C48" i="5" s="1"/>
  <c r="B134" i="2"/>
  <c r="C44" i="3"/>
  <c r="C12" i="3"/>
  <c r="C11" i="3"/>
  <c r="D118" i="2"/>
  <c r="D231" i="2"/>
  <c r="C16" i="3" l="1"/>
  <c r="C123" i="3" s="1"/>
  <c r="C134" i="2"/>
  <c r="F134" i="2" s="1"/>
  <c r="D140" i="2" s="1"/>
  <c r="C55" i="3" s="1"/>
  <c r="C45" i="3"/>
  <c r="C48" i="3" s="1"/>
  <c r="C241" i="2"/>
  <c r="B231" i="2"/>
  <c r="C231" i="2"/>
  <c r="G43" i="2" l="1"/>
  <c r="B59" i="2" s="1"/>
  <c r="E59" i="2" s="1"/>
  <c r="D185" i="2" s="1"/>
  <c r="B321" i="2" l="1"/>
  <c r="B51" i="2"/>
  <c r="D51" i="2" s="1"/>
  <c r="D63" i="2"/>
  <c r="B55" i="2"/>
  <c r="D55" i="2" s="1"/>
  <c r="C24" i="3"/>
  <c r="B185" i="2" l="1"/>
  <c r="B63" i="2"/>
  <c r="C63" i="2"/>
  <c r="C185" i="2"/>
  <c r="E185" i="2" l="1"/>
  <c r="B189" i="2" s="1"/>
  <c r="D189" i="2" s="1"/>
  <c r="D195" i="2" s="1"/>
  <c r="C25" i="3"/>
  <c r="C26" i="3" s="1"/>
  <c r="E63" i="2"/>
  <c r="B81" i="2" l="1"/>
  <c r="B85" i="2"/>
  <c r="D85" i="2" s="1"/>
  <c r="B140" i="2"/>
  <c r="C53" i="3" l="1"/>
  <c r="D38" i="3"/>
  <c r="B161" i="2"/>
  <c r="D161" i="2" s="1"/>
  <c r="C64" i="3" s="1"/>
  <c r="C89" i="2"/>
  <c r="B175" i="2"/>
  <c r="D175" i="2" s="1"/>
  <c r="C67" i="3" s="1"/>
  <c r="D34" i="3"/>
  <c r="D32" i="3"/>
  <c r="D81" i="2"/>
  <c r="B89" i="2" s="1"/>
  <c r="D89" i="2" s="1"/>
  <c r="C140" i="2" s="1"/>
  <c r="C54" i="3" s="1"/>
  <c r="D31" i="3"/>
  <c r="D35" i="3"/>
  <c r="D33" i="3"/>
  <c r="D36" i="3"/>
  <c r="D37" i="3"/>
  <c r="D39" i="3" l="1"/>
  <c r="C56" i="3"/>
  <c r="C124" i="3" s="1"/>
  <c r="E140" i="2"/>
  <c r="B322" i="2" l="1"/>
  <c r="B157" i="2"/>
  <c r="D157" i="2" s="1"/>
  <c r="B171" i="2"/>
  <c r="D171" i="2" s="1"/>
  <c r="C65" i="3" l="1"/>
  <c r="B179" i="2"/>
  <c r="D179" i="2" s="1"/>
  <c r="C195" i="2" s="1"/>
  <c r="B165" i="2"/>
  <c r="D165" i="2" s="1"/>
  <c r="B195" i="2" s="1"/>
  <c r="C62" i="3"/>
  <c r="E195" i="2" l="1"/>
  <c r="B323" i="2" s="1"/>
  <c r="C68" i="3"/>
  <c r="C125" i="3" s="1"/>
  <c r="B237" i="2" l="1"/>
  <c r="D237" i="2" s="1"/>
  <c r="B241" i="2" s="1"/>
  <c r="D241" i="2" s="1"/>
  <c r="E241" i="2" s="1"/>
  <c r="B257" i="2" s="1"/>
  <c r="B247" i="2"/>
  <c r="D247" i="2" s="1"/>
  <c r="B251" i="2" s="1"/>
  <c r="D251" i="2" s="1"/>
  <c r="C257" i="2" s="1"/>
  <c r="C77" i="3" l="1"/>
  <c r="C93" i="3" s="1"/>
  <c r="C95" i="3" s="1"/>
  <c r="C126" i="3" s="1"/>
  <c r="C128" i="3" s="1"/>
  <c r="D257" i="2"/>
  <c r="B324" i="2"/>
  <c r="B315" i="2"/>
  <c r="D315" i="2" s="1"/>
  <c r="C82" i="3" l="1"/>
  <c r="B326" i="2"/>
  <c r="B327" i="2" s="1"/>
  <c r="D117" i="3"/>
  <c r="C129" i="3" s="1"/>
  <c r="C130" i="3" s="1"/>
  <c r="B329" i="2" l="1"/>
  <c r="B330" i="2" s="1"/>
  <c r="B331" i="2" s="1"/>
</calcChain>
</file>

<file path=xl/comments1.xml><?xml version="1.0" encoding="utf-8"?>
<comments xmlns="http://schemas.openxmlformats.org/spreadsheetml/2006/main">
  <authors>
    <author>Scheyla Cristina de Souza Belmiro do Amaral</author>
    <author>Joacy Pereira de Carvalho Filho</author>
    <author>Anderson Vinnicius de Arruda Machado</author>
  </authors>
  <commentList>
    <comment ref="B1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C1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se houver gratificação de função.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2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quando houver adicional de periculosidade ou insabubridade</t>
        </r>
      </text>
    </comment>
    <comment ref="C2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Considera hora noturna de 22h às 5h do dia segunte, portanto 7 horas noturnas de uma jornada de 12h. </t>
        </r>
      </text>
    </comment>
    <comment ref="C33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A título de pagamento adicional computa-se o pagamento de 7min e 30 s a cada hora noturna, por 7 horas, totalizando 52min e 30 s, que significa 1 hora da jornada de 12h.
</t>
        </r>
      </text>
    </comment>
    <comment ref="D33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Por tratar-se de hora considerada a mais, calcula-se pagamento de 100% da hora, acrescida do respectivo adicional noturno.</t>
        </r>
      </text>
    </comment>
    <comment ref="A35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Tabela resumo da totalização do Adicional noturno.
Automatizada, desde que não haja alterações de fórmulas ou estrutura da planilha.</t>
        </r>
      </text>
    </comment>
    <comment ref="A4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Automatizada, desde que não haja alterações de fórmulas ou estrutura da planilha.
</t>
        </r>
      </text>
    </comment>
    <comment ref="C50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Por tratar-se de planilha mensal será contabilizado 1/12 avos do custo.</t>
        </r>
      </text>
    </comment>
    <comment ref="D51" authorId="1" shapeId="0">
      <text>
        <r>
          <rPr>
            <b/>
            <sz val="9"/>
            <color indexed="81"/>
            <rFont val="Segoe UI"/>
            <family val="2"/>
          </rPr>
          <t>Joacy Pereira de Carvalho Filho: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5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A6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totaliza a previsão mensal de custos com 13° Salário, Férias e Adicional de Férias.
</t>
        </r>
      </text>
    </comment>
    <comment ref="A71" authorId="2" shapeId="0">
      <text>
        <r>
          <rPr>
            <b/>
            <sz val="9"/>
            <color indexed="81"/>
            <rFont val="Segoe UI"/>
            <family val="2"/>
          </rPr>
          <t>Anderson Vinnicius de Arruda Machado:</t>
        </r>
        <r>
          <rPr>
            <sz val="9"/>
            <color indexed="81"/>
            <rFont val="Segoe UI"/>
            <family val="2"/>
          </rPr>
          <t xml:space="preserve">
1% para as empresas cuja atividade do colaborador seja se risco considerado leve;
2% para as empresas cuja atividade do colaborador seja se risco considerado médio;
3% para as empresas cuja atividade do colaborador seja se risco considerado grave.</t>
        </r>
      </text>
    </comment>
    <comment ref="B7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o percentual adequado à categoria profissional a ser contratada para a prestação do serviço.
</t>
        </r>
      </text>
    </comment>
    <comment ref="A8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Totalização dos Encargos. Automatizada, desde que não haja alteração nas fórmulas e estrutura da planilha.
</t>
        </r>
      </text>
    </comment>
    <comment ref="B95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Valor da tarifa de transporte público praticada no município de prestação do serviço.
</t>
        </r>
      </text>
    </comment>
    <comment ref="C99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exemplificativo... </t>
        </r>
        <r>
          <rPr>
            <sz val="9"/>
            <color indexed="81"/>
            <rFont val="Segoe UI"/>
            <family val="2"/>
          </rPr>
          <t xml:space="preserve">O desconto poderá ser proporcional, conforme disposto no art. 10 do Decreto n° 95.247, de 1987.
O órgão contatante deverá apreciar o comportamento das empresas prestadoras de serviço e ajustar, conforme necessidade.
</t>
        </r>
      </text>
    </comment>
    <comment ref="C11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A132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totaliza os custos efetivos com benefícios mensais do trabalhador.
Automatizada, desde que não haja alteração de fórmulas ou estrutura da planilha</t>
        </r>
      </text>
    </comment>
    <comment ref="A138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 o módulo 2, com somatória de 13° salário, férias, adicional, encargos e benefícios.
</t>
        </r>
      </text>
    </comment>
    <comment ref="B147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
</t>
        </r>
        <r>
          <rPr>
            <sz val="9"/>
            <color indexed="81"/>
            <rFont val="Segoe UI"/>
            <family val="2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A193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Totaliza o custo estimado a ser provisionado mensalmente. Está automatizada, desde que não haja alteração de fórmulas e/ou estrutura da planilha.</t>
        </r>
      </text>
    </comment>
    <comment ref="B20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Probabilidade de ocorrência de ausência do profissional residente quando será necessária a presença de um repositor. O órgão deverá observar o histórico das contratações anteriores para estimar tais probabilidades.
</t>
        </r>
      </text>
    </comment>
    <comment ref="C201" authorId="0" shapeId="0">
      <text>
        <r>
          <rPr>
            <b/>
            <sz val="9"/>
            <color indexed="81"/>
            <rFont val="Segoe UI"/>
            <family val="2"/>
          </rPr>
          <t xml:space="preserve">Segesl: </t>
        </r>
        <r>
          <rPr>
            <sz val="9"/>
            <color indexed="81"/>
            <rFont val="Segoe UI"/>
            <family val="2"/>
          </rPr>
          <t xml:space="preserve">Duração computada em dias, conforme previsão em legislação.
</t>
        </r>
      </text>
    </comment>
    <comment ref="A21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apresenta o resumo dos dias prováveis de ausência, quando seria necessária a presença de um profissional repositor.
Seu cálculo está automatizado mediante preenchimento da tabela anterior.</t>
        </r>
      </text>
    </comment>
    <comment ref="A21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23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255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D262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A308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31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</commentList>
</comments>
</file>

<file path=xl/comments2.xml><?xml version="1.0" encoding="utf-8"?>
<comments xmlns="http://schemas.openxmlformats.org/spreadsheetml/2006/main">
  <authors>
    <author>Scheyla Cristina de Souza Belmiro do Amaral</author>
    <author>Joacy Pereira de Carvalho Filho</author>
    <author>Anderson Vinnicius de Arruda Machado</author>
  </authors>
  <commentList>
    <comment ref="B1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C1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se houver gratificação de função.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2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quando houver adicional de periculosidade ou insabubridade</t>
        </r>
      </text>
    </comment>
    <comment ref="C2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Considera hora noturna de 22h às 5h do dia segunte, portanto 7 horas noturnas de uma jornada de 12h. </t>
        </r>
      </text>
    </comment>
    <comment ref="C33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A título de pagamento adicional computa-se o pagamento de 7min e 30 s a cada hora noturna, por 7 horas, totalizando 52min e 30 s, que significa 1 hora da jornada de 12h.
</t>
        </r>
      </text>
    </comment>
    <comment ref="D33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Por tratar-se de hora considerada a mais, calcula-se pagamento de 100% da hora, acrescida do respectivo adicional noturno.</t>
        </r>
      </text>
    </comment>
    <comment ref="A35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Tabela resumo da totalização do Adicional noturno.
Automatizada, desde que não haja alterações de fórmulas ou estrutura da planilha.</t>
        </r>
      </text>
    </comment>
    <comment ref="A4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Automatizada, desde que não haja alterações de fórmulas ou estrutura da planilha.
</t>
        </r>
      </text>
    </comment>
    <comment ref="C50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Por tratar-se de planilha mensal será contabilizado 1/12 avos do custo.</t>
        </r>
      </text>
    </comment>
    <comment ref="D51" authorId="1" shapeId="0">
      <text>
        <r>
          <rPr>
            <b/>
            <sz val="9"/>
            <color indexed="81"/>
            <rFont val="Segoe UI"/>
            <family val="2"/>
          </rPr>
          <t>Joacy Pereira de Carvalho Filho: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5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A6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totaliza a previsão mensal de custos com 13° Salário, Férias e Adicional de Férias.
</t>
        </r>
      </text>
    </comment>
    <comment ref="A71" authorId="2" shapeId="0">
      <text>
        <r>
          <rPr>
            <b/>
            <sz val="9"/>
            <color indexed="81"/>
            <rFont val="Segoe UI"/>
            <family val="2"/>
          </rPr>
          <t>Anderson Vinnicius de Arruda Machado:</t>
        </r>
        <r>
          <rPr>
            <sz val="9"/>
            <color indexed="81"/>
            <rFont val="Segoe UI"/>
            <family val="2"/>
          </rPr>
          <t xml:space="preserve">
1% para as empresas cuja atividade do colaborador seja se risco considerado leve;
2% para as empresas cuja atividade do colaborador seja se risco considerado médio;
3% para as empresas cuja atividade do colaborador seja se risco considerado grave.</t>
        </r>
      </text>
    </comment>
    <comment ref="B7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o percentual adequado à categoria profissional a ser contratada para a prestação do serviço.
</t>
        </r>
      </text>
    </comment>
    <comment ref="A8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Totalização dos Encargos. Automatizada, desde que não haja alteração nas fórmulas e estrutura da planilha.
</t>
        </r>
      </text>
    </comment>
    <comment ref="B95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Valor da tarifa de transporte público praticada no município de prestação do serviço.
</t>
        </r>
      </text>
    </comment>
    <comment ref="C99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exemplificativo... </t>
        </r>
        <r>
          <rPr>
            <sz val="9"/>
            <color indexed="81"/>
            <rFont val="Segoe UI"/>
            <family val="2"/>
          </rPr>
          <t xml:space="preserve">O desconto poderá ser proporcional, conforme disposto no art. 10 do Decreto n° 95.247, de 1987.
O órgão contatante deverá apreciar o comportamento das empresas prestadoras de serviço e ajustar, conforme necessidade.
</t>
        </r>
      </text>
    </comment>
    <comment ref="C11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A132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totaliza os custos efetivos com benefícios mensais do trabalhador.
Automatizada, desde que não haja alteração de fórmulas ou estrutura da planilha</t>
        </r>
      </text>
    </comment>
    <comment ref="A138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 o módulo 2, com somatória de 13° salário, férias, adicional, encargos e benefícios.
</t>
        </r>
      </text>
    </comment>
    <comment ref="B147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
</t>
        </r>
        <r>
          <rPr>
            <sz val="9"/>
            <color indexed="81"/>
            <rFont val="Segoe UI"/>
            <family val="2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A193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Totaliza o custo estimado a ser provisionado mensalmente. Está automatizada, desde que não haja alteração de fórmulas e/ou estrutura da planilha.</t>
        </r>
      </text>
    </comment>
    <comment ref="B20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Probabilidade de ocorrência de ausência do profissional residente quando será necessária a presença de um repositor. O órgão deverá observar o histórico das contratações anteriores para estimar tais probabilidades.
</t>
        </r>
      </text>
    </comment>
    <comment ref="C201" authorId="0" shapeId="0">
      <text>
        <r>
          <rPr>
            <b/>
            <sz val="9"/>
            <color indexed="81"/>
            <rFont val="Segoe UI"/>
            <family val="2"/>
          </rPr>
          <t xml:space="preserve">Segesl: </t>
        </r>
        <r>
          <rPr>
            <sz val="9"/>
            <color indexed="81"/>
            <rFont val="Segoe UI"/>
            <family val="2"/>
          </rPr>
          <t xml:space="preserve">Duração computada em dias, conforme previsão em legislação.
</t>
        </r>
      </text>
    </comment>
    <comment ref="A21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apresenta o resumo dos dias prováveis de ausência, quando seria necessária a presença de um profissional repositor.
Seu cálculo está automatizado mediante preenchimento da tabela anterior.</t>
        </r>
      </text>
    </comment>
    <comment ref="A21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23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255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D262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A295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30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</commentList>
</comments>
</file>

<file path=xl/sharedStrings.xml><?xml version="1.0" encoding="utf-8"?>
<sst xmlns="http://schemas.openxmlformats.org/spreadsheetml/2006/main" count="1175" uniqueCount="315">
  <si>
    <t>SALÁRIO BASE</t>
  </si>
  <si>
    <t>Base de cálculo</t>
  </si>
  <si>
    <t>Percentual</t>
  </si>
  <si>
    <t>Categoria</t>
  </si>
  <si>
    <t>Valor</t>
  </si>
  <si>
    <t>MÓDULO 1 - REMUNERAÇÃO</t>
  </si>
  <si>
    <t>ADICIONAL NOTURNO</t>
  </si>
  <si>
    <t>ADICIONAL POR TRABALHO NOTURNO</t>
  </si>
  <si>
    <t>Base de Cálculo</t>
  </si>
  <si>
    <t>Proporção</t>
  </si>
  <si>
    <t>HORA NOTURNA REDUZIDA</t>
  </si>
  <si>
    <t>Adicional Noturno</t>
  </si>
  <si>
    <t>Hora Noturna
Reduzida</t>
  </si>
  <si>
    <t>Salário Base</t>
  </si>
  <si>
    <t>Adicional XXX</t>
  </si>
  <si>
    <t>Total</t>
  </si>
  <si>
    <t>ADICIONAL DE FÉRIAS - 1/3 CONSTITUCIONAL</t>
  </si>
  <si>
    <t>Alíquota Adicional</t>
  </si>
  <si>
    <t>1/3 Constitucional</t>
  </si>
  <si>
    <t>Férias</t>
  </si>
  <si>
    <t>SUBMÓDULO 2.2 - ENCARGOS PREVIDENCIÁRIOS E FGTS</t>
  </si>
  <si>
    <t>COMPOSIÇÃO DO GPS E FGTS</t>
  </si>
  <si>
    <t>Encargos</t>
  </si>
  <si>
    <t>INSS - empregador</t>
  </si>
  <si>
    <t>Salário-Educação</t>
  </si>
  <si>
    <t>SAT- GIL/RAT</t>
  </si>
  <si>
    <t>SESC</t>
  </si>
  <si>
    <t>SENAC</t>
  </si>
  <si>
    <t>SEBRAE</t>
  </si>
  <si>
    <t>INCRA</t>
  </si>
  <si>
    <t>FGTS</t>
  </si>
  <si>
    <t>TOTAL</t>
  </si>
  <si>
    <t>GPS - GUIA DA PREVIDÊNCIA SOCIAL</t>
  </si>
  <si>
    <t>FGTS - FUNDO DE GARANTIA POR TEMPO DE SERVIÇO</t>
  </si>
  <si>
    <t>GPS</t>
  </si>
  <si>
    <t>SUBMÓDULO 2.3 - BENEFÍCIOS MENSAIS E DIÁRIOS</t>
  </si>
  <si>
    <t>VALE TRANSPORTE</t>
  </si>
  <si>
    <t>Vr. Unitário</t>
  </si>
  <si>
    <t xml:space="preserve">Vales por dia </t>
  </si>
  <si>
    <t>Custo total</t>
  </si>
  <si>
    <t>Dias efetivamente trabalhados</t>
  </si>
  <si>
    <t>CUSTO DA PASSAGEM</t>
  </si>
  <si>
    <t>Proporcionalidade</t>
  </si>
  <si>
    <t>Desconto</t>
  </si>
  <si>
    <t>Valor do desconto</t>
  </si>
  <si>
    <t>DESCONTO DO VALE TRANSPORTE</t>
  </si>
  <si>
    <t>Custo efetivo</t>
  </si>
  <si>
    <t>CUSTO EFETIVO DO VALE TRANSPORTE</t>
  </si>
  <si>
    <t>VALE ALIMENTAÇÃO/REFEIÇÃO</t>
  </si>
  <si>
    <t>Vale Transporte</t>
  </si>
  <si>
    <t>Vale Refeição</t>
  </si>
  <si>
    <t>MÓDULO 3 - PROVISÃO PARA RESCISÃO</t>
  </si>
  <si>
    <t>Tipos</t>
  </si>
  <si>
    <t>Demissão 
SEM  justa Causa</t>
  </si>
  <si>
    <t>SEM justa Causa
AP INDENIZADO</t>
  </si>
  <si>
    <t>SEM justa Causa 
AP TRABALHADO</t>
  </si>
  <si>
    <t>Demissão
 COM  justa Causa</t>
  </si>
  <si>
    <t>Desligamentos 
OUTROS TIPOS</t>
  </si>
  <si>
    <t>SUBMÓDULO 3.1 - AVISO PRÉVIO INDENIZADO</t>
  </si>
  <si>
    <t>AVISO PRÉVIO INDENIZADO</t>
  </si>
  <si>
    <t>Submódulo 2.1</t>
  </si>
  <si>
    <t>Submódulo 2.2</t>
  </si>
  <si>
    <t>Submódulo 2.3</t>
  </si>
  <si>
    <t>MULTA DO FGTS E CONTRIBUIÇÃO SOCIAL SOBRE O AVISO PRÉVIO INDENIZADO</t>
  </si>
  <si>
    <t>Percentual da 
Multa</t>
  </si>
  <si>
    <t>SUBMÓDULO 3.1 - CUSTO DO AVISO PRÉVIO INDENIZADO</t>
  </si>
  <si>
    <t>SUBMÓDULO 3.2 - AVISO PRÉVIO TRABALHADO</t>
  </si>
  <si>
    <t>MULTA DO FGTS E CONTRIBUIÇÃO SOCIAL SOBRE O AVISO PRÉVIO TRABALHADO</t>
  </si>
  <si>
    <t>SUBMÓDULO 3.3 - DEMISSÃO POR JUSTA CAUSA</t>
  </si>
  <si>
    <t>Valor provisionado do Adicional de Férias</t>
  </si>
  <si>
    <t>Valor provisionado das Férias</t>
  </si>
  <si>
    <t>BASE DE CÁLCULO PARA DEMISSÃO POR JUSTA CAUSA</t>
  </si>
  <si>
    <t>SUBMÓDULO 3.3 - CUSTO DA DEMISSÃO COM JUSTA CAUSA</t>
  </si>
  <si>
    <t>Submódulo 3.1</t>
  </si>
  <si>
    <t>Submódulo 3.2</t>
  </si>
  <si>
    <t>Submódulo 3.3</t>
  </si>
  <si>
    <t>SUBMÓDULO 3.2 - CUSTO DO AVISO PRÉVIO TRABALHADO</t>
  </si>
  <si>
    <t>MÓDULO 4 - CUSTO DE REPOSIÇÃO DO PROFISSIONAL AUSENTE</t>
  </si>
  <si>
    <t>Custo diário</t>
  </si>
  <si>
    <t>Divisor do dia</t>
  </si>
  <si>
    <t>CUSTO DIÁRIO PARA O REPOSITOR</t>
  </si>
  <si>
    <t xml:space="preserve">Memória de Cálculo - número de dias de reposição do profissional ausente para cada evento </t>
  </si>
  <si>
    <t>Duração Legal  
da Ausência</t>
  </si>
  <si>
    <t>12x36</t>
  </si>
  <si>
    <t>Proporção dias afetados</t>
  </si>
  <si>
    <t>Dias de reposição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</si>
  <si>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</si>
  <si>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</si>
  <si>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</si>
  <si>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</si>
  <si>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</si>
  <si>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</si>
  <si>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</si>
  <si>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</si>
  <si>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</si>
  <si>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</si>
  <si>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</si>
  <si>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Composição</t>
  </si>
  <si>
    <t xml:space="preserve"> 12 x 36 D</t>
  </si>
  <si>
    <t>12 x 36 N</t>
  </si>
  <si>
    <t>Total Para reposição</t>
  </si>
  <si>
    <t>ESTIMATIVA DA NECESSIDADE DE REPOSIÇÃO DE PROFISSIONAL</t>
  </si>
  <si>
    <t>Necessidade de Reposição</t>
  </si>
  <si>
    <t>Custo anual</t>
  </si>
  <si>
    <t>Custo mensal</t>
  </si>
  <si>
    <t>SUBMÓDULO 4.1 - AUSÊNCIAS LEGAIS</t>
  </si>
  <si>
    <t>SUBMÓDULO 4.2 - INTRAJORNADA</t>
  </si>
  <si>
    <t>divisor de hora</t>
  </si>
  <si>
    <t>CUSTO POR HORA DO REPOSITOR</t>
  </si>
  <si>
    <t>Valor da hora</t>
  </si>
  <si>
    <t>Necessidade de Reposição (horas)</t>
  </si>
  <si>
    <t>Submódulo 4.1</t>
  </si>
  <si>
    <t>Submódulo 4.2</t>
  </si>
  <si>
    <t>MÓDULO 5 - INSUMOS DE MÃO DE OBRA</t>
  </si>
  <si>
    <t>MÓDULO 6 - CUSTOS INDIRETOS, TRIBUTOS E LUCRO</t>
  </si>
  <si>
    <t>Módulo</t>
  </si>
  <si>
    <t>Remuneração</t>
  </si>
  <si>
    <t>Encargos e Benefícios</t>
  </si>
  <si>
    <t>Rescisão</t>
  </si>
  <si>
    <t>Reposição do Profissional Ausente</t>
  </si>
  <si>
    <t>Insumos Diversos</t>
  </si>
  <si>
    <t>Custos Indiretos, Tributos e Lucro</t>
  </si>
  <si>
    <t>Valor por Empregado</t>
  </si>
  <si>
    <t xml:space="preserve">Férias </t>
  </si>
  <si>
    <t>13° Salário</t>
  </si>
  <si>
    <t>MÓDULO 2 - ENCARGOS E BENEFÍCIOS (ANUAIS, MENSAIS E DIÁRIOS)</t>
  </si>
  <si>
    <t>Valor provisionado do 13º Salário</t>
  </si>
  <si>
    <t>Provisionamento Mensal</t>
  </si>
  <si>
    <t>SUBMÓDULO 2.1 – 13° SALÁRIO, FÉRIAS E ADICIONAL DE FÉRIAS</t>
  </si>
  <si>
    <t>GRATIFICAÇÃO DE FUNÇÃO</t>
  </si>
  <si>
    <t>Valor da Gratificação</t>
  </si>
  <si>
    <t>ADICIONAIS (periculosidade ou insalubridade, se houver)</t>
  </si>
  <si>
    <t>ADICIONAL DE XXX</t>
  </si>
  <si>
    <t>Gratificação de função</t>
  </si>
  <si>
    <t>13° SALÁRIO
Previsto no Decreto 57.155, de 1965.</t>
  </si>
  <si>
    <t>FÉRIAS
Previsto no art. 7° da Constituição Federal</t>
  </si>
  <si>
    <t>Adicional de Periculosidade ou Insalubridade</t>
  </si>
  <si>
    <t>INFORMAÇÃO DE PERCENTUAIS ESTIMADOS DE CITL</t>
  </si>
  <si>
    <t>Custos Indiretos</t>
  </si>
  <si>
    <t>Tributos</t>
  </si>
  <si>
    <t>Lucro</t>
  </si>
  <si>
    <t>CUSTO DO TRABALHADOR</t>
  </si>
  <si>
    <t>CUSTO TOTAL POR TRABALHADOR</t>
  </si>
  <si>
    <t xml:space="preserve">UNIFORMES - COMPOSIÇÃO - VALOR ANUAL </t>
  </si>
  <si>
    <t>Item</t>
  </si>
  <si>
    <t>Vr. Unitario</t>
  </si>
  <si>
    <t xml:space="preserve">Custo anual por Pessoa  </t>
  </si>
  <si>
    <t>UNIFORMES</t>
  </si>
  <si>
    <t xml:space="preserve">Custo mensal </t>
  </si>
  <si>
    <t>Descrição</t>
  </si>
  <si>
    <t xml:space="preserve">Valor total </t>
  </si>
  <si>
    <t>CUSTO MENSAL DOS EQUIPAMENTOS</t>
  </si>
  <si>
    <t>Custo com Uniformes</t>
  </si>
  <si>
    <t>Custo com Equipamentos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</si>
  <si>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</si>
  <si>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</si>
  <si>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</si>
  <si>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</si>
  <si>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</si>
  <si>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</si>
  <si>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</si>
  <si>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</si>
  <si>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</si>
  <si>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</si>
  <si>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</si>
  <si>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</si>
  <si>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</si>
  <si>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</si>
  <si>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</si>
  <si>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</si>
  <si>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</si>
  <si>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</si>
  <si>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</si>
  <si>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</si>
  <si>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</si>
  <si>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</si>
  <si>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</si>
  <si>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</si>
  <si>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</si>
  <si>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</si>
  <si>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</si>
  <si>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</si>
  <si>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</si>
  <si>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</si>
  <si>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</si>
  <si>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</si>
  <si>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</si>
  <si>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</si>
  <si>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</si>
  <si>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</si>
  <si>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</si>
  <si>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</si>
  <si>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</si>
  <si>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</si>
  <si>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</si>
  <si>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</si>
  <si>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</si>
  <si>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</si>
  <si>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</si>
  <si>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</si>
  <si>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</si>
  <si>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</si>
  <si>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</si>
  <si>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</si>
  <si>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</si>
  <si>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</si>
  <si>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</si>
  <si>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</si>
  <si>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</si>
  <si>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</si>
  <si>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</si>
  <si>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</si>
  <si>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</si>
  <si>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</si>
  <si>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</si>
  <si>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</si>
  <si>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</si>
  <si>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</si>
  <si>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</si>
  <si>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</si>
  <si>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</si>
  <si>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</si>
  <si>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</si>
  <si>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</si>
  <si>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</si>
  <si>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</si>
  <si>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</si>
  <si>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 xml:space="preserve">MODELO DE FORMAÇÃO DE CUSTO MENSAL PARA UM EMPREGADO </t>
  </si>
  <si>
    <t>MODELO PARA A CONSOLIDAÇÃO E APRESENTAÇÃO DE PROPOSTAS</t>
  </si>
  <si>
    <t>Com ajustes após publicação da Lei n° 13.467, de 2017.</t>
  </si>
  <si>
    <t>Intervalo para repouso e alimentação</t>
  </si>
  <si>
    <t>R$ por empregado</t>
  </si>
  <si>
    <t>PERCENTUAIS POR TIPO DE DESLIGAMENTO</t>
  </si>
  <si>
    <t>Incidencia anual por empregado</t>
  </si>
  <si>
    <t>Duração dos itens 
(vida útil) anos</t>
  </si>
  <si>
    <t>Depreciação após 1 ano (%)</t>
  </si>
  <si>
    <t>Equipamentos  - custo anual</t>
  </si>
  <si>
    <t>Custo mensal total</t>
  </si>
  <si>
    <t>Custo com Materiais de Limpeza</t>
  </si>
  <si>
    <t>MATERIAIS DE LIMPEZA - COMPOSIÇÃO - VALOR MENSAL</t>
  </si>
  <si>
    <t>Assistência médica e familiar</t>
  </si>
  <si>
    <t>Quantidade de postos</t>
  </si>
  <si>
    <t>Valor por Cargo</t>
  </si>
  <si>
    <t>Total mensal:</t>
  </si>
  <si>
    <t>Total anual:</t>
  </si>
  <si>
    <t>Valor (7 dias)</t>
  </si>
  <si>
    <t>AVISO PRÉVIO TRABALHADO (CUSTO 7 DIAS)</t>
  </si>
  <si>
    <t>Custo 7 dias</t>
  </si>
  <si>
    <t>ESCALAS -  todos os cargos</t>
  </si>
  <si>
    <t>Quantidade</t>
  </si>
  <si>
    <t>Cesta básica</t>
  </si>
  <si>
    <t>Calça comprida com elástico e cordão, em gabardine, brim ou tactel</t>
  </si>
  <si>
    <t>Camiseta malha fria com gola simples, de mangas curtas, sem abotoamento, com logomarca da empresa</t>
  </si>
  <si>
    <t>Probabilidade de ocorrência de ausências legais, conforme previsão do art. 473 da Consolidação das Leis do Trabalho.</t>
  </si>
  <si>
    <t>MÓDULO 1 - RESUMO</t>
  </si>
  <si>
    <t>MÓDULO 2 - RESUMO</t>
  </si>
  <si>
    <t>MÓDULO 3 - RESUMO</t>
  </si>
  <si>
    <t>MÓDULO 4 - RESUMO</t>
  </si>
  <si>
    <t>MÓDULO 5 - RESUMO</t>
  </si>
  <si>
    <t>Valor mensal por empregado (2 empregados)</t>
  </si>
  <si>
    <t>Cesta - Básica</t>
  </si>
  <si>
    <t xml:space="preserve">Assistência médica e famíliar </t>
  </si>
  <si>
    <r>
      <rPr>
        <b/>
        <sz val="10"/>
        <rFont val="Times New Roman"/>
        <family val="1"/>
      </rPr>
      <t>BENEFÍCIO AUXÍLIO SAÚDE</t>
    </r>
    <r>
      <rPr>
        <sz val="10"/>
        <rFont val="Times New Roman"/>
        <family val="1"/>
      </rPr>
      <t xml:space="preserve">
Conforme previsto na Convenção Coletiva da categoria, Cláusula Décima Quarta</t>
    </r>
  </si>
  <si>
    <r>
      <rPr>
        <b/>
        <sz val="10"/>
        <rFont val="Times New Roman"/>
        <family val="1"/>
      </rPr>
      <t>BENEFÍCIO CESTA BÁSICA</t>
    </r>
    <r>
      <rPr>
        <sz val="10"/>
        <rFont val="Times New Roman"/>
        <family val="1"/>
      </rPr>
      <t xml:space="preserve">
Conforme previsto na Convenção Coletiva da categoria, Cláusula Décima Primeira</t>
    </r>
  </si>
  <si>
    <t>Operador de máquinas</t>
  </si>
  <si>
    <t>qualificado I - Acordo coletivo de trabalho 2023/2024 - SIND DOS TRAB NA IND DA CONST CIVIL CONST PES,MOB,ART, DE CIM E O DE ART INST,ELET,MONT,IND,E ENG,CONS,DOS MUN,DE AG DOC DO MA</t>
  </si>
  <si>
    <t>40h</t>
  </si>
  <si>
    <t>40 SEM</t>
  </si>
  <si>
    <t>Operador de máquinas: 8h</t>
  </si>
  <si>
    <t>Alterado para dois vales por dia</t>
  </si>
  <si>
    <t>Alteredo o título para adaptar à Convenção</t>
  </si>
  <si>
    <t>Valor Mensal</t>
  </si>
  <si>
    <t>Não tem desconto</t>
  </si>
  <si>
    <t>AUXÍLIO ALIMENTAÇÃO/CAFÉ DA MANHÃ</t>
  </si>
  <si>
    <t>DESCONTO DO AUXÍLIO ALIMENTAÇÃO/CAFÉ DA MANHÃ</t>
  </si>
  <si>
    <t>CUSTO EFETIVO DO AUXÍLIO ALIMENTAÇÃO/CAFÉ DA MANHÃ</t>
  </si>
  <si>
    <t>Como não é mencionado na Convenção, fica a critério da empresa conceder ou não.</t>
  </si>
  <si>
    <t>Caso a Codevasf coloque um valor de referência, a empresa irá ter que aderir a um plano de assistência e ofertar aos funcionários</t>
  </si>
  <si>
    <t>Ok</t>
  </si>
  <si>
    <t>Valores baseados em médias históricas do IBGE e outros... Não precisa alterar</t>
  </si>
  <si>
    <t>Qte</t>
  </si>
  <si>
    <t>Bota de segurança em couro, solado PU Bidensidade, com palmilha antibacteriana, biqueira de polipropileno ou aço</t>
  </si>
  <si>
    <t>Chave grifo tipo americana 14”</t>
  </si>
  <si>
    <t>Jogo completo de chave biela, com 12 (doze) peças de 8 a 19 mm</t>
  </si>
  <si>
    <t>Kit de chave catraca, com 22 (vinte e duas) peças, contendo 18 soquetes estriados 1/2", catraca reversível 1/2", cabo T10", extensão 5", extensão 10"</t>
  </si>
  <si>
    <t>Jogo de chave allen, contendo 8 (oito) peças de 2 a 10 mm</t>
  </si>
  <si>
    <t>Chave de roda, tipo cruz, 17x19x21x23 mm</t>
  </si>
  <si>
    <t>Conjunto de chaves fenda, contendo 6 (seis) peças: 2 chaves de fenda ponta chata, 3 chaves de fenda ponta cruzada e 1 chave clipe ponta chata</t>
  </si>
  <si>
    <t>Alicate universal, 8” polegadas, com isolamento</t>
  </si>
  <si>
    <t>Alicate de corte diagonal, 6” polegadas, com isolamento</t>
  </si>
  <si>
    <t>Alicate de bico meia cana, 6” polegadas, com isolamento</t>
  </si>
  <si>
    <t>Furadeira e parafusadeira a bateria, com carregador bivolt, 3/8 pol, 12v</t>
  </si>
  <si>
    <t>470266, 607965</t>
  </si>
  <si>
    <t>Pá para lixo, com no mínimo 80 cm de comprimento do cabo</t>
  </si>
  <si>
    <t>304186, 357645</t>
  </si>
  <si>
    <t>Vassourão, tipo gari, piaçava, 40 cm, com cabo</t>
  </si>
  <si>
    <t>462874, 601914</t>
  </si>
  <si>
    <t>Lavadora de alta pressão, 1.400 w, 1800 psi, 220v ou bivolt, vazão de 300 l/h</t>
  </si>
  <si>
    <t>Paleteira manual, capacidade de 3.000kg, com rodas tande (dupla)</t>
  </si>
  <si>
    <t>Cotação (R$)</t>
  </si>
  <si>
    <t>Shampoo automotivo (5 litros)</t>
  </si>
  <si>
    <t>Custo mensal por empregado (3 empregados)</t>
  </si>
  <si>
    <t>Ajudante</t>
  </si>
  <si>
    <t>Definidos no operador de máquinas</t>
  </si>
  <si>
    <t>com 2 ajudantes</t>
  </si>
  <si>
    <t>com 3 ajudantes</t>
  </si>
  <si>
    <t>tecsu</t>
  </si>
  <si>
    <t>ITEM 1 - OPERADOR DE MÁQUINAS</t>
  </si>
  <si>
    <t>ITEM 2 - AJUDANTE</t>
  </si>
  <si>
    <t>QUADRO RESUMO DO CUSTO ESTIMADO</t>
  </si>
  <si>
    <t>Operador de Máquinas</t>
  </si>
  <si>
    <t>Valor unitário mensal</t>
  </si>
  <si>
    <t>Preço máximo mensal</t>
  </si>
  <si>
    <t>Preço máximo anual</t>
  </si>
  <si>
    <t>Ajudante: 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</si>
</sst>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#,##0.00;[Red]#,##0.00"/>
    <numFmt numFmtId="165" formatCode="0.0000"/>
    <numFmt numFmtId="166" formatCode="#,##0.0000_ ;\-#,##0.0000\ "/>
    <numFmt numFmtId="167" formatCode="_(* #,##0.00_);_(* \(#,##0.00\);_(* \-??_);_(@_)"/>
    <numFmt numFmtId="168" formatCode="#,##0;[Red]#,##0"/>
    <numFmt numFmtId="169" formatCode="_-[$R$-416]\ * #,##0.00_-;\-[$R$-416]\ * #,##0.00_-;_-[$R$-416]\ * &quot;-&quot;??_-;_-@_-"/>
    <numFmt numFmtId="170" formatCode="&quot;R$&quot;\ #,##0.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12"/>
      <color indexed="8"/>
      <name val="Times New Roman"/>
      <family val="1"/>
    </font>
    <font>
      <b/>
      <sz val="10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4" tint="0.39997558519241921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5" applyNumberFormat="0" applyFill="0" applyAlignment="0" applyProtection="0"/>
    <xf numFmtId="0" fontId="6" fillId="0" borderId="16" applyNumberFormat="0" applyFill="0" applyAlignment="0" applyProtection="0"/>
    <xf numFmtId="0" fontId="7" fillId="0" borderId="17" applyNumberFormat="0" applyFill="0" applyAlignment="0" applyProtection="0"/>
    <xf numFmtId="0" fontId="7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18" applyNumberFormat="0" applyAlignment="0" applyProtection="0"/>
    <xf numFmtId="0" fontId="12" fillId="9" borderId="19" applyNumberFormat="0" applyAlignment="0" applyProtection="0"/>
    <xf numFmtId="0" fontId="13" fillId="9" borderId="18" applyNumberFormat="0" applyAlignment="0" applyProtection="0"/>
    <xf numFmtId="0" fontId="14" fillId="0" borderId="20" applyNumberFormat="0" applyFill="0" applyAlignment="0" applyProtection="0"/>
    <xf numFmtId="0" fontId="15" fillId="10" borderId="21" applyNumberFormat="0" applyAlignment="0" applyProtection="0"/>
    <xf numFmtId="0" fontId="16" fillId="0" borderId="0" applyNumberFormat="0" applyFill="0" applyBorder="0" applyAlignment="0" applyProtection="0"/>
    <xf numFmtId="0" fontId="1" fillId="11" borderId="22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1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9" fillId="35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43" fontId="2" fillId="0" borderId="0" xfId="0" applyNumberFormat="1" applyFont="1"/>
    <xf numFmtId="10" fontId="2" fillId="0" borderId="0" xfId="0" applyNumberFormat="1" applyFont="1"/>
    <xf numFmtId="0" fontId="25" fillId="0" borderId="0" xfId="0" applyFont="1"/>
    <xf numFmtId="0" fontId="24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4" xfId="0" applyFont="1" applyBorder="1" applyAlignment="1">
      <alignment vertical="center" wrapText="1"/>
    </xf>
    <xf numFmtId="43" fontId="25" fillId="0" borderId="24" xfId="2" applyFont="1" applyBorder="1" applyAlignment="1">
      <alignment vertical="center" wrapText="1"/>
    </xf>
    <xf numFmtId="0" fontId="24" fillId="0" borderId="0" xfId="0" applyFont="1" applyAlignment="1">
      <alignment vertical="center"/>
    </xf>
    <xf numFmtId="43" fontId="25" fillId="0" borderId="24" xfId="2" applyFont="1" applyBorder="1" applyAlignment="1">
      <alignment horizontal="center" vertical="center" wrapText="1"/>
    </xf>
    <xf numFmtId="10" fontId="25" fillId="0" borderId="24" xfId="0" applyNumberFormat="1" applyFont="1" applyBorder="1" applyAlignment="1">
      <alignment horizontal="center" vertical="center" wrapText="1"/>
    </xf>
    <xf numFmtId="10" fontId="25" fillId="0" borderId="24" xfId="0" applyNumberFormat="1" applyFont="1" applyFill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24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24" xfId="0" applyFont="1" applyBorder="1" applyAlignment="1">
      <alignment horizontal="justify" vertical="center" wrapText="1"/>
    </xf>
    <xf numFmtId="43" fontId="25" fillId="0" borderId="0" xfId="0" applyNumberFormat="1" applyFont="1"/>
    <xf numFmtId="10" fontId="24" fillId="0" borderId="24" xfId="0" applyNumberFormat="1" applyFont="1" applyBorder="1" applyAlignment="1">
      <alignment horizontal="center" vertical="center" wrapText="1"/>
    </xf>
    <xf numFmtId="10" fontId="25" fillId="0" borderId="24" xfId="1" applyNumberFormat="1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10" fontId="25" fillId="0" borderId="1" xfId="1" applyNumberFormat="1" applyFont="1" applyFill="1" applyBorder="1" applyAlignment="1">
      <alignment horizontal="center" vertical="center"/>
    </xf>
    <xf numFmtId="9" fontId="25" fillId="0" borderId="1" xfId="1" applyFont="1" applyBorder="1" applyAlignment="1">
      <alignment horizontal="center" vertical="center"/>
    </xf>
    <xf numFmtId="10" fontId="25" fillId="0" borderId="1" xfId="1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164" fontId="25" fillId="0" borderId="0" xfId="0" applyNumberFormat="1" applyFont="1" applyBorder="1" applyAlignment="1">
      <alignment horizontal="center" vertical="center"/>
    </xf>
    <xf numFmtId="10" fontId="25" fillId="0" borderId="0" xfId="1" applyNumberFormat="1" applyFont="1" applyBorder="1" applyAlignment="1">
      <alignment horizontal="center" vertical="center"/>
    </xf>
    <xf numFmtId="9" fontId="25" fillId="0" borderId="0" xfId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10" fontId="25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24" fillId="37" borderId="1" xfId="0" applyFont="1" applyFill="1" applyBorder="1" applyAlignment="1">
      <alignment horizontal="center" vertical="center"/>
    </xf>
    <xf numFmtId="10" fontId="24" fillId="37" borderId="1" xfId="1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9" fontId="25" fillId="0" borderId="1" xfId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0" fontId="24" fillId="2" borderId="1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0" fontId="25" fillId="0" borderId="1" xfId="0" applyNumberFormat="1" applyFont="1" applyBorder="1" applyAlignment="1">
      <alignment horizontal="center" vertical="center"/>
    </xf>
    <xf numFmtId="40" fontId="25" fillId="0" borderId="1" xfId="0" applyNumberFormat="1" applyFont="1" applyBorder="1" applyAlignment="1">
      <alignment horizontal="center" vertical="center"/>
    </xf>
    <xf numFmtId="40" fontId="24" fillId="0" borderId="1" xfId="0" applyNumberFormat="1" applyFont="1" applyBorder="1" applyAlignment="1">
      <alignment horizontal="center" vertical="center"/>
    </xf>
    <xf numFmtId="40" fontId="25" fillId="0" borderId="1" xfId="0" applyNumberFormat="1" applyFont="1" applyFill="1" applyBorder="1" applyAlignment="1">
      <alignment horizontal="center" vertical="center"/>
    </xf>
    <xf numFmtId="9" fontId="25" fillId="0" borderId="1" xfId="1" applyFont="1" applyBorder="1" applyAlignment="1">
      <alignment horizontal="center" vertical="center" wrapText="1"/>
    </xf>
    <xf numFmtId="10" fontId="25" fillId="0" borderId="1" xfId="1" applyNumberFormat="1" applyFont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vertical="center" wrapText="1"/>
    </xf>
    <xf numFmtId="1" fontId="25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167" fontId="28" fillId="3" borderId="1" xfId="3" applyFont="1" applyFill="1" applyBorder="1" applyAlignment="1" applyProtection="1">
      <alignment horizontal="center" vertical="center"/>
    </xf>
    <xf numFmtId="3" fontId="25" fillId="0" borderId="1" xfId="3" applyNumberFormat="1" applyFont="1" applyFill="1" applyBorder="1" applyAlignment="1" applyProtection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4" fontId="28" fillId="3" borderId="1" xfId="0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67" fontId="25" fillId="0" borderId="0" xfId="3" applyFont="1" applyFill="1" applyBorder="1" applyAlignment="1" applyProtection="1">
      <alignment horizontal="center" vertical="center"/>
    </xf>
    <xf numFmtId="167" fontId="25" fillId="0" borderId="0" xfId="0" applyNumberFormat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4" fontId="25" fillId="0" borderId="1" xfId="3" applyNumberFormat="1" applyFont="1" applyFill="1" applyBorder="1" applyAlignment="1" applyProtection="1">
      <alignment horizontal="center" vertical="center"/>
    </xf>
    <xf numFmtId="4" fontId="28" fillId="0" borderId="1" xfId="3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 wrapText="1"/>
    </xf>
    <xf numFmtId="0" fontId="30" fillId="39" borderId="1" xfId="0" applyFont="1" applyFill="1" applyBorder="1" applyAlignment="1">
      <alignment vertical="center" wrapText="1"/>
    </xf>
    <xf numFmtId="4" fontId="24" fillId="2" borderId="1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4" fontId="28" fillId="0" borderId="0" xfId="0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/>
    </xf>
    <xf numFmtId="167" fontId="28" fillId="3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28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10" fontId="30" fillId="0" borderId="1" xfId="1" applyNumberFormat="1" applyFont="1" applyFill="1" applyBorder="1" applyAlignment="1">
      <alignment horizontal="center" vertical="center"/>
    </xf>
    <xf numFmtId="39" fontId="25" fillId="0" borderId="1" xfId="5" applyNumberFormat="1" applyFont="1" applyFill="1" applyBorder="1" applyAlignment="1" applyProtection="1">
      <alignment horizontal="center" vertical="center"/>
    </xf>
    <xf numFmtId="10" fontId="25" fillId="0" borderId="1" xfId="1" applyNumberFormat="1" applyFont="1" applyFill="1" applyBorder="1" applyAlignment="1" applyProtection="1">
      <alignment horizontal="center" vertical="center"/>
    </xf>
    <xf numFmtId="10" fontId="25" fillId="0" borderId="0" xfId="0" applyNumberFormat="1" applyFont="1" applyAlignment="1">
      <alignment horizontal="center" vertical="center"/>
    </xf>
    <xf numFmtId="0" fontId="24" fillId="0" borderId="11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164" fontId="25" fillId="0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164" fontId="28" fillId="0" borderId="0" xfId="0" applyNumberFormat="1" applyFont="1" applyFill="1" applyBorder="1" applyAlignment="1">
      <alignment horizontal="center" vertical="center"/>
    </xf>
    <xf numFmtId="168" fontId="28" fillId="0" borderId="1" xfId="0" applyNumberFormat="1" applyFont="1" applyBorder="1" applyAlignment="1">
      <alignment horizontal="center" vertical="center"/>
    </xf>
    <xf numFmtId="168" fontId="28" fillId="0" borderId="0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166" fontId="25" fillId="0" borderId="1" xfId="2" applyNumberFormat="1" applyFont="1" applyBorder="1" applyAlignment="1">
      <alignment horizontal="center" vertical="center" wrapText="1"/>
    </xf>
    <xf numFmtId="166" fontId="25" fillId="0" borderId="1" xfId="2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1" fillId="0" borderId="0" xfId="0" applyFont="1"/>
    <xf numFmtId="0" fontId="24" fillId="0" borderId="10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25" fillId="45" borderId="0" xfId="0" applyFont="1" applyFill="1" applyAlignment="1">
      <alignment horizontal="left" vertical="center"/>
    </xf>
    <xf numFmtId="167" fontId="30" fillId="0" borderId="1" xfId="3" applyFont="1" applyFill="1" applyBorder="1" applyAlignment="1" applyProtection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8" fillId="3" borderId="1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2" fontId="30" fillId="0" borderId="1" xfId="2" applyNumberFormat="1" applyFont="1" applyFill="1" applyBorder="1" applyAlignment="1" applyProtection="1">
      <alignment horizontal="center" vertical="center" wrapText="1"/>
    </xf>
    <xf numFmtId="1" fontId="30" fillId="39" borderId="1" xfId="0" applyNumberFormat="1" applyFont="1" applyFill="1" applyBorder="1" applyAlignment="1">
      <alignment horizontal="center" vertical="center" wrapText="1"/>
    </xf>
    <xf numFmtId="1" fontId="30" fillId="0" borderId="1" xfId="3" applyNumberFormat="1" applyFont="1" applyBorder="1" applyAlignment="1">
      <alignment horizontal="center" vertical="center"/>
    </xf>
    <xf numFmtId="3" fontId="30" fillId="0" borderId="1" xfId="3" applyNumberFormat="1" applyFont="1" applyFill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165" fontId="25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3" fontId="25" fillId="0" borderId="1" xfId="2" applyFont="1" applyFill="1" applyBorder="1" applyAlignment="1">
      <alignment vertical="center"/>
    </xf>
    <xf numFmtId="169" fontId="25" fillId="0" borderId="0" xfId="0" applyNumberFormat="1" applyFont="1" applyAlignment="1">
      <alignment horizontal="center" vertical="center"/>
    </xf>
    <xf numFmtId="0" fontId="34" fillId="0" borderId="0" xfId="0" applyFont="1"/>
    <xf numFmtId="0" fontId="35" fillId="2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/>
    </xf>
    <xf numFmtId="170" fontId="36" fillId="0" borderId="1" xfId="0" applyNumberFormat="1" applyFont="1" applyBorder="1"/>
    <xf numFmtId="170" fontId="35" fillId="42" borderId="1" xfId="0" applyNumberFormat="1" applyFont="1" applyFill="1" applyBorder="1"/>
    <xf numFmtId="0" fontId="24" fillId="36" borderId="14" xfId="0" applyFont="1" applyFill="1" applyBorder="1" applyAlignment="1">
      <alignment horizontal="center" vertical="center"/>
    </xf>
    <xf numFmtId="0" fontId="24" fillId="36" borderId="25" xfId="0" applyFont="1" applyFill="1" applyBorder="1" applyAlignment="1">
      <alignment horizontal="center" vertical="center"/>
    </xf>
    <xf numFmtId="0" fontId="24" fillId="36" borderId="1" xfId="0" applyFont="1" applyFill="1" applyBorder="1" applyAlignment="1">
      <alignment horizontal="center" vertical="center"/>
    </xf>
    <xf numFmtId="0" fontId="24" fillId="36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8" fillId="43" borderId="14" xfId="0" applyFont="1" applyFill="1" applyBorder="1" applyAlignment="1">
      <alignment horizontal="center" vertical="center"/>
    </xf>
    <xf numFmtId="0" fontId="28" fillId="43" borderId="25" xfId="0" applyFont="1" applyFill="1" applyBorder="1" applyAlignment="1">
      <alignment horizontal="center" vertical="center"/>
    </xf>
    <xf numFmtId="0" fontId="28" fillId="43" borderId="26" xfId="0" applyFont="1" applyFill="1" applyBorder="1" applyAlignment="1">
      <alignment horizontal="center" vertical="center"/>
    </xf>
    <xf numFmtId="0" fontId="24" fillId="44" borderId="0" xfId="0" applyFont="1" applyFill="1" applyBorder="1" applyAlignment="1">
      <alignment horizontal="center" vertical="center"/>
    </xf>
    <xf numFmtId="0" fontId="24" fillId="41" borderId="0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24" fillId="42" borderId="0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36" borderId="2" xfId="0" applyFont="1" applyFill="1" applyBorder="1" applyAlignment="1">
      <alignment horizontal="center" vertical="center"/>
    </xf>
    <xf numFmtId="0" fontId="24" fillId="36" borderId="4" xfId="0" applyFont="1" applyFill="1" applyBorder="1" applyAlignment="1">
      <alignment horizontal="center" vertical="center"/>
    </xf>
    <xf numFmtId="0" fontId="24" fillId="36" borderId="3" xfId="0" applyFont="1" applyFill="1" applyBorder="1" applyAlignment="1">
      <alignment horizontal="center" vertical="center"/>
    </xf>
    <xf numFmtId="0" fontId="24" fillId="36" borderId="8" xfId="0" applyFont="1" applyFill="1" applyBorder="1" applyAlignment="1">
      <alignment horizontal="center" vertical="center"/>
    </xf>
    <xf numFmtId="0" fontId="24" fillId="36" borderId="9" xfId="0" applyFont="1" applyFill="1" applyBorder="1" applyAlignment="1">
      <alignment horizontal="center" vertical="center"/>
    </xf>
    <xf numFmtId="0" fontId="24" fillId="36" borderId="10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6" fillId="40" borderId="0" xfId="0" applyFont="1" applyFill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8" fillId="43" borderId="1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0" fontId="31" fillId="43" borderId="1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4" fillId="36" borderId="0" xfId="0" applyFont="1" applyFill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36" borderId="0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6" fillId="38" borderId="0" xfId="0" applyFont="1" applyFill="1" applyAlignment="1">
      <alignment horizontal="center"/>
    </xf>
    <xf numFmtId="0" fontId="24" fillId="2" borderId="0" xfId="0" applyFont="1" applyFill="1" applyBorder="1" applyAlignment="1">
      <alignment horizontal="center" vertical="center"/>
    </xf>
    <xf numFmtId="0" fontId="30" fillId="39" borderId="14" xfId="0" applyFont="1" applyFill="1" applyBorder="1" applyAlignment="1">
      <alignment horizontal="center" vertical="center" wrapText="1"/>
    </xf>
    <xf numFmtId="0" fontId="30" fillId="39" borderId="25" xfId="0" applyFont="1" applyFill="1" applyBorder="1" applyAlignment="1">
      <alignment horizontal="center" vertical="center" wrapText="1"/>
    </xf>
    <xf numFmtId="0" fontId="30" fillId="39" borderId="26" xfId="0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35" fillId="4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42" borderId="1" xfId="0" applyFont="1" applyFill="1" applyBorder="1" applyAlignment="1">
      <alignment horizontal="right"/>
    </xf>
  </cellXfs>
  <cellStyles count="55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Incorreto" xfId="12" builtinId="27" customBuiltin="1"/>
    <cellStyle name="Moeda 2" xfId="54"/>
    <cellStyle name="Neutra" xfId="13" builtinId="28" customBuiltin="1"/>
    <cellStyle name="Normal" xfId="0" builtinId="0"/>
    <cellStyle name="Normal 2" xfId="48"/>
    <cellStyle name="Normal 3" xfId="53"/>
    <cellStyle name="Nota" xfId="20" builtinId="10" customBuiltin="1"/>
    <cellStyle name="Porcentagem" xfId="1" builtinId="5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/>
    <cellStyle name="Vírgula 3" xfId="5"/>
    <cellStyle name="Vírgula 3 2" xfId="51"/>
    <cellStyle name="Vírgula 4" xfId="4"/>
    <cellStyle name="Vírgula 4 2" xfId="50"/>
    <cellStyle name="Vírgula 5" xfId="47"/>
    <cellStyle name="Vírgula 5 2" xfId="52"/>
    <cellStyle name="Vírgula 6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32"/>
  <sheetViews>
    <sheetView showGridLines="0" topLeftCell="A307" zoomScale="115" zoomScaleNormal="115" zoomScaleSheetLayoutView="85" workbookViewId="0">
      <selection activeCell="A319" sqref="A319:B331"/>
    </sheetView>
  </sheetViews>
  <sheetFormatPr defaultRowHeight="15.75" customHeight="1" x14ac:dyDescent="0.25"/>
  <cols>
    <col min="1" max="1" width="28.140625" style="22" customWidth="1"/>
    <col min="2" max="7" width="15.7109375" style="22" customWidth="1"/>
    <col min="8" max="16384" width="9.140625" style="22"/>
  </cols>
  <sheetData>
    <row r="1" spans="1:12" ht="15.75" customHeight="1" x14ac:dyDescent="0.25">
      <c r="A1" s="167" t="s">
        <v>226</v>
      </c>
      <c r="B1" s="167"/>
      <c r="C1" s="167"/>
      <c r="D1" s="167"/>
      <c r="E1" s="167"/>
      <c r="F1" s="167"/>
      <c r="G1" s="167"/>
    </row>
    <row r="2" spans="1:12" ht="15.75" customHeight="1" x14ac:dyDescent="0.25">
      <c r="A2" s="167" t="s">
        <v>227</v>
      </c>
      <c r="B2" s="167"/>
      <c r="C2" s="167"/>
      <c r="D2" s="167"/>
      <c r="E2" s="167"/>
      <c r="F2" s="167"/>
      <c r="G2" s="167"/>
    </row>
    <row r="3" spans="1:12" ht="15.75" customHeight="1" x14ac:dyDescent="0.25">
      <c r="A3" s="23"/>
      <c r="B3" s="23"/>
      <c r="C3" s="23"/>
      <c r="D3" s="23"/>
      <c r="E3" s="23"/>
      <c r="F3" s="23"/>
      <c r="G3" s="24"/>
    </row>
    <row r="4" spans="1:12" ht="15.75" customHeight="1" x14ac:dyDescent="0.25">
      <c r="A4" s="140" t="s">
        <v>307</v>
      </c>
      <c r="B4" s="23"/>
      <c r="C4" s="23"/>
      <c r="D4" s="23"/>
      <c r="E4" s="23"/>
      <c r="F4" s="23"/>
      <c r="G4" s="137"/>
    </row>
    <row r="5" spans="1:12" ht="15.75" customHeight="1" x14ac:dyDescent="0.25">
      <c r="A5" s="23"/>
      <c r="B5" s="23"/>
      <c r="C5" s="23"/>
      <c r="D5" s="23"/>
      <c r="E5" s="23"/>
      <c r="F5" s="23"/>
      <c r="G5" s="137"/>
    </row>
    <row r="6" spans="1:12" ht="15.75" customHeight="1" x14ac:dyDescent="0.25">
      <c r="A6" s="158" t="s">
        <v>5</v>
      </c>
      <c r="B6" s="158"/>
      <c r="C6" s="158"/>
      <c r="D6" s="158"/>
      <c r="E6" s="158"/>
      <c r="F6" s="158"/>
      <c r="G6" s="158"/>
    </row>
    <row r="7" spans="1:12" ht="15.75" customHeight="1" x14ac:dyDescent="0.25">
      <c r="A7" s="23"/>
      <c r="B7" s="23"/>
      <c r="C7" s="23"/>
      <c r="D7" s="23"/>
      <c r="E7" s="23"/>
      <c r="F7" s="23"/>
      <c r="G7" s="24"/>
    </row>
    <row r="8" spans="1:12" ht="15.75" customHeight="1" x14ac:dyDescent="0.25">
      <c r="A8" s="150" t="s">
        <v>0</v>
      </c>
      <c r="B8" s="150"/>
      <c r="C8" s="150"/>
      <c r="D8" s="150"/>
      <c r="E8" s="150"/>
      <c r="F8" s="150"/>
      <c r="G8" s="150"/>
    </row>
    <row r="10" spans="1:12" ht="15.75" customHeight="1" x14ac:dyDescent="0.25">
      <c r="A10" s="168" t="s">
        <v>0</v>
      </c>
      <c r="B10" s="168"/>
    </row>
    <row r="11" spans="1:12" ht="15.75" customHeight="1" x14ac:dyDescent="0.25">
      <c r="A11" s="25" t="s">
        <v>264</v>
      </c>
      <c r="B11" s="26">
        <v>2560.8000000000002</v>
      </c>
      <c r="L11" s="47" t="s">
        <v>265</v>
      </c>
    </row>
    <row r="13" spans="1:12" ht="15.75" customHeight="1" x14ac:dyDescent="0.25">
      <c r="A13" s="150" t="s">
        <v>129</v>
      </c>
      <c r="B13" s="150"/>
      <c r="C13" s="150"/>
      <c r="D13" s="150"/>
      <c r="E13" s="150"/>
      <c r="F13" s="150"/>
      <c r="G13" s="150"/>
    </row>
    <row r="14" spans="1:12" ht="15.75" customHeight="1" x14ac:dyDescent="0.25">
      <c r="A14" s="23"/>
      <c r="B14" s="23"/>
      <c r="C14" s="23"/>
      <c r="D14" s="23"/>
      <c r="E14" s="23"/>
      <c r="F14" s="23"/>
    </row>
    <row r="15" spans="1:12" ht="15.75" customHeight="1" x14ac:dyDescent="0.25">
      <c r="A15" s="147" t="s">
        <v>129</v>
      </c>
      <c r="B15" s="147"/>
      <c r="C15" s="147"/>
      <c r="D15" s="147"/>
    </row>
    <row r="16" spans="1:12" ht="29.25" customHeight="1" x14ac:dyDescent="0.25">
      <c r="A16" s="27" t="s">
        <v>3</v>
      </c>
      <c r="B16" s="27" t="s">
        <v>1</v>
      </c>
      <c r="C16" s="27" t="s">
        <v>2</v>
      </c>
      <c r="D16" s="28" t="s">
        <v>130</v>
      </c>
    </row>
    <row r="17" spans="1:7" ht="15.75" customHeight="1" x14ac:dyDescent="0.25">
      <c r="A17" s="25" t="s">
        <v>264</v>
      </c>
      <c r="B17" s="29">
        <f>B11</f>
        <v>2560.8000000000002</v>
      </c>
      <c r="C17" s="30">
        <v>0</v>
      </c>
      <c r="D17" s="26">
        <f>B17*C17</f>
        <v>0</v>
      </c>
      <c r="E17" s="24"/>
      <c r="G17" s="24"/>
    </row>
    <row r="19" spans="1:7" ht="15.75" customHeight="1" x14ac:dyDescent="0.25">
      <c r="A19" s="150" t="s">
        <v>131</v>
      </c>
      <c r="B19" s="150"/>
      <c r="C19" s="150"/>
      <c r="D19" s="150"/>
      <c r="E19" s="150"/>
      <c r="F19" s="150"/>
      <c r="G19" s="150"/>
    </row>
    <row r="20" spans="1:7" ht="15.75" customHeight="1" x14ac:dyDescent="0.25">
      <c r="A20" s="24"/>
      <c r="B20" s="24"/>
      <c r="C20" s="24"/>
      <c r="D20" s="24"/>
      <c r="F20" s="24"/>
    </row>
    <row r="21" spans="1:7" ht="15.75" customHeight="1" x14ac:dyDescent="0.25">
      <c r="A21" s="147" t="s">
        <v>132</v>
      </c>
      <c r="B21" s="147"/>
      <c r="C21" s="147"/>
      <c r="D21" s="147"/>
    </row>
    <row r="22" spans="1:7" ht="15.75" customHeight="1" x14ac:dyDescent="0.25">
      <c r="A22" s="27" t="s">
        <v>3</v>
      </c>
      <c r="B22" s="27" t="s">
        <v>1</v>
      </c>
      <c r="C22" s="27" t="s">
        <v>2</v>
      </c>
      <c r="D22" s="27" t="s">
        <v>4</v>
      </c>
    </row>
    <row r="23" spans="1:7" ht="15.75" customHeight="1" x14ac:dyDescent="0.25">
      <c r="A23" s="25" t="s">
        <v>264</v>
      </c>
      <c r="B23" s="29">
        <v>0</v>
      </c>
      <c r="C23" s="31">
        <v>0</v>
      </c>
      <c r="D23" s="26">
        <v>0</v>
      </c>
    </row>
    <row r="25" spans="1:7" ht="15.75" customHeight="1" x14ac:dyDescent="0.25">
      <c r="A25" s="150" t="s">
        <v>6</v>
      </c>
      <c r="B25" s="150"/>
      <c r="C25" s="150"/>
      <c r="D25" s="150"/>
      <c r="E25" s="150"/>
      <c r="F25" s="150"/>
      <c r="G25" s="150"/>
    </row>
    <row r="27" spans="1:7" ht="15.75" customHeight="1" x14ac:dyDescent="0.25">
      <c r="A27" s="147" t="s">
        <v>6</v>
      </c>
      <c r="B27" s="147"/>
      <c r="C27" s="147"/>
      <c r="D27" s="147"/>
      <c r="E27" s="147"/>
    </row>
    <row r="28" spans="1:7" ht="15.75" customHeight="1" x14ac:dyDescent="0.25">
      <c r="A28" s="27" t="s">
        <v>3</v>
      </c>
      <c r="B28" s="27" t="s">
        <v>8</v>
      </c>
      <c r="C28" s="27" t="s">
        <v>9</v>
      </c>
      <c r="D28" s="27" t="s">
        <v>2</v>
      </c>
      <c r="E28" s="27" t="s">
        <v>4</v>
      </c>
    </row>
    <row r="29" spans="1:7" ht="15.75" customHeight="1" x14ac:dyDescent="0.25">
      <c r="A29" s="25" t="s">
        <v>264</v>
      </c>
      <c r="B29" s="29">
        <v>0</v>
      </c>
      <c r="C29" s="32">
        <v>0</v>
      </c>
      <c r="D29" s="31">
        <v>0</v>
      </c>
      <c r="E29" s="26">
        <v>0</v>
      </c>
    </row>
    <row r="30" spans="1:7" ht="15.75" customHeight="1" x14ac:dyDescent="0.25">
      <c r="A30" s="33"/>
      <c r="B30" s="34"/>
      <c r="C30" s="35"/>
      <c r="D30" s="36"/>
      <c r="E30" s="37"/>
    </row>
    <row r="31" spans="1:7" ht="15.75" customHeight="1" x14ac:dyDescent="0.25">
      <c r="A31" s="147" t="s">
        <v>10</v>
      </c>
      <c r="B31" s="147"/>
      <c r="C31" s="147"/>
      <c r="D31" s="147"/>
      <c r="E31" s="147"/>
    </row>
    <row r="32" spans="1:7" ht="15.75" customHeight="1" x14ac:dyDescent="0.25">
      <c r="A32" s="27" t="s">
        <v>3</v>
      </c>
      <c r="B32" s="27" t="s">
        <v>8</v>
      </c>
      <c r="C32" s="27" t="s">
        <v>9</v>
      </c>
      <c r="D32" s="27" t="s">
        <v>2</v>
      </c>
      <c r="E32" s="27" t="s">
        <v>4</v>
      </c>
    </row>
    <row r="33" spans="1:7" ht="15.75" customHeight="1" x14ac:dyDescent="0.25">
      <c r="A33" s="25" t="s">
        <v>264</v>
      </c>
      <c r="B33" s="29">
        <v>0</v>
      </c>
      <c r="C33" s="32">
        <v>0</v>
      </c>
      <c r="D33" s="31">
        <v>0</v>
      </c>
      <c r="E33" s="26">
        <v>0</v>
      </c>
    </row>
    <row r="35" spans="1:7" ht="15.75" customHeight="1" x14ac:dyDescent="0.25">
      <c r="A35" s="147" t="s">
        <v>7</v>
      </c>
      <c r="B35" s="147"/>
      <c r="C35" s="147"/>
      <c r="D35" s="147"/>
    </row>
    <row r="36" spans="1:7" ht="25.5" x14ac:dyDescent="0.25">
      <c r="A36" s="27" t="s">
        <v>3</v>
      </c>
      <c r="B36" s="27" t="s">
        <v>11</v>
      </c>
      <c r="C36" s="28" t="s">
        <v>12</v>
      </c>
      <c r="D36" s="27" t="s">
        <v>4</v>
      </c>
    </row>
    <row r="37" spans="1:7" ht="15.75" customHeight="1" x14ac:dyDescent="0.25">
      <c r="A37" s="25" t="s">
        <v>264</v>
      </c>
      <c r="B37" s="29">
        <v>0</v>
      </c>
      <c r="C37" s="29">
        <v>0</v>
      </c>
      <c r="D37" s="26">
        <v>0</v>
      </c>
    </row>
    <row r="39" spans="1:7" ht="15.75" customHeight="1" x14ac:dyDescent="0.25">
      <c r="A39" s="154" t="s">
        <v>254</v>
      </c>
      <c r="B39" s="154"/>
      <c r="C39" s="154"/>
      <c r="D39" s="154"/>
      <c r="E39" s="154"/>
      <c r="F39" s="154"/>
      <c r="G39" s="154"/>
    </row>
    <row r="41" spans="1:7" ht="15.75" customHeight="1" x14ac:dyDescent="0.25">
      <c r="A41" s="147" t="s">
        <v>5</v>
      </c>
      <c r="B41" s="147"/>
      <c r="C41" s="147"/>
      <c r="D41" s="147"/>
      <c r="E41" s="147"/>
      <c r="F41" s="147"/>
      <c r="G41" s="147"/>
    </row>
    <row r="42" spans="1:7" ht="41.25" customHeight="1" x14ac:dyDescent="0.25">
      <c r="A42" s="27" t="s">
        <v>3</v>
      </c>
      <c r="B42" s="27" t="s">
        <v>13</v>
      </c>
      <c r="C42" s="28" t="s">
        <v>133</v>
      </c>
      <c r="D42" s="28" t="s">
        <v>136</v>
      </c>
      <c r="E42" s="27" t="s">
        <v>11</v>
      </c>
      <c r="F42" s="27" t="s">
        <v>14</v>
      </c>
      <c r="G42" s="27" t="s">
        <v>15</v>
      </c>
    </row>
    <row r="43" spans="1:7" ht="15.75" customHeight="1" x14ac:dyDescent="0.25">
      <c r="A43" s="25" t="s">
        <v>264</v>
      </c>
      <c r="B43" s="29">
        <f>B11</f>
        <v>2560.8000000000002</v>
      </c>
      <c r="C43" s="29">
        <f>D17</f>
        <v>0</v>
      </c>
      <c r="D43" s="29">
        <v>0</v>
      </c>
      <c r="E43" s="29">
        <f>D37</f>
        <v>0</v>
      </c>
      <c r="F43" s="38">
        <v>0</v>
      </c>
      <c r="G43" s="26">
        <f>SUM(B43:F43)</f>
        <v>2560.8000000000002</v>
      </c>
    </row>
    <row r="45" spans="1:7" ht="15.75" customHeight="1" x14ac:dyDescent="0.25">
      <c r="A45" s="158" t="s">
        <v>125</v>
      </c>
      <c r="B45" s="158"/>
      <c r="C45" s="158"/>
      <c r="D45" s="158"/>
      <c r="E45" s="158"/>
      <c r="F45" s="158"/>
      <c r="G45" s="158"/>
    </row>
    <row r="47" spans="1:7" ht="15.75" customHeight="1" x14ac:dyDescent="0.25">
      <c r="A47" s="150" t="s">
        <v>128</v>
      </c>
      <c r="B47" s="150"/>
      <c r="C47" s="150"/>
      <c r="D47" s="150"/>
      <c r="E47" s="150"/>
      <c r="F47" s="150"/>
      <c r="G47" s="150"/>
    </row>
    <row r="48" spans="1:7" ht="15.75" customHeight="1" x14ac:dyDescent="0.25">
      <c r="C48" s="72"/>
    </row>
    <row r="49" spans="1:5" ht="30.75" customHeight="1" x14ac:dyDescent="0.25">
      <c r="A49" s="148" t="s">
        <v>134</v>
      </c>
      <c r="B49" s="147"/>
      <c r="C49" s="147"/>
      <c r="D49" s="147"/>
      <c r="E49" s="39"/>
    </row>
    <row r="50" spans="1:5" ht="27.75" customHeight="1" x14ac:dyDescent="0.25">
      <c r="A50" s="27" t="s">
        <v>3</v>
      </c>
      <c r="B50" s="27" t="s">
        <v>1</v>
      </c>
      <c r="C50" s="28" t="s">
        <v>127</v>
      </c>
      <c r="D50" s="27" t="s">
        <v>4</v>
      </c>
    </row>
    <row r="51" spans="1:5" ht="15.75" customHeight="1" x14ac:dyDescent="0.25">
      <c r="A51" s="25" t="s">
        <v>264</v>
      </c>
      <c r="B51" s="40">
        <f>G43</f>
        <v>2560.8000000000002</v>
      </c>
      <c r="C51" s="41">
        <f t="shared" ref="C51" si="0">1/12</f>
        <v>8.3333333333333329E-2</v>
      </c>
      <c r="D51" s="42">
        <f t="shared" ref="D51" si="1">B51*C51</f>
        <v>213.4</v>
      </c>
    </row>
    <row r="53" spans="1:5" ht="27.75" customHeight="1" x14ac:dyDescent="0.25">
      <c r="A53" s="148" t="s">
        <v>135</v>
      </c>
      <c r="B53" s="147"/>
      <c r="C53" s="147"/>
      <c r="D53" s="147"/>
    </row>
    <row r="54" spans="1:5" ht="25.5" x14ac:dyDescent="0.25">
      <c r="A54" s="27" t="s">
        <v>3</v>
      </c>
      <c r="B54" s="27" t="s">
        <v>1</v>
      </c>
      <c r="C54" s="28" t="s">
        <v>127</v>
      </c>
      <c r="D54" s="27" t="s">
        <v>4</v>
      </c>
    </row>
    <row r="55" spans="1:5" ht="15.75" customHeight="1" x14ac:dyDescent="0.25">
      <c r="A55" s="25" t="s">
        <v>264</v>
      </c>
      <c r="B55" s="40">
        <f>G43</f>
        <v>2560.8000000000002</v>
      </c>
      <c r="C55" s="41">
        <f t="shared" ref="C55" si="2">1/12</f>
        <v>8.3333333333333329E-2</v>
      </c>
      <c r="D55" s="42">
        <f t="shared" ref="D55" si="3">B55*C55</f>
        <v>213.4</v>
      </c>
    </row>
    <row r="57" spans="1:5" ht="15.75" customHeight="1" x14ac:dyDescent="0.25">
      <c r="A57" s="148" t="s">
        <v>16</v>
      </c>
      <c r="B57" s="148"/>
      <c r="C57" s="148"/>
      <c r="D57" s="148"/>
      <c r="E57" s="148"/>
    </row>
    <row r="58" spans="1:5" ht="25.5" x14ac:dyDescent="0.25">
      <c r="A58" s="27" t="s">
        <v>3</v>
      </c>
      <c r="B58" s="27" t="s">
        <v>1</v>
      </c>
      <c r="C58" s="28" t="s">
        <v>17</v>
      </c>
      <c r="D58" s="28" t="s">
        <v>127</v>
      </c>
      <c r="E58" s="27" t="s">
        <v>4</v>
      </c>
    </row>
    <row r="59" spans="1:5" ht="15.75" customHeight="1" x14ac:dyDescent="0.25">
      <c r="A59" s="25" t="s">
        <v>264</v>
      </c>
      <c r="B59" s="40">
        <f>G43</f>
        <v>2560.8000000000002</v>
      </c>
      <c r="C59" s="30">
        <f t="shared" ref="C59" si="4">1/3</f>
        <v>0.33333333333333331</v>
      </c>
      <c r="D59" s="41">
        <f t="shared" ref="D59" si="5">1/12</f>
        <v>8.3333333333333329E-2</v>
      </c>
      <c r="E59" s="42">
        <f t="shared" ref="E59" si="6">B59*C59*D59</f>
        <v>71.133333333333326</v>
      </c>
    </row>
    <row r="61" spans="1:5" ht="15.75" customHeight="1" x14ac:dyDescent="0.25">
      <c r="A61" s="147" t="s">
        <v>128</v>
      </c>
      <c r="B61" s="147"/>
      <c r="C61" s="147"/>
      <c r="D61" s="147"/>
      <c r="E61" s="147"/>
    </row>
    <row r="62" spans="1:5" ht="15.75" customHeight="1" x14ac:dyDescent="0.25">
      <c r="A62" s="27" t="s">
        <v>3</v>
      </c>
      <c r="B62" s="27" t="s">
        <v>124</v>
      </c>
      <c r="C62" s="27" t="s">
        <v>123</v>
      </c>
      <c r="D62" s="27" t="s">
        <v>18</v>
      </c>
      <c r="E62" s="27" t="s">
        <v>15</v>
      </c>
    </row>
    <row r="63" spans="1:5" ht="15.75" customHeight="1" x14ac:dyDescent="0.25">
      <c r="A63" s="25" t="s">
        <v>264</v>
      </c>
      <c r="B63" s="40">
        <f>D51</f>
        <v>213.4</v>
      </c>
      <c r="C63" s="40">
        <f>D55</f>
        <v>213.4</v>
      </c>
      <c r="D63" s="40">
        <f>E59</f>
        <v>71.133333333333326</v>
      </c>
      <c r="E63" s="42">
        <f t="shared" ref="E63" si="7">SUM(B63:D63)</f>
        <v>497.93333333333334</v>
      </c>
    </row>
    <row r="65" spans="1:7" ht="15.75" customHeight="1" x14ac:dyDescent="0.25">
      <c r="A65" s="150" t="s">
        <v>20</v>
      </c>
      <c r="B65" s="150"/>
      <c r="C65" s="150"/>
      <c r="D65" s="150"/>
      <c r="E65" s="150"/>
      <c r="F65" s="150"/>
      <c r="G65" s="150"/>
    </row>
    <row r="67" spans="1:7" ht="15.75" customHeight="1" x14ac:dyDescent="0.25">
      <c r="A67" s="147" t="s">
        <v>21</v>
      </c>
      <c r="B67" s="147"/>
    </row>
    <row r="68" spans="1:7" ht="15.75" customHeight="1" x14ac:dyDescent="0.25">
      <c r="A68" s="27" t="s">
        <v>22</v>
      </c>
      <c r="B68" s="27" t="s">
        <v>2</v>
      </c>
    </row>
    <row r="69" spans="1:7" ht="15.75" customHeight="1" x14ac:dyDescent="0.25">
      <c r="A69" s="25" t="s">
        <v>23</v>
      </c>
      <c r="B69" s="32">
        <v>0.2</v>
      </c>
    </row>
    <row r="70" spans="1:7" ht="15.75" customHeight="1" x14ac:dyDescent="0.25">
      <c r="A70" s="25" t="s">
        <v>24</v>
      </c>
      <c r="B70" s="32">
        <v>2.5000000000000001E-2</v>
      </c>
    </row>
    <row r="71" spans="1:7" ht="15.75" customHeight="1" x14ac:dyDescent="0.25">
      <c r="A71" s="25" t="s">
        <v>25</v>
      </c>
      <c r="B71" s="30">
        <v>0.03</v>
      </c>
    </row>
    <row r="72" spans="1:7" ht="15.75" customHeight="1" x14ac:dyDescent="0.25">
      <c r="A72" s="25" t="s">
        <v>26</v>
      </c>
      <c r="B72" s="32">
        <v>1.4999999999999999E-2</v>
      </c>
    </row>
    <row r="73" spans="1:7" ht="15.75" customHeight="1" x14ac:dyDescent="0.25">
      <c r="A73" s="25" t="s">
        <v>27</v>
      </c>
      <c r="B73" s="32">
        <v>0.01</v>
      </c>
    </row>
    <row r="74" spans="1:7" ht="15.75" customHeight="1" x14ac:dyDescent="0.25">
      <c r="A74" s="25" t="s">
        <v>28</v>
      </c>
      <c r="B74" s="32">
        <v>6.0000000000000001E-3</v>
      </c>
    </row>
    <row r="75" spans="1:7" ht="15.75" customHeight="1" x14ac:dyDescent="0.25">
      <c r="A75" s="25" t="s">
        <v>29</v>
      </c>
      <c r="B75" s="32">
        <v>2E-3</v>
      </c>
    </row>
    <row r="76" spans="1:7" ht="15.75" customHeight="1" x14ac:dyDescent="0.25">
      <c r="A76" s="25" t="s">
        <v>30</v>
      </c>
      <c r="B76" s="32">
        <v>0.08</v>
      </c>
    </row>
    <row r="77" spans="1:7" ht="15.75" customHeight="1" x14ac:dyDescent="0.25">
      <c r="A77" s="43" t="s">
        <v>31</v>
      </c>
      <c r="B77" s="44">
        <f>SUM(B69:B76)</f>
        <v>0.36800000000000005</v>
      </c>
    </row>
    <row r="79" spans="1:7" ht="15.75" customHeight="1" x14ac:dyDescent="0.25">
      <c r="A79" s="147" t="s">
        <v>32</v>
      </c>
      <c r="B79" s="147"/>
      <c r="C79" s="147"/>
      <c r="D79" s="147"/>
    </row>
    <row r="80" spans="1:7" ht="15.75" customHeight="1" x14ac:dyDescent="0.25">
      <c r="A80" s="27" t="s">
        <v>3</v>
      </c>
      <c r="B80" s="27" t="s">
        <v>1</v>
      </c>
      <c r="C80" s="27" t="s">
        <v>2</v>
      </c>
      <c r="D80" s="27" t="s">
        <v>4</v>
      </c>
    </row>
    <row r="81" spans="1:11" ht="15.75" customHeight="1" x14ac:dyDescent="0.25">
      <c r="A81" s="25" t="s">
        <v>264</v>
      </c>
      <c r="B81" s="40">
        <f>G43+E63</f>
        <v>3058.7333333333336</v>
      </c>
      <c r="C81" s="41">
        <f t="shared" ref="C81" si="8">SUM($B$69:$B$75)</f>
        <v>0.28800000000000003</v>
      </c>
      <c r="D81" s="42">
        <f t="shared" ref="D81" si="9">B81*C81</f>
        <v>880.91520000000014</v>
      </c>
    </row>
    <row r="83" spans="1:11" ht="15.75" customHeight="1" x14ac:dyDescent="0.25">
      <c r="A83" s="147" t="s">
        <v>33</v>
      </c>
      <c r="B83" s="147"/>
      <c r="C83" s="147"/>
      <c r="D83" s="147"/>
    </row>
    <row r="84" spans="1:11" ht="15.75" customHeight="1" x14ac:dyDescent="0.25">
      <c r="A84" s="27" t="s">
        <v>3</v>
      </c>
      <c r="B84" s="27" t="s">
        <v>1</v>
      </c>
      <c r="C84" s="27" t="s">
        <v>2</v>
      </c>
      <c r="D84" s="27" t="s">
        <v>4</v>
      </c>
    </row>
    <row r="85" spans="1:11" ht="15.75" customHeight="1" x14ac:dyDescent="0.25">
      <c r="A85" s="25" t="s">
        <v>264</v>
      </c>
      <c r="B85" s="40">
        <f>G43+E63</f>
        <v>3058.7333333333336</v>
      </c>
      <c r="C85" s="41">
        <f t="shared" ref="C85" si="10">$B$76</f>
        <v>0.08</v>
      </c>
      <c r="D85" s="42">
        <f t="shared" ref="D85" si="11">B85*C85</f>
        <v>244.6986666666667</v>
      </c>
    </row>
    <row r="87" spans="1:11" ht="15.75" customHeight="1" x14ac:dyDescent="0.25">
      <c r="A87" s="147" t="s">
        <v>20</v>
      </c>
      <c r="B87" s="147"/>
      <c r="C87" s="147"/>
      <c r="D87" s="147"/>
    </row>
    <row r="88" spans="1:11" ht="15.75" customHeight="1" x14ac:dyDescent="0.25">
      <c r="A88" s="27" t="s">
        <v>3</v>
      </c>
      <c r="B88" s="27" t="s">
        <v>34</v>
      </c>
      <c r="C88" s="27" t="s">
        <v>30</v>
      </c>
      <c r="D88" s="27" t="s">
        <v>15</v>
      </c>
    </row>
    <row r="89" spans="1:11" ht="15.75" customHeight="1" x14ac:dyDescent="0.25">
      <c r="A89" s="25" t="s">
        <v>264</v>
      </c>
      <c r="B89" s="40">
        <f>D81</f>
        <v>880.91520000000014</v>
      </c>
      <c r="C89" s="40">
        <f>D85</f>
        <v>244.6986666666667</v>
      </c>
      <c r="D89" s="42">
        <f t="shared" ref="D89" si="12">B89+C89</f>
        <v>1125.6138666666668</v>
      </c>
    </row>
    <row r="91" spans="1:11" ht="15.75" customHeight="1" x14ac:dyDescent="0.25">
      <c r="A91" s="150" t="s">
        <v>35</v>
      </c>
      <c r="B91" s="150"/>
      <c r="C91" s="150"/>
      <c r="D91" s="150"/>
      <c r="E91" s="150"/>
      <c r="F91" s="150"/>
      <c r="G91" s="150"/>
    </row>
    <row r="92" spans="1:11" ht="15.75" customHeight="1" x14ac:dyDescent="0.25">
      <c r="A92" s="159" t="s">
        <v>36</v>
      </c>
      <c r="B92" s="159"/>
      <c r="C92" s="159"/>
      <c r="D92" s="159"/>
      <c r="E92" s="159"/>
      <c r="F92" s="159"/>
      <c r="G92" s="159"/>
    </row>
    <row r="94" spans="1:11" ht="15.75" customHeight="1" x14ac:dyDescent="0.25">
      <c r="A94" s="147" t="s">
        <v>41</v>
      </c>
      <c r="B94" s="147"/>
      <c r="C94" s="147"/>
      <c r="D94" s="147"/>
      <c r="E94" s="147"/>
    </row>
    <row r="95" spans="1:11" ht="25.5" x14ac:dyDescent="0.25">
      <c r="A95" s="27" t="s">
        <v>3</v>
      </c>
      <c r="B95" s="27" t="s">
        <v>37</v>
      </c>
      <c r="C95" s="27" t="s">
        <v>38</v>
      </c>
      <c r="D95" s="28" t="s">
        <v>40</v>
      </c>
      <c r="E95" s="27" t="s">
        <v>39</v>
      </c>
    </row>
    <row r="96" spans="1:11" ht="15.75" customHeight="1" x14ac:dyDescent="0.25">
      <c r="A96" s="25" t="s">
        <v>264</v>
      </c>
      <c r="B96" s="40">
        <v>4.2</v>
      </c>
      <c r="C96" s="46">
        <v>2</v>
      </c>
      <c r="D96" s="46">
        <v>22</v>
      </c>
      <c r="E96" s="42">
        <f t="shared" ref="E96" si="13">B96*C96*D96</f>
        <v>184.8</v>
      </c>
      <c r="K96" s="119" t="s">
        <v>269</v>
      </c>
    </row>
    <row r="98" spans="1:11" ht="15.75" customHeight="1" x14ac:dyDescent="0.25">
      <c r="A98" s="147" t="s">
        <v>45</v>
      </c>
      <c r="B98" s="147"/>
      <c r="C98" s="147"/>
      <c r="D98" s="147"/>
      <c r="E98" s="147"/>
    </row>
    <row r="99" spans="1:11" ht="15.75" customHeight="1" x14ac:dyDescent="0.25">
      <c r="A99" s="27" t="s">
        <v>3</v>
      </c>
      <c r="B99" s="27" t="s">
        <v>1</v>
      </c>
      <c r="C99" s="27" t="s">
        <v>42</v>
      </c>
      <c r="D99" s="27" t="s">
        <v>2</v>
      </c>
      <c r="E99" s="27" t="s">
        <v>43</v>
      </c>
    </row>
    <row r="100" spans="1:11" ht="15.75" customHeight="1" x14ac:dyDescent="0.25">
      <c r="A100" s="25" t="s">
        <v>264</v>
      </c>
      <c r="B100" s="40">
        <f>B11</f>
        <v>2560.8000000000002</v>
      </c>
      <c r="C100" s="48">
        <v>1</v>
      </c>
      <c r="D100" s="48">
        <v>0.06</v>
      </c>
      <c r="E100" s="42">
        <f t="shared" ref="E100" si="14">B100*C100*D100</f>
        <v>153.648</v>
      </c>
    </row>
    <row r="102" spans="1:11" ht="15.75" customHeight="1" x14ac:dyDescent="0.25">
      <c r="A102" s="147" t="s">
        <v>47</v>
      </c>
      <c r="B102" s="147"/>
      <c r="C102" s="147"/>
      <c r="D102" s="147"/>
    </row>
    <row r="103" spans="1:11" ht="15.75" customHeight="1" x14ac:dyDescent="0.25">
      <c r="A103" s="27" t="s">
        <v>3</v>
      </c>
      <c r="B103" s="27" t="s">
        <v>39</v>
      </c>
      <c r="C103" s="27" t="s">
        <v>44</v>
      </c>
      <c r="D103" s="27" t="s">
        <v>46</v>
      </c>
    </row>
    <row r="104" spans="1:11" ht="15.75" customHeight="1" x14ac:dyDescent="0.25">
      <c r="A104" s="25" t="s">
        <v>264</v>
      </c>
      <c r="B104" s="40">
        <f>E96</f>
        <v>184.8</v>
      </c>
      <c r="C104" s="40">
        <f>E100</f>
        <v>153.648</v>
      </c>
      <c r="D104" s="42">
        <f t="shared" ref="D104" si="15">B104-C104</f>
        <v>31.152000000000015</v>
      </c>
    </row>
    <row r="106" spans="1:11" ht="15.75" customHeight="1" x14ac:dyDescent="0.25">
      <c r="A106" s="159" t="s">
        <v>48</v>
      </c>
      <c r="B106" s="159"/>
      <c r="C106" s="159"/>
      <c r="D106" s="159"/>
      <c r="E106" s="159"/>
      <c r="F106" s="159"/>
      <c r="G106" s="159"/>
    </row>
    <row r="107" spans="1:11" ht="15.75" customHeight="1" x14ac:dyDescent="0.25">
      <c r="A107" s="24"/>
      <c r="B107" s="24"/>
      <c r="C107" s="24"/>
      <c r="D107" s="24"/>
      <c r="E107" s="24"/>
      <c r="F107" s="24"/>
      <c r="G107" s="24"/>
    </row>
    <row r="108" spans="1:11" ht="15.75" customHeight="1" x14ac:dyDescent="0.25">
      <c r="A108" s="147" t="s">
        <v>273</v>
      </c>
      <c r="B108" s="147"/>
      <c r="C108" s="147"/>
      <c r="D108" s="147"/>
      <c r="E108" s="116"/>
      <c r="K108" s="119" t="s">
        <v>270</v>
      </c>
    </row>
    <row r="109" spans="1:11" ht="12.75" x14ac:dyDescent="0.25">
      <c r="A109" s="27" t="s">
        <v>3</v>
      </c>
      <c r="B109" s="27" t="s">
        <v>271</v>
      </c>
      <c r="C109" s="28"/>
      <c r="D109" s="27" t="s">
        <v>4</v>
      </c>
    </row>
    <row r="110" spans="1:11" ht="15.75" customHeight="1" x14ac:dyDescent="0.25">
      <c r="A110" s="25" t="s">
        <v>264</v>
      </c>
      <c r="B110" s="40">
        <v>7.45</v>
      </c>
      <c r="C110" s="46">
        <v>22</v>
      </c>
      <c r="D110" s="42">
        <f t="shared" ref="D110" si="16">B110*C110</f>
        <v>163.9</v>
      </c>
    </row>
    <row r="112" spans="1:11" ht="15.75" customHeight="1" x14ac:dyDescent="0.25">
      <c r="A112" s="147" t="s">
        <v>274</v>
      </c>
      <c r="B112" s="147"/>
      <c r="C112" s="147"/>
      <c r="D112" s="147"/>
      <c r="K112" s="119" t="s">
        <v>272</v>
      </c>
    </row>
    <row r="113" spans="1:11" ht="15.75" customHeight="1" x14ac:dyDescent="0.25">
      <c r="A113" s="27" t="s">
        <v>3</v>
      </c>
      <c r="B113" s="27" t="s">
        <v>1</v>
      </c>
      <c r="C113" s="27" t="s">
        <v>2</v>
      </c>
      <c r="D113" s="27" t="s">
        <v>43</v>
      </c>
    </row>
    <row r="114" spans="1:11" ht="15.75" customHeight="1" x14ac:dyDescent="0.25">
      <c r="A114" s="25" t="s">
        <v>264</v>
      </c>
      <c r="B114" s="40">
        <f>D110</f>
        <v>163.9</v>
      </c>
      <c r="C114" s="48">
        <v>0</v>
      </c>
      <c r="D114" s="42">
        <f t="shared" ref="D114" si="17">B114*C114</f>
        <v>0</v>
      </c>
    </row>
    <row r="116" spans="1:11" ht="15.75" customHeight="1" x14ac:dyDescent="0.25">
      <c r="A116" s="147" t="s">
        <v>275</v>
      </c>
      <c r="B116" s="147"/>
      <c r="C116" s="147"/>
      <c r="D116" s="147"/>
    </row>
    <row r="117" spans="1:11" ht="15.75" customHeight="1" x14ac:dyDescent="0.25">
      <c r="A117" s="27" t="s">
        <v>3</v>
      </c>
      <c r="B117" s="27" t="s">
        <v>39</v>
      </c>
      <c r="C117" s="27" t="s">
        <v>43</v>
      </c>
      <c r="D117" s="27" t="s">
        <v>46</v>
      </c>
    </row>
    <row r="118" spans="1:11" ht="15.75" customHeight="1" x14ac:dyDescent="0.25">
      <c r="A118" s="25" t="s">
        <v>264</v>
      </c>
      <c r="B118" s="40">
        <f>D110</f>
        <v>163.9</v>
      </c>
      <c r="C118" s="40">
        <f>D114</f>
        <v>0</v>
      </c>
      <c r="D118" s="42">
        <f t="shared" ref="D118" si="18">B118-C118</f>
        <v>163.9</v>
      </c>
    </row>
    <row r="120" spans="1:11" ht="25.5" customHeight="1" x14ac:dyDescent="0.25">
      <c r="A120" s="166" t="s">
        <v>262</v>
      </c>
      <c r="B120" s="166"/>
      <c r="C120" s="166"/>
      <c r="D120" s="166"/>
      <c r="E120" s="166"/>
      <c r="F120" s="166"/>
      <c r="G120" s="166"/>
    </row>
    <row r="121" spans="1:11" ht="13.5" thickBot="1" x14ac:dyDescent="0.3"/>
    <row r="122" spans="1:11" ht="15.75" customHeight="1" thickBot="1" x14ac:dyDescent="0.3">
      <c r="A122" s="160" t="s">
        <v>261</v>
      </c>
      <c r="B122" s="161"/>
      <c r="C122" s="161"/>
      <c r="D122" s="162"/>
      <c r="E122" s="116"/>
      <c r="K122" s="119" t="s">
        <v>276</v>
      </c>
    </row>
    <row r="123" spans="1:11" ht="15.75" customHeight="1" x14ac:dyDescent="0.25">
      <c r="A123" s="49" t="s">
        <v>3</v>
      </c>
      <c r="B123" s="50" t="s">
        <v>231</v>
      </c>
      <c r="C123" s="50"/>
      <c r="D123" s="51"/>
      <c r="K123" s="119" t="s">
        <v>277</v>
      </c>
    </row>
    <row r="124" spans="1:11" ht="15.75" customHeight="1" x14ac:dyDescent="0.25">
      <c r="A124" s="25" t="s">
        <v>264</v>
      </c>
      <c r="B124" s="40">
        <v>0</v>
      </c>
      <c r="C124" s="29">
        <v>1</v>
      </c>
      <c r="D124" s="26">
        <f>+B124*C124</f>
        <v>0</v>
      </c>
    </row>
    <row r="126" spans="1:11" ht="27" customHeight="1" x14ac:dyDescent="0.25">
      <c r="A126" s="166" t="s">
        <v>263</v>
      </c>
      <c r="B126" s="166"/>
      <c r="C126" s="166"/>
      <c r="D126" s="166"/>
      <c r="E126" s="166"/>
      <c r="F126" s="166"/>
      <c r="G126" s="166"/>
    </row>
    <row r="127" spans="1:11" ht="15.75" customHeight="1" thickBot="1" x14ac:dyDescent="0.3"/>
    <row r="128" spans="1:11" ht="15.75" customHeight="1" thickBot="1" x14ac:dyDescent="0.3">
      <c r="A128" s="160" t="s">
        <v>260</v>
      </c>
      <c r="B128" s="161"/>
      <c r="C128" s="161"/>
      <c r="D128" s="162"/>
      <c r="E128" s="115"/>
      <c r="K128" s="119" t="s">
        <v>278</v>
      </c>
    </row>
    <row r="129" spans="1:7" ht="15.75" customHeight="1" x14ac:dyDescent="0.25">
      <c r="A129" s="49" t="s">
        <v>3</v>
      </c>
      <c r="B129" s="50" t="s">
        <v>231</v>
      </c>
      <c r="C129" s="50"/>
      <c r="D129" s="51"/>
    </row>
    <row r="130" spans="1:7" ht="15.75" customHeight="1" x14ac:dyDescent="0.25">
      <c r="A130" s="25" t="s">
        <v>264</v>
      </c>
      <c r="B130" s="40">
        <v>420</v>
      </c>
      <c r="C130" s="29">
        <v>1</v>
      </c>
      <c r="D130" s="26">
        <f>+B130*C130</f>
        <v>420</v>
      </c>
    </row>
    <row r="131" spans="1:7" ht="15.75" customHeight="1" thickBot="1" x14ac:dyDescent="0.3"/>
    <row r="132" spans="1:7" ht="15.75" customHeight="1" thickBot="1" x14ac:dyDescent="0.3">
      <c r="A132" s="163" t="s">
        <v>35</v>
      </c>
      <c r="B132" s="164"/>
      <c r="C132" s="164"/>
      <c r="D132" s="164"/>
      <c r="E132" s="164"/>
      <c r="F132" s="165"/>
      <c r="G132" s="16"/>
    </row>
    <row r="133" spans="1:7" ht="42" customHeight="1" x14ac:dyDescent="0.25">
      <c r="A133" s="49" t="s">
        <v>3</v>
      </c>
      <c r="B133" s="50" t="s">
        <v>49</v>
      </c>
      <c r="C133" s="50" t="s">
        <v>50</v>
      </c>
      <c r="D133" s="52" t="str">
        <f>A122</f>
        <v xml:space="preserve">Assistência médica e famíliar </v>
      </c>
      <c r="E133" s="52" t="str">
        <f>A128</f>
        <v>Cesta - Básica</v>
      </c>
      <c r="F133" s="51" t="s">
        <v>15</v>
      </c>
    </row>
    <row r="134" spans="1:7" ht="15.75" customHeight="1" x14ac:dyDescent="0.25">
      <c r="A134" s="25" t="s">
        <v>264</v>
      </c>
      <c r="B134" s="29">
        <f>D104</f>
        <v>31.152000000000015</v>
      </c>
      <c r="C134" s="29">
        <f>D118</f>
        <v>163.9</v>
      </c>
      <c r="D134" s="29">
        <f>B124</f>
        <v>0</v>
      </c>
      <c r="E134" s="29">
        <f>B130</f>
        <v>420</v>
      </c>
      <c r="F134" s="26">
        <f t="shared" ref="F134" si="19">SUM(B134:E134)</f>
        <v>615.05200000000002</v>
      </c>
    </row>
    <row r="136" spans="1:7" ht="15.75" customHeight="1" x14ac:dyDescent="0.25">
      <c r="A136" s="154" t="s">
        <v>255</v>
      </c>
      <c r="B136" s="154"/>
      <c r="C136" s="154"/>
      <c r="D136" s="154"/>
      <c r="E136" s="154"/>
      <c r="F136" s="154"/>
      <c r="G136" s="154"/>
    </row>
    <row r="137" spans="1:7" ht="15.75" customHeight="1" thickBot="1" x14ac:dyDescent="0.3"/>
    <row r="138" spans="1:7" ht="15.75" customHeight="1" thickBot="1" x14ac:dyDescent="0.3">
      <c r="A138" s="163" t="s">
        <v>125</v>
      </c>
      <c r="B138" s="164"/>
      <c r="C138" s="164"/>
      <c r="D138" s="164"/>
      <c r="E138" s="165"/>
    </row>
    <row r="139" spans="1:7" ht="15.75" customHeight="1" x14ac:dyDescent="0.25">
      <c r="A139" s="49" t="s">
        <v>3</v>
      </c>
      <c r="B139" s="50" t="s">
        <v>60</v>
      </c>
      <c r="C139" s="50" t="s">
        <v>61</v>
      </c>
      <c r="D139" s="50" t="s">
        <v>62</v>
      </c>
      <c r="E139" s="51" t="s">
        <v>15</v>
      </c>
    </row>
    <row r="140" spans="1:7" ht="15.75" customHeight="1" x14ac:dyDescent="0.25">
      <c r="A140" s="25" t="s">
        <v>264</v>
      </c>
      <c r="B140" s="29">
        <f>E63</f>
        <v>497.93333333333334</v>
      </c>
      <c r="C140" s="29">
        <f>D89</f>
        <v>1125.6138666666668</v>
      </c>
      <c r="D140" s="29">
        <f>F134</f>
        <v>615.05200000000002</v>
      </c>
      <c r="E140" s="26">
        <f t="shared" ref="E140" si="20">SUM(B140:D140)</f>
        <v>2238.5992000000001</v>
      </c>
    </row>
    <row r="142" spans="1:7" ht="15.75" customHeight="1" x14ac:dyDescent="0.25">
      <c r="A142" s="158" t="s">
        <v>51</v>
      </c>
      <c r="B142" s="158"/>
      <c r="C142" s="158"/>
      <c r="D142" s="158"/>
      <c r="E142" s="158"/>
      <c r="F142" s="158"/>
      <c r="G142" s="158"/>
    </row>
    <row r="144" spans="1:7" ht="15.75" customHeight="1" x14ac:dyDescent="0.25">
      <c r="A144" s="148" t="s">
        <v>232</v>
      </c>
      <c r="B144" s="148"/>
    </row>
    <row r="145" spans="1:7" ht="15.75" customHeight="1" x14ac:dyDescent="0.25">
      <c r="A145" s="27" t="s">
        <v>52</v>
      </c>
      <c r="B145" s="27" t="s">
        <v>2</v>
      </c>
    </row>
    <row r="146" spans="1:7" ht="25.5" x14ac:dyDescent="0.25">
      <c r="A146" s="53" t="s">
        <v>53</v>
      </c>
      <c r="B146" s="30">
        <v>1</v>
      </c>
    </row>
    <row r="147" spans="1:7" ht="25.5" x14ac:dyDescent="0.25">
      <c r="A147" s="54" t="s">
        <v>54</v>
      </c>
      <c r="B147" s="30">
        <f>B146*45%</f>
        <v>0.45</v>
      </c>
    </row>
    <row r="148" spans="1:7" ht="25.5" x14ac:dyDescent="0.25">
      <c r="A148" s="54" t="s">
        <v>55</v>
      </c>
      <c r="B148" s="30">
        <f>B146*55%</f>
        <v>0.55000000000000004</v>
      </c>
    </row>
    <row r="149" spans="1:7" ht="25.5" x14ac:dyDescent="0.25">
      <c r="A149" s="53" t="s">
        <v>56</v>
      </c>
      <c r="B149" s="30">
        <v>0</v>
      </c>
    </row>
    <row r="150" spans="1:7" ht="25.5" x14ac:dyDescent="0.25">
      <c r="A150" s="53" t="s">
        <v>57</v>
      </c>
      <c r="B150" s="30"/>
    </row>
    <row r="151" spans="1:7" ht="15.75" customHeight="1" x14ac:dyDescent="0.25">
      <c r="A151" s="27" t="s">
        <v>31</v>
      </c>
      <c r="B151" s="55">
        <f>SUM(B147:B150)</f>
        <v>1</v>
      </c>
    </row>
    <row r="153" spans="1:7" ht="15.75" customHeight="1" x14ac:dyDescent="0.25">
      <c r="A153" s="150" t="s">
        <v>58</v>
      </c>
      <c r="B153" s="150"/>
      <c r="C153" s="150"/>
      <c r="D153" s="150"/>
      <c r="E153" s="150"/>
      <c r="F153" s="150"/>
      <c r="G153" s="150"/>
    </row>
    <row r="155" spans="1:7" ht="15.75" customHeight="1" x14ac:dyDescent="0.25">
      <c r="A155" s="147" t="s">
        <v>59</v>
      </c>
      <c r="B155" s="147"/>
      <c r="C155" s="147"/>
      <c r="D155" s="147"/>
    </row>
    <row r="156" spans="1:7" ht="25.5" x14ac:dyDescent="0.25">
      <c r="A156" s="27" t="s">
        <v>3</v>
      </c>
      <c r="B156" s="27" t="s">
        <v>1</v>
      </c>
      <c r="C156" s="28" t="s">
        <v>127</v>
      </c>
      <c r="D156" s="27" t="s">
        <v>4</v>
      </c>
    </row>
    <row r="157" spans="1:7" ht="15.75" customHeight="1" x14ac:dyDescent="0.25">
      <c r="A157" s="25" t="s">
        <v>264</v>
      </c>
      <c r="B157" s="29">
        <f>G43+(E140-D81)</f>
        <v>3918.4840000000004</v>
      </c>
      <c r="C157" s="25">
        <v>12</v>
      </c>
      <c r="D157" s="26">
        <f t="shared" ref="D157" si="21">B157/C157</f>
        <v>326.54033333333336</v>
      </c>
    </row>
    <row r="159" spans="1:7" ht="25.5" customHeight="1" x14ac:dyDescent="0.25">
      <c r="A159" s="148" t="s">
        <v>63</v>
      </c>
      <c r="B159" s="148"/>
      <c r="C159" s="148"/>
      <c r="D159" s="148"/>
      <c r="E159" s="56"/>
    </row>
    <row r="160" spans="1:7" ht="25.5" x14ac:dyDescent="0.25">
      <c r="A160" s="27" t="s">
        <v>3</v>
      </c>
      <c r="B160" s="27" t="s">
        <v>1</v>
      </c>
      <c r="C160" s="28" t="s">
        <v>64</v>
      </c>
      <c r="D160" s="27" t="s">
        <v>4</v>
      </c>
    </row>
    <row r="161" spans="1:7" ht="15.75" customHeight="1" x14ac:dyDescent="0.25">
      <c r="A161" s="25" t="s">
        <v>264</v>
      </c>
      <c r="B161" s="29">
        <f>D85</f>
        <v>244.6986666666667</v>
      </c>
      <c r="C161" s="31">
        <v>0.4</v>
      </c>
      <c r="D161" s="26">
        <f t="shared" ref="D161" si="22">B161*C161</f>
        <v>97.879466666666687</v>
      </c>
    </row>
    <row r="163" spans="1:7" ht="15.75" customHeight="1" x14ac:dyDescent="0.25">
      <c r="A163" s="147" t="s">
        <v>65</v>
      </c>
      <c r="B163" s="147"/>
      <c r="C163" s="147"/>
      <c r="D163" s="147"/>
    </row>
    <row r="164" spans="1:7" ht="15.75" customHeight="1" x14ac:dyDescent="0.25">
      <c r="A164" s="27" t="s">
        <v>3</v>
      </c>
      <c r="B164" s="27" t="s">
        <v>1</v>
      </c>
      <c r="C164" s="27" t="s">
        <v>2</v>
      </c>
      <c r="D164" s="27" t="s">
        <v>4</v>
      </c>
    </row>
    <row r="165" spans="1:7" ht="15.75" customHeight="1" x14ac:dyDescent="0.25">
      <c r="A165" s="25" t="s">
        <v>264</v>
      </c>
      <c r="B165" s="29">
        <f>D157+D161</f>
        <v>424.41980000000007</v>
      </c>
      <c r="C165" s="57">
        <f>$B$147</f>
        <v>0.45</v>
      </c>
      <c r="D165" s="26">
        <f t="shared" ref="D165" si="23">B165*C165</f>
        <v>190.98891000000003</v>
      </c>
    </row>
    <row r="167" spans="1:7" ht="15.75" customHeight="1" x14ac:dyDescent="0.25">
      <c r="A167" s="150" t="s">
        <v>66</v>
      </c>
      <c r="B167" s="150"/>
      <c r="C167" s="150"/>
      <c r="D167" s="150"/>
      <c r="E167" s="150"/>
      <c r="F167" s="150"/>
      <c r="G167" s="150"/>
    </row>
    <row r="169" spans="1:7" ht="15.75" customHeight="1" x14ac:dyDescent="0.25">
      <c r="A169" s="147" t="s">
        <v>246</v>
      </c>
      <c r="B169" s="147"/>
      <c r="C169" s="147"/>
      <c r="D169" s="147"/>
    </row>
    <row r="170" spans="1:7" ht="25.5" x14ac:dyDescent="0.25">
      <c r="A170" s="27" t="s">
        <v>3</v>
      </c>
      <c r="B170" s="27" t="s">
        <v>1</v>
      </c>
      <c r="C170" s="28" t="s">
        <v>127</v>
      </c>
      <c r="D170" s="27" t="s">
        <v>247</v>
      </c>
    </row>
    <row r="171" spans="1:7" ht="15.75" customHeight="1" x14ac:dyDescent="0.25">
      <c r="A171" s="25" t="s">
        <v>264</v>
      </c>
      <c r="B171" s="29">
        <f>G43+E140</f>
        <v>4799.3991999999998</v>
      </c>
      <c r="C171" s="25">
        <v>12</v>
      </c>
      <c r="D171" s="26">
        <f>(B171/C171)/30*7</f>
        <v>93.321651111111109</v>
      </c>
    </row>
    <row r="173" spans="1:7" ht="12.75" x14ac:dyDescent="0.25">
      <c r="A173" s="148" t="s">
        <v>67</v>
      </c>
      <c r="B173" s="148"/>
      <c r="C173" s="148"/>
      <c r="D173" s="148"/>
    </row>
    <row r="174" spans="1:7" ht="25.5" x14ac:dyDescent="0.25">
      <c r="A174" s="27" t="s">
        <v>3</v>
      </c>
      <c r="B174" s="27" t="s">
        <v>1</v>
      </c>
      <c r="C174" s="28" t="s">
        <v>64</v>
      </c>
      <c r="D174" s="27" t="s">
        <v>4</v>
      </c>
    </row>
    <row r="175" spans="1:7" ht="15.75" customHeight="1" x14ac:dyDescent="0.25">
      <c r="A175" s="25" t="s">
        <v>264</v>
      </c>
      <c r="B175" s="29">
        <f>D85</f>
        <v>244.6986666666667</v>
      </c>
      <c r="C175" s="31">
        <v>0.5</v>
      </c>
      <c r="D175" s="26">
        <f t="shared" ref="D175" si="24">B175*C175</f>
        <v>122.34933333333335</v>
      </c>
    </row>
    <row r="177" spans="1:7" ht="15.75" customHeight="1" x14ac:dyDescent="0.25">
      <c r="A177" s="147" t="s">
        <v>76</v>
      </c>
      <c r="B177" s="147"/>
      <c r="C177" s="147"/>
      <c r="D177" s="147"/>
    </row>
    <row r="178" spans="1:7" ht="15.75" customHeight="1" x14ac:dyDescent="0.25">
      <c r="A178" s="27" t="s">
        <v>3</v>
      </c>
      <c r="B178" s="27" t="s">
        <v>1</v>
      </c>
      <c r="C178" s="27" t="s">
        <v>2</v>
      </c>
      <c r="D178" s="27" t="s">
        <v>245</v>
      </c>
    </row>
    <row r="179" spans="1:7" ht="15.75" customHeight="1" x14ac:dyDescent="0.25">
      <c r="A179" s="25" t="s">
        <v>264</v>
      </c>
      <c r="B179" s="29">
        <f>D171+D175</f>
        <v>215.67098444444446</v>
      </c>
      <c r="C179" s="57">
        <f>$B$148</f>
        <v>0.55000000000000004</v>
      </c>
      <c r="D179" s="26">
        <f>B179*C179</f>
        <v>118.61904144444446</v>
      </c>
    </row>
    <row r="181" spans="1:7" ht="15.75" customHeight="1" x14ac:dyDescent="0.25">
      <c r="A181" s="150" t="s">
        <v>68</v>
      </c>
      <c r="B181" s="150"/>
      <c r="C181" s="150"/>
      <c r="D181" s="150"/>
      <c r="E181" s="150"/>
      <c r="F181" s="150"/>
      <c r="G181" s="150"/>
    </row>
    <row r="183" spans="1:7" ht="15.75" customHeight="1" x14ac:dyDescent="0.25">
      <c r="A183" s="147" t="s">
        <v>71</v>
      </c>
      <c r="B183" s="147"/>
      <c r="C183" s="147"/>
      <c r="D183" s="147"/>
      <c r="E183" s="147"/>
    </row>
    <row r="184" spans="1:7" ht="38.25" x14ac:dyDescent="0.25">
      <c r="A184" s="27" t="s">
        <v>3</v>
      </c>
      <c r="B184" s="28" t="s">
        <v>126</v>
      </c>
      <c r="C184" s="28" t="s">
        <v>70</v>
      </c>
      <c r="D184" s="28" t="s">
        <v>69</v>
      </c>
      <c r="E184" s="27" t="s">
        <v>4</v>
      </c>
    </row>
    <row r="185" spans="1:7" ht="15.75" customHeight="1" x14ac:dyDescent="0.25">
      <c r="A185" s="25" t="s">
        <v>264</v>
      </c>
      <c r="B185" s="58">
        <f>-D51</f>
        <v>-213.4</v>
      </c>
      <c r="C185" s="58">
        <f>-D55</f>
        <v>-213.4</v>
      </c>
      <c r="D185" s="58">
        <f>-E59</f>
        <v>-71.133333333333326</v>
      </c>
      <c r="E185" s="59">
        <f t="shared" ref="E185" si="25">SUM(B185:D185)</f>
        <v>-497.93333333333334</v>
      </c>
    </row>
    <row r="187" spans="1:7" ht="15.75" customHeight="1" x14ac:dyDescent="0.25">
      <c r="A187" s="147" t="s">
        <v>72</v>
      </c>
      <c r="B187" s="147"/>
      <c r="C187" s="147"/>
      <c r="D187" s="147"/>
    </row>
    <row r="188" spans="1:7" ht="15.75" customHeight="1" x14ac:dyDescent="0.25">
      <c r="A188" s="27" t="s">
        <v>3</v>
      </c>
      <c r="B188" s="27" t="s">
        <v>8</v>
      </c>
      <c r="C188" s="27" t="s">
        <v>2</v>
      </c>
      <c r="D188" s="27" t="s">
        <v>4</v>
      </c>
    </row>
    <row r="189" spans="1:7" ht="15.75" customHeight="1" x14ac:dyDescent="0.25">
      <c r="A189" s="25" t="s">
        <v>264</v>
      </c>
      <c r="B189" s="58">
        <f>E185</f>
        <v>-497.93333333333334</v>
      </c>
      <c r="C189" s="57">
        <f>$B$149</f>
        <v>0</v>
      </c>
      <c r="D189" s="59">
        <f t="shared" ref="D189" si="26">B189*C189</f>
        <v>0</v>
      </c>
    </row>
    <row r="191" spans="1:7" ht="15.75" customHeight="1" x14ac:dyDescent="0.25">
      <c r="A191" s="154" t="s">
        <v>256</v>
      </c>
      <c r="B191" s="154"/>
      <c r="C191" s="154"/>
      <c r="D191" s="154"/>
      <c r="E191" s="154"/>
      <c r="F191" s="154"/>
      <c r="G191" s="154"/>
    </row>
    <row r="193" spans="1:11" ht="15.75" customHeight="1" x14ac:dyDescent="0.25">
      <c r="A193" s="147" t="s">
        <v>51</v>
      </c>
      <c r="B193" s="147"/>
      <c r="C193" s="147"/>
      <c r="D193" s="147"/>
      <c r="E193" s="147"/>
    </row>
    <row r="194" spans="1:11" ht="15.75" customHeight="1" x14ac:dyDescent="0.25">
      <c r="A194" s="27" t="s">
        <v>3</v>
      </c>
      <c r="B194" s="27" t="s">
        <v>73</v>
      </c>
      <c r="C194" s="27" t="s">
        <v>74</v>
      </c>
      <c r="D194" s="27" t="s">
        <v>75</v>
      </c>
      <c r="E194" s="27" t="s">
        <v>15</v>
      </c>
    </row>
    <row r="195" spans="1:11" ht="15.75" customHeight="1" x14ac:dyDescent="0.25">
      <c r="A195" s="25" t="s">
        <v>264</v>
      </c>
      <c r="B195" s="40">
        <f>D165</f>
        <v>190.98891000000003</v>
      </c>
      <c r="C195" s="40">
        <f>D179</f>
        <v>118.61904144444446</v>
      </c>
      <c r="D195" s="60">
        <f>D189</f>
        <v>0</v>
      </c>
      <c r="E195" s="42">
        <f t="shared" ref="E195" si="27">SUM(B195:D195)</f>
        <v>309.6079514444445</v>
      </c>
    </row>
    <row r="197" spans="1:11" ht="15.75" customHeight="1" x14ac:dyDescent="0.25">
      <c r="A197" s="158" t="s">
        <v>77</v>
      </c>
      <c r="B197" s="158"/>
      <c r="C197" s="158"/>
      <c r="D197" s="158"/>
      <c r="E197" s="158"/>
      <c r="F197" s="158"/>
      <c r="G197" s="158"/>
    </row>
    <row r="199" spans="1:11" ht="15.75" customHeight="1" x14ac:dyDescent="0.25">
      <c r="A199" s="148" t="s">
        <v>253</v>
      </c>
      <c r="B199" s="148"/>
      <c r="C199" s="148"/>
      <c r="D199" s="148"/>
      <c r="E199" s="148"/>
      <c r="F199" s="148"/>
      <c r="G199" s="148"/>
      <c r="H199" s="116"/>
      <c r="K199" s="119" t="s">
        <v>279</v>
      </c>
    </row>
    <row r="200" spans="1:11" ht="15.75" customHeight="1" x14ac:dyDescent="0.25">
      <c r="A200" s="148" t="s">
        <v>81</v>
      </c>
      <c r="B200" s="148"/>
      <c r="C200" s="148"/>
      <c r="D200" s="148"/>
      <c r="E200" s="148"/>
      <c r="F200" s="148"/>
      <c r="G200" s="148"/>
    </row>
    <row r="201" spans="1:11" ht="15.75" customHeight="1" x14ac:dyDescent="0.25">
      <c r="A201" s="149" t="s">
        <v>3</v>
      </c>
      <c r="B201" s="149" t="s">
        <v>233</v>
      </c>
      <c r="C201" s="149" t="s">
        <v>82</v>
      </c>
      <c r="D201" s="28" t="s">
        <v>83</v>
      </c>
      <c r="E201" s="28"/>
      <c r="F201" s="28" t="s">
        <v>266</v>
      </c>
      <c r="G201" s="28"/>
    </row>
    <row r="202" spans="1:11" ht="27.75" customHeight="1" x14ac:dyDescent="0.25">
      <c r="A202" s="149"/>
      <c r="B202" s="149"/>
      <c r="C202" s="149"/>
      <c r="D202" s="28" t="s">
        <v>84</v>
      </c>
      <c r="E202" s="28" t="s">
        <v>85</v>
      </c>
      <c r="F202" s="28" t="s">
        <v>84</v>
      </c>
      <c r="G202" s="28" t="s">
        <v>85</v>
      </c>
    </row>
    <row r="203" spans="1:11" ht="15.75" customHeight="1" x14ac:dyDescent="0.25">
      <c r="A203" s="53" t="s">
        <v>19</v>
      </c>
      <c r="B203" s="136">
        <v>1</v>
      </c>
      <c r="C203" s="53">
        <v>30</v>
      </c>
      <c r="D203" s="61">
        <v>0.5</v>
      </c>
      <c r="E203" s="109">
        <f t="shared" ref="E203:E214" si="28">(B203*C203)*D203</f>
        <v>15</v>
      </c>
      <c r="F203" s="62">
        <f>(252/365)</f>
        <v>0.69041095890410964</v>
      </c>
      <c r="G203" s="109">
        <f t="shared" ref="G203:G214" si="29">(B203*C203)*F203</f>
        <v>20.712328767123289</v>
      </c>
    </row>
    <row r="204" spans="1:11" ht="15.75" customHeight="1" x14ac:dyDescent="0.25">
      <c r="A204" s="53" t="s">
        <v>86</v>
      </c>
      <c r="B204" s="136"/>
      <c r="C204" s="53">
        <v>1</v>
      </c>
      <c r="D204" s="61">
        <v>1</v>
      </c>
      <c r="E204" s="109">
        <f t="shared" si="28"/>
        <v>0</v>
      </c>
      <c r="F204" s="62">
        <v>1</v>
      </c>
      <c r="G204" s="109">
        <f t="shared" si="29"/>
        <v>0</v>
      </c>
    </row>
    <row r="205" spans="1:11" ht="15.75" customHeight="1" x14ac:dyDescent="0.25">
      <c r="A205" s="53" t="s">
        <v>87</v>
      </c>
      <c r="B205" s="136"/>
      <c r="C205" s="53">
        <v>15</v>
      </c>
      <c r="D205" s="61">
        <v>0.5</v>
      </c>
      <c r="E205" s="109">
        <f t="shared" si="28"/>
        <v>0</v>
      </c>
      <c r="F205" s="62">
        <f>(252/365)</f>
        <v>0.69041095890410964</v>
      </c>
      <c r="G205" s="109">
        <f t="shared" si="29"/>
        <v>0</v>
      </c>
    </row>
    <row r="206" spans="1:11" ht="15.75" customHeight="1" x14ac:dyDescent="0.25">
      <c r="A206" s="53" t="s">
        <v>88</v>
      </c>
      <c r="B206" s="136">
        <f>22/15</f>
        <v>1.4666666666666666</v>
      </c>
      <c r="C206" s="53">
        <v>5</v>
      </c>
      <c r="D206" s="61">
        <v>0.5</v>
      </c>
      <c r="E206" s="109">
        <f t="shared" si="28"/>
        <v>3.6666666666666665</v>
      </c>
      <c r="F206" s="62">
        <f>(252/365)</f>
        <v>0.69041095890410964</v>
      </c>
      <c r="G206" s="110">
        <f t="shared" si="29"/>
        <v>5.0630136986301375</v>
      </c>
      <c r="H206" s="47"/>
    </row>
    <row r="207" spans="1:11" ht="15.75" customHeight="1" x14ac:dyDescent="0.25">
      <c r="A207" s="53" t="s">
        <v>89</v>
      </c>
      <c r="B207" s="136">
        <f>6/15</f>
        <v>0.4</v>
      </c>
      <c r="C207" s="53">
        <v>6</v>
      </c>
      <c r="D207" s="61">
        <v>1</v>
      </c>
      <c r="E207" s="109">
        <f t="shared" si="28"/>
        <v>2.4000000000000004</v>
      </c>
      <c r="F207" s="62">
        <v>1</v>
      </c>
      <c r="G207" s="109">
        <f t="shared" si="29"/>
        <v>2.4000000000000004</v>
      </c>
      <c r="H207" s="47"/>
    </row>
    <row r="208" spans="1:11" ht="15.75" customHeight="1" x14ac:dyDescent="0.25">
      <c r="A208" s="53" t="s">
        <v>90</v>
      </c>
      <c r="B208" s="136">
        <f>6/15</f>
        <v>0.4</v>
      </c>
      <c r="C208" s="53">
        <v>2</v>
      </c>
      <c r="D208" s="61">
        <v>0.5</v>
      </c>
      <c r="E208" s="109">
        <f t="shared" si="28"/>
        <v>0.4</v>
      </c>
      <c r="F208" s="62">
        <f>(252/365)</f>
        <v>0.69041095890410964</v>
      </c>
      <c r="G208" s="109">
        <f t="shared" si="29"/>
        <v>0.55232876712328771</v>
      </c>
      <c r="H208" s="47"/>
    </row>
    <row r="209" spans="1:8" ht="15.75" customHeight="1" x14ac:dyDescent="0.25">
      <c r="A209" s="53" t="s">
        <v>91</v>
      </c>
      <c r="B209" s="136"/>
      <c r="C209" s="53">
        <v>3</v>
      </c>
      <c r="D209" s="61">
        <v>0.5</v>
      </c>
      <c r="E209" s="109">
        <f t="shared" si="28"/>
        <v>0</v>
      </c>
      <c r="F209" s="62">
        <v>1</v>
      </c>
      <c r="G209" s="109">
        <f t="shared" si="29"/>
        <v>0</v>
      </c>
    </row>
    <row r="210" spans="1:8" ht="15.75" customHeight="1" x14ac:dyDescent="0.25">
      <c r="A210" s="53" t="s">
        <v>92</v>
      </c>
      <c r="B210" s="136"/>
      <c r="C210" s="53">
        <v>1</v>
      </c>
      <c r="D210" s="61">
        <v>1</v>
      </c>
      <c r="E210" s="109">
        <f t="shared" si="28"/>
        <v>0</v>
      </c>
      <c r="F210" s="62">
        <v>1</v>
      </c>
      <c r="G210" s="109">
        <f t="shared" si="29"/>
        <v>0</v>
      </c>
    </row>
    <row r="211" spans="1:8" ht="15.75" customHeight="1" x14ac:dyDescent="0.25">
      <c r="A211" s="53" t="s">
        <v>93</v>
      </c>
      <c r="B211" s="136"/>
      <c r="C211" s="53">
        <v>1</v>
      </c>
      <c r="D211" s="61">
        <v>1</v>
      </c>
      <c r="E211" s="109">
        <f t="shared" si="28"/>
        <v>0</v>
      </c>
      <c r="F211" s="62">
        <v>1</v>
      </c>
      <c r="G211" s="109">
        <f t="shared" si="29"/>
        <v>0</v>
      </c>
    </row>
    <row r="212" spans="1:8" ht="15.75" customHeight="1" x14ac:dyDescent="0.25">
      <c r="A212" s="53" t="s">
        <v>94</v>
      </c>
      <c r="B212" s="136">
        <v>0.1333</v>
      </c>
      <c r="C212" s="53">
        <v>20</v>
      </c>
      <c r="D212" s="61">
        <v>0.5</v>
      </c>
      <c r="E212" s="109">
        <f t="shared" si="28"/>
        <v>1.333</v>
      </c>
      <c r="F212" s="62">
        <f>(252/365)</f>
        <v>0.69041095890410964</v>
      </c>
      <c r="G212" s="109">
        <f t="shared" si="29"/>
        <v>1.8406356164383562</v>
      </c>
    </row>
    <row r="213" spans="1:8" ht="15.75" customHeight="1" x14ac:dyDescent="0.25">
      <c r="A213" s="53" t="s">
        <v>95</v>
      </c>
      <c r="B213" s="136">
        <f>2/15</f>
        <v>0.13333333333333333</v>
      </c>
      <c r="C213" s="53">
        <v>180</v>
      </c>
      <c r="D213" s="61">
        <v>0.5</v>
      </c>
      <c r="E213" s="109">
        <f t="shared" si="28"/>
        <v>12</v>
      </c>
      <c r="F213" s="62">
        <f>(252/365)</f>
        <v>0.69041095890410964</v>
      </c>
      <c r="G213" s="109">
        <f t="shared" si="29"/>
        <v>16.56986301369863</v>
      </c>
      <c r="H213" s="47"/>
    </row>
    <row r="214" spans="1:8" ht="15.75" customHeight="1" x14ac:dyDescent="0.25">
      <c r="A214" s="53" t="s">
        <v>96</v>
      </c>
      <c r="B214" s="136">
        <f>3/15</f>
        <v>0.2</v>
      </c>
      <c r="C214" s="53">
        <v>6</v>
      </c>
      <c r="D214" s="61">
        <v>1</v>
      </c>
      <c r="E214" s="109">
        <f t="shared" si="28"/>
        <v>1.2000000000000002</v>
      </c>
      <c r="F214" s="62">
        <v>1</v>
      </c>
      <c r="G214" s="109">
        <f t="shared" si="29"/>
        <v>1.2000000000000002</v>
      </c>
      <c r="H214" s="47"/>
    </row>
    <row r="216" spans="1:8" ht="15.75" customHeight="1" x14ac:dyDescent="0.25">
      <c r="A216" s="148" t="s">
        <v>101</v>
      </c>
      <c r="B216" s="148"/>
      <c r="C216" s="148"/>
      <c r="D216" s="148"/>
    </row>
    <row r="217" spans="1:8" ht="15.75" customHeight="1" x14ac:dyDescent="0.25">
      <c r="A217" s="149" t="s">
        <v>97</v>
      </c>
      <c r="B217" s="149" t="s">
        <v>248</v>
      </c>
      <c r="C217" s="149"/>
      <c r="D217" s="149"/>
    </row>
    <row r="218" spans="1:8" ht="15.75" customHeight="1" x14ac:dyDescent="0.25">
      <c r="A218" s="149"/>
      <c r="B218" s="28" t="s">
        <v>98</v>
      </c>
      <c r="C218" s="28" t="s">
        <v>99</v>
      </c>
      <c r="D218" s="28" t="s">
        <v>267</v>
      </c>
    </row>
    <row r="219" spans="1:8" ht="15.75" customHeight="1" x14ac:dyDescent="0.25">
      <c r="A219" s="53" t="s">
        <v>19</v>
      </c>
      <c r="B219" s="63"/>
      <c r="C219" s="63"/>
      <c r="D219" s="63">
        <f t="shared" ref="D219:D230" si="30">G203</f>
        <v>20.712328767123289</v>
      </c>
    </row>
    <row r="220" spans="1:8" ht="15.75" customHeight="1" x14ac:dyDescent="0.25">
      <c r="A220" s="53" t="s">
        <v>86</v>
      </c>
      <c r="B220" s="63"/>
      <c r="C220" s="63"/>
      <c r="D220" s="63">
        <f t="shared" si="30"/>
        <v>0</v>
      </c>
    </row>
    <row r="221" spans="1:8" ht="15.75" customHeight="1" x14ac:dyDescent="0.25">
      <c r="A221" s="53" t="s">
        <v>87</v>
      </c>
      <c r="B221" s="63"/>
      <c r="C221" s="63"/>
      <c r="D221" s="63">
        <f t="shared" si="30"/>
        <v>0</v>
      </c>
    </row>
    <row r="222" spans="1:8" ht="15.75" customHeight="1" x14ac:dyDescent="0.25">
      <c r="A222" s="53" t="s">
        <v>88</v>
      </c>
      <c r="B222" s="63"/>
      <c r="C222" s="63"/>
      <c r="D222" s="63">
        <f t="shared" si="30"/>
        <v>5.0630136986301375</v>
      </c>
    </row>
    <row r="223" spans="1:8" ht="15.75" customHeight="1" x14ac:dyDescent="0.25">
      <c r="A223" s="53" t="s">
        <v>89</v>
      </c>
      <c r="B223" s="63"/>
      <c r="C223" s="63"/>
      <c r="D223" s="63">
        <f t="shared" si="30"/>
        <v>2.4000000000000004</v>
      </c>
    </row>
    <row r="224" spans="1:8" ht="15.75" customHeight="1" x14ac:dyDescent="0.25">
      <c r="A224" s="53" t="s">
        <v>90</v>
      </c>
      <c r="B224" s="63"/>
      <c r="C224" s="63"/>
      <c r="D224" s="63">
        <f t="shared" si="30"/>
        <v>0.55232876712328771</v>
      </c>
    </row>
    <row r="225" spans="1:7" ht="15.75" customHeight="1" x14ac:dyDescent="0.25">
      <c r="A225" s="53" t="s">
        <v>91</v>
      </c>
      <c r="B225" s="63"/>
      <c r="C225" s="63"/>
      <c r="D225" s="63">
        <f t="shared" si="30"/>
        <v>0</v>
      </c>
    </row>
    <row r="226" spans="1:7" ht="15.75" customHeight="1" x14ac:dyDescent="0.25">
      <c r="A226" s="53" t="s">
        <v>92</v>
      </c>
      <c r="B226" s="63"/>
      <c r="C226" s="63"/>
      <c r="D226" s="63">
        <f t="shared" si="30"/>
        <v>0</v>
      </c>
    </row>
    <row r="227" spans="1:7" ht="15.75" customHeight="1" x14ac:dyDescent="0.25">
      <c r="A227" s="53" t="s">
        <v>93</v>
      </c>
      <c r="B227" s="63"/>
      <c r="C227" s="63"/>
      <c r="D227" s="63">
        <f t="shared" si="30"/>
        <v>0</v>
      </c>
    </row>
    <row r="228" spans="1:7" ht="15.75" customHeight="1" x14ac:dyDescent="0.25">
      <c r="A228" s="53" t="s">
        <v>94</v>
      </c>
      <c r="B228" s="63"/>
      <c r="C228" s="63"/>
      <c r="D228" s="63">
        <f t="shared" si="30"/>
        <v>1.8406356164383562</v>
      </c>
    </row>
    <row r="229" spans="1:7" ht="15.75" customHeight="1" x14ac:dyDescent="0.25">
      <c r="A229" s="53" t="s">
        <v>95</v>
      </c>
      <c r="B229" s="63"/>
      <c r="C229" s="63"/>
      <c r="D229" s="63">
        <f t="shared" si="30"/>
        <v>16.56986301369863</v>
      </c>
      <c r="E229" s="47"/>
    </row>
    <row r="230" spans="1:7" ht="15.75" customHeight="1" x14ac:dyDescent="0.25">
      <c r="A230" s="53" t="s">
        <v>96</v>
      </c>
      <c r="B230" s="63"/>
      <c r="C230" s="63"/>
      <c r="D230" s="63">
        <f t="shared" si="30"/>
        <v>1.2000000000000002</v>
      </c>
    </row>
    <row r="231" spans="1:7" ht="15.75" customHeight="1" x14ac:dyDescent="0.25">
      <c r="A231" s="28" t="s">
        <v>100</v>
      </c>
      <c r="B231" s="64">
        <f>SUM(B219:B230)</f>
        <v>0</v>
      </c>
      <c r="C231" s="64">
        <f>SUM(C219:C230)</f>
        <v>0</v>
      </c>
      <c r="D231" s="64">
        <f>SUM(D219:D230)</f>
        <v>48.338169863013704</v>
      </c>
    </row>
    <row r="233" spans="1:7" ht="15.75" customHeight="1" x14ac:dyDescent="0.25">
      <c r="A233" s="150" t="s">
        <v>105</v>
      </c>
      <c r="B233" s="150"/>
      <c r="C233" s="150"/>
      <c r="D233" s="150"/>
      <c r="E233" s="150"/>
      <c r="F233" s="150"/>
      <c r="G233" s="150"/>
    </row>
    <row r="235" spans="1:7" ht="15.75" customHeight="1" x14ac:dyDescent="0.25">
      <c r="A235" s="147" t="s">
        <v>80</v>
      </c>
      <c r="B235" s="147"/>
      <c r="C235" s="147"/>
      <c r="D235" s="147"/>
    </row>
    <row r="236" spans="1:7" ht="15.75" customHeight="1" x14ac:dyDescent="0.25">
      <c r="A236" s="27" t="s">
        <v>3</v>
      </c>
      <c r="B236" s="27" t="s">
        <v>1</v>
      </c>
      <c r="C236" s="27" t="s">
        <v>79</v>
      </c>
      <c r="D236" s="27" t="s">
        <v>78</v>
      </c>
    </row>
    <row r="237" spans="1:7" ht="15.75" customHeight="1" x14ac:dyDescent="0.25">
      <c r="A237" s="25" t="s">
        <v>264</v>
      </c>
      <c r="B237" s="29">
        <f>G43+E140+E195</f>
        <v>5109.0071514444444</v>
      </c>
      <c r="C237" s="65">
        <v>30</v>
      </c>
      <c r="D237" s="26">
        <f t="shared" ref="D237" si="31">B237/C237</f>
        <v>170.30023838148148</v>
      </c>
    </row>
    <row r="239" spans="1:7" ht="15.75" customHeight="1" x14ac:dyDescent="0.25">
      <c r="A239" s="148" t="s">
        <v>105</v>
      </c>
      <c r="B239" s="148"/>
      <c r="C239" s="148"/>
      <c r="D239" s="148"/>
      <c r="E239" s="148"/>
    </row>
    <row r="240" spans="1:7" ht="25.5" x14ac:dyDescent="0.25">
      <c r="A240" s="27" t="s">
        <v>3</v>
      </c>
      <c r="B240" s="27" t="s">
        <v>78</v>
      </c>
      <c r="C240" s="28" t="s">
        <v>102</v>
      </c>
      <c r="D240" s="27" t="s">
        <v>103</v>
      </c>
      <c r="E240" s="27" t="s">
        <v>104</v>
      </c>
    </row>
    <row r="241" spans="1:7" ht="15.75" customHeight="1" x14ac:dyDescent="0.25">
      <c r="A241" s="25" t="s">
        <v>264</v>
      </c>
      <c r="B241" s="29">
        <f>D237</f>
        <v>170.30023838148148</v>
      </c>
      <c r="C241" s="66">
        <f>D231</f>
        <v>48.338169863013704</v>
      </c>
      <c r="D241" s="29">
        <f t="shared" ref="D241" si="32">B241*C241</f>
        <v>8232.0018505957778</v>
      </c>
      <c r="E241" s="26">
        <f t="shared" ref="E241" si="33">D241/12</f>
        <v>686.00015421631485</v>
      </c>
    </row>
    <row r="243" spans="1:7" ht="15.75" customHeight="1" x14ac:dyDescent="0.25">
      <c r="A243" s="150" t="s">
        <v>106</v>
      </c>
      <c r="B243" s="150"/>
      <c r="C243" s="150"/>
      <c r="D243" s="150"/>
      <c r="E243" s="150"/>
      <c r="F243" s="150"/>
      <c r="G243" s="150"/>
    </row>
    <row r="245" spans="1:7" ht="15.75" customHeight="1" x14ac:dyDescent="0.25">
      <c r="A245" s="147" t="s">
        <v>108</v>
      </c>
      <c r="B245" s="147"/>
      <c r="C245" s="147"/>
      <c r="D245" s="147"/>
    </row>
    <row r="246" spans="1:7" ht="15.75" customHeight="1" x14ac:dyDescent="0.25">
      <c r="A246" s="27" t="s">
        <v>3</v>
      </c>
      <c r="B246" s="27" t="s">
        <v>1</v>
      </c>
      <c r="C246" s="27" t="s">
        <v>107</v>
      </c>
      <c r="D246" s="27" t="s">
        <v>4</v>
      </c>
    </row>
    <row r="247" spans="1:7" ht="15.75" customHeight="1" x14ac:dyDescent="0.25">
      <c r="A247" s="25" t="s">
        <v>264</v>
      </c>
      <c r="B247" s="29">
        <f>G43+E140+E195</f>
        <v>5109.0071514444444</v>
      </c>
      <c r="C247" s="25">
        <v>220</v>
      </c>
      <c r="D247" s="26">
        <f t="shared" ref="D247" si="34">B247/C247</f>
        <v>23.222759779292929</v>
      </c>
    </row>
    <row r="249" spans="1:7" ht="15.75" customHeight="1" x14ac:dyDescent="0.25">
      <c r="A249" s="147" t="s">
        <v>106</v>
      </c>
      <c r="B249" s="147"/>
      <c r="C249" s="147"/>
      <c r="D249" s="147"/>
    </row>
    <row r="250" spans="1:7" ht="27" customHeight="1" x14ac:dyDescent="0.25">
      <c r="A250" s="27" t="s">
        <v>3</v>
      </c>
      <c r="B250" s="27" t="s">
        <v>109</v>
      </c>
      <c r="C250" s="28" t="s">
        <v>110</v>
      </c>
      <c r="D250" s="27" t="s">
        <v>4</v>
      </c>
    </row>
    <row r="251" spans="1:7" ht="15.75" customHeight="1" x14ac:dyDescent="0.25">
      <c r="A251" s="25" t="s">
        <v>264</v>
      </c>
      <c r="B251" s="29">
        <f>D247</f>
        <v>23.222759779292929</v>
      </c>
      <c r="C251" s="25">
        <v>0</v>
      </c>
      <c r="D251" s="26">
        <f t="shared" ref="D251" si="35">B251*C251</f>
        <v>0</v>
      </c>
    </row>
    <row r="253" spans="1:7" ht="15.75" customHeight="1" x14ac:dyDescent="0.25">
      <c r="A253" s="154" t="s">
        <v>257</v>
      </c>
      <c r="B253" s="154"/>
      <c r="C253" s="154"/>
      <c r="D253" s="154"/>
      <c r="E253" s="154"/>
      <c r="F253" s="154"/>
      <c r="G253" s="154"/>
    </row>
    <row r="255" spans="1:7" ht="15.75" customHeight="1" x14ac:dyDescent="0.25">
      <c r="A255" s="147" t="s">
        <v>77</v>
      </c>
      <c r="B255" s="147"/>
      <c r="C255" s="147"/>
      <c r="D255" s="147"/>
    </row>
    <row r="256" spans="1:7" ht="15.75" customHeight="1" x14ac:dyDescent="0.25">
      <c r="A256" s="27" t="s">
        <v>3</v>
      </c>
      <c r="B256" s="27" t="s">
        <v>111</v>
      </c>
      <c r="C256" s="27" t="s">
        <v>112</v>
      </c>
      <c r="D256" s="27" t="s">
        <v>15</v>
      </c>
    </row>
    <row r="257" spans="1:7" ht="15.75" customHeight="1" x14ac:dyDescent="0.25">
      <c r="A257" s="25" t="s">
        <v>264</v>
      </c>
      <c r="B257" s="29">
        <f>E241</f>
        <v>686.00015421631485</v>
      </c>
      <c r="C257" s="29">
        <f>D251</f>
        <v>0</v>
      </c>
      <c r="D257" s="26">
        <f t="shared" ref="D257" si="36">B257+C257</f>
        <v>686.00015421631485</v>
      </c>
    </row>
    <row r="259" spans="1:7" ht="15.75" customHeight="1" x14ac:dyDescent="0.25">
      <c r="A259" s="158" t="s">
        <v>113</v>
      </c>
      <c r="B259" s="158"/>
      <c r="C259" s="158"/>
      <c r="D259" s="158"/>
      <c r="E259" s="158"/>
      <c r="F259" s="158"/>
      <c r="G259" s="158"/>
    </row>
    <row r="260" spans="1:7" ht="15.75" customHeight="1" x14ac:dyDescent="0.25">
      <c r="A260" s="24"/>
      <c r="B260" s="24"/>
      <c r="C260" s="24"/>
      <c r="E260" s="24"/>
    </row>
    <row r="261" spans="1:7" ht="15.75" customHeight="1" x14ac:dyDescent="0.25">
      <c r="A261" s="169" t="s">
        <v>143</v>
      </c>
      <c r="B261" s="169"/>
      <c r="C261" s="169"/>
      <c r="D261" s="169"/>
      <c r="E261" s="117"/>
    </row>
    <row r="262" spans="1:7" ht="15.75" customHeight="1" x14ac:dyDescent="0.25">
      <c r="A262" s="67" t="s">
        <v>144</v>
      </c>
      <c r="B262" s="68" t="s">
        <v>280</v>
      </c>
      <c r="C262" s="68" t="s">
        <v>145</v>
      </c>
      <c r="D262" s="27" t="s">
        <v>4</v>
      </c>
    </row>
    <row r="263" spans="1:7" ht="31.5" customHeight="1" x14ac:dyDescent="0.25">
      <c r="A263" s="121" t="s">
        <v>251</v>
      </c>
      <c r="B263" s="69">
        <v>3</v>
      </c>
      <c r="C263" s="120">
        <v>46</v>
      </c>
      <c r="D263" s="70">
        <f>C263*B263</f>
        <v>138</v>
      </c>
    </row>
    <row r="264" spans="1:7" ht="51" x14ac:dyDescent="0.25">
      <c r="A264" s="121" t="s">
        <v>252</v>
      </c>
      <c r="B264" s="69">
        <v>3</v>
      </c>
      <c r="C264" s="120">
        <v>16.399999999999999</v>
      </c>
      <c r="D264" s="70">
        <f t="shared" ref="D264:D265" si="37">C264*B264</f>
        <v>49.199999999999996</v>
      </c>
    </row>
    <row r="265" spans="1:7" ht="51" x14ac:dyDescent="0.25">
      <c r="A265" s="121" t="s">
        <v>281</v>
      </c>
      <c r="B265" s="69">
        <v>1</v>
      </c>
      <c r="C265" s="120">
        <v>165.1</v>
      </c>
      <c r="D265" s="70">
        <f t="shared" si="37"/>
        <v>165.1</v>
      </c>
    </row>
    <row r="266" spans="1:7" ht="15.75" customHeight="1" x14ac:dyDescent="0.25">
      <c r="A266" s="170" t="s">
        <v>146</v>
      </c>
      <c r="B266" s="170"/>
      <c r="C266" s="170"/>
      <c r="D266" s="71">
        <f>SUM(D263:D265)</f>
        <v>352.29999999999995</v>
      </c>
    </row>
    <row r="267" spans="1:7" ht="15.75" customHeight="1" x14ac:dyDescent="0.25">
      <c r="A267" s="78"/>
      <c r="B267" s="73"/>
      <c r="C267" s="73"/>
      <c r="D267" s="73"/>
      <c r="E267" s="74"/>
    </row>
    <row r="268" spans="1:7" ht="15.75" customHeight="1" x14ac:dyDescent="0.25">
      <c r="A268" s="169" t="s">
        <v>147</v>
      </c>
      <c r="B268" s="169"/>
      <c r="C268" s="169"/>
      <c r="D268" s="75"/>
      <c r="E268" s="75"/>
    </row>
    <row r="269" spans="1:7" ht="15.75" customHeight="1" x14ac:dyDescent="0.25">
      <c r="A269" s="67" t="s">
        <v>3</v>
      </c>
      <c r="B269" s="67" t="s">
        <v>103</v>
      </c>
      <c r="C269" s="67" t="s">
        <v>148</v>
      </c>
      <c r="D269" s="75"/>
      <c r="E269" s="75"/>
    </row>
    <row r="270" spans="1:7" ht="15.75" customHeight="1" x14ac:dyDescent="0.25">
      <c r="A270" s="25" t="s">
        <v>264</v>
      </c>
      <c r="B270" s="76">
        <f>D266</f>
        <v>352.29999999999995</v>
      </c>
      <c r="C270" s="77">
        <f>B270/12</f>
        <v>29.358333333333331</v>
      </c>
      <c r="D270" s="73"/>
      <c r="E270" s="78"/>
    </row>
    <row r="271" spans="1:7" ht="15.75" customHeight="1" x14ac:dyDescent="0.25">
      <c r="A271" s="72"/>
      <c r="B271" s="73"/>
      <c r="C271" s="73"/>
      <c r="D271" s="73"/>
      <c r="E271" s="72"/>
    </row>
    <row r="272" spans="1:7" ht="15.75" customHeight="1" x14ac:dyDescent="0.25">
      <c r="A272" s="171" t="s">
        <v>236</v>
      </c>
      <c r="B272" s="171"/>
      <c r="C272" s="171"/>
      <c r="D272" s="171"/>
      <c r="E272" s="171"/>
      <c r="F272" s="171"/>
      <c r="G272" s="118"/>
    </row>
    <row r="273" spans="1:11" ht="25.5" x14ac:dyDescent="0.25">
      <c r="A273" s="79" t="s">
        <v>149</v>
      </c>
      <c r="B273" s="79" t="s">
        <v>299</v>
      </c>
      <c r="C273" s="80" t="s">
        <v>249</v>
      </c>
      <c r="D273" s="80" t="s">
        <v>234</v>
      </c>
      <c r="E273" s="80" t="s">
        <v>235</v>
      </c>
      <c r="F273" s="27" t="s">
        <v>103</v>
      </c>
    </row>
    <row r="274" spans="1:11" s="135" customFormat="1" ht="12.75" x14ac:dyDescent="0.25">
      <c r="A274" s="81" t="s">
        <v>282</v>
      </c>
      <c r="B274" s="130">
        <v>39.99</v>
      </c>
      <c r="C274" s="131">
        <v>1</v>
      </c>
      <c r="D274" s="132">
        <v>5</v>
      </c>
      <c r="E274" s="133">
        <v>20</v>
      </c>
      <c r="F274" s="134">
        <f t="shared" ref="F274:F287" si="38">B274*C274</f>
        <v>39.99</v>
      </c>
      <c r="K274" s="135">
        <v>386810</v>
      </c>
    </row>
    <row r="275" spans="1:11" s="135" customFormat="1" ht="25.5" x14ac:dyDescent="0.25">
      <c r="A275" s="81" t="s">
        <v>283</v>
      </c>
      <c r="B275" s="130">
        <v>210.39</v>
      </c>
      <c r="C275" s="131">
        <v>1</v>
      </c>
      <c r="D275" s="132">
        <v>5</v>
      </c>
      <c r="E275" s="133">
        <v>20</v>
      </c>
      <c r="F275" s="134">
        <f t="shared" si="38"/>
        <v>210.39</v>
      </c>
      <c r="K275" s="135">
        <v>355399</v>
      </c>
    </row>
    <row r="276" spans="1:11" s="135" customFormat="1" ht="58.5" customHeight="1" x14ac:dyDescent="0.25">
      <c r="A276" s="81" t="s">
        <v>284</v>
      </c>
      <c r="B276" s="130">
        <v>225.36</v>
      </c>
      <c r="C276" s="131">
        <v>1</v>
      </c>
      <c r="D276" s="132">
        <v>5</v>
      </c>
      <c r="E276" s="133">
        <v>20</v>
      </c>
      <c r="F276" s="134">
        <f t="shared" si="38"/>
        <v>225.36</v>
      </c>
      <c r="K276" s="135">
        <v>605730</v>
      </c>
    </row>
    <row r="277" spans="1:11" s="135" customFormat="1" ht="25.5" x14ac:dyDescent="0.25">
      <c r="A277" s="81" t="s">
        <v>285</v>
      </c>
      <c r="B277" s="130">
        <v>26.4</v>
      </c>
      <c r="C277" s="131">
        <v>1</v>
      </c>
      <c r="D277" s="132">
        <v>5</v>
      </c>
      <c r="E277" s="133">
        <v>20</v>
      </c>
      <c r="F277" s="134">
        <f t="shared" si="38"/>
        <v>26.4</v>
      </c>
      <c r="K277" s="135">
        <v>446475</v>
      </c>
    </row>
    <row r="278" spans="1:11" s="135" customFormat="1" ht="25.5" x14ac:dyDescent="0.25">
      <c r="A278" s="81" t="s">
        <v>286</v>
      </c>
      <c r="B278" s="130">
        <v>68.95</v>
      </c>
      <c r="C278" s="131">
        <v>1</v>
      </c>
      <c r="D278" s="132">
        <v>5</v>
      </c>
      <c r="E278" s="133">
        <v>20</v>
      </c>
      <c r="F278" s="134">
        <f t="shared" si="38"/>
        <v>68.95</v>
      </c>
      <c r="K278" s="135">
        <v>462873</v>
      </c>
    </row>
    <row r="279" spans="1:11" s="135" customFormat="1" ht="55.5" customHeight="1" x14ac:dyDescent="0.25">
      <c r="A279" s="81" t="s">
        <v>287</v>
      </c>
      <c r="B279" s="130">
        <v>26.36</v>
      </c>
      <c r="C279" s="131">
        <v>1</v>
      </c>
      <c r="D279" s="132">
        <v>5</v>
      </c>
      <c r="E279" s="133">
        <v>20</v>
      </c>
      <c r="F279" s="134">
        <f t="shared" si="38"/>
        <v>26.36</v>
      </c>
      <c r="K279" s="135">
        <v>449420</v>
      </c>
    </row>
    <row r="280" spans="1:11" s="135" customFormat="1" ht="25.5" x14ac:dyDescent="0.25">
      <c r="A280" s="81" t="s">
        <v>288</v>
      </c>
      <c r="B280" s="130">
        <v>24</v>
      </c>
      <c r="C280" s="131">
        <v>1</v>
      </c>
      <c r="D280" s="132">
        <v>5</v>
      </c>
      <c r="E280" s="133">
        <v>20</v>
      </c>
      <c r="F280" s="134">
        <f t="shared" si="38"/>
        <v>24</v>
      </c>
      <c r="K280" s="135">
        <v>402035</v>
      </c>
    </row>
    <row r="281" spans="1:11" s="135" customFormat="1" ht="25.5" x14ac:dyDescent="0.25">
      <c r="A281" s="81" t="s">
        <v>289</v>
      </c>
      <c r="B281" s="130">
        <v>25</v>
      </c>
      <c r="C281" s="131">
        <v>1</v>
      </c>
      <c r="D281" s="132">
        <v>5</v>
      </c>
      <c r="E281" s="133">
        <v>20</v>
      </c>
      <c r="F281" s="134">
        <f t="shared" si="38"/>
        <v>25</v>
      </c>
      <c r="K281" s="135">
        <v>336881</v>
      </c>
    </row>
    <row r="282" spans="1:11" s="135" customFormat="1" ht="25.5" x14ac:dyDescent="0.25">
      <c r="A282" s="81" t="s">
        <v>290</v>
      </c>
      <c r="B282" s="130">
        <v>22</v>
      </c>
      <c r="C282" s="131">
        <v>1</v>
      </c>
      <c r="D282" s="132">
        <v>5</v>
      </c>
      <c r="E282" s="133">
        <v>20</v>
      </c>
      <c r="F282" s="134">
        <f t="shared" si="38"/>
        <v>22</v>
      </c>
      <c r="K282" s="135">
        <v>354551</v>
      </c>
    </row>
    <row r="283" spans="1:11" ht="25.5" x14ac:dyDescent="0.25">
      <c r="A283" s="81" t="s">
        <v>291</v>
      </c>
      <c r="B283" s="130">
        <v>317</v>
      </c>
      <c r="C283" s="131">
        <v>1</v>
      </c>
      <c r="D283" s="132">
        <v>5</v>
      </c>
      <c r="E283" s="133">
        <v>20</v>
      </c>
      <c r="F283" s="134">
        <f t="shared" si="38"/>
        <v>317</v>
      </c>
      <c r="K283" s="22" t="s">
        <v>292</v>
      </c>
    </row>
    <row r="284" spans="1:11" ht="25.5" x14ac:dyDescent="0.25">
      <c r="A284" s="81" t="s">
        <v>293</v>
      </c>
      <c r="B284" s="130">
        <v>5</v>
      </c>
      <c r="C284" s="131">
        <v>1</v>
      </c>
      <c r="D284" s="132">
        <v>5</v>
      </c>
      <c r="E284" s="133">
        <v>20</v>
      </c>
      <c r="F284" s="134">
        <f t="shared" si="38"/>
        <v>5</v>
      </c>
      <c r="K284" s="22" t="s">
        <v>294</v>
      </c>
    </row>
    <row r="285" spans="1:11" ht="25.5" x14ac:dyDescent="0.25">
      <c r="A285" s="81" t="s">
        <v>295</v>
      </c>
      <c r="B285" s="130">
        <v>13.28</v>
      </c>
      <c r="C285" s="131">
        <v>1</v>
      </c>
      <c r="D285" s="132">
        <v>5</v>
      </c>
      <c r="E285" s="133">
        <v>20</v>
      </c>
      <c r="F285" s="134">
        <f t="shared" si="38"/>
        <v>13.28</v>
      </c>
      <c r="K285" s="22">
        <v>230561</v>
      </c>
    </row>
    <row r="286" spans="1:11" ht="38.25" x14ac:dyDescent="0.25">
      <c r="A286" s="81" t="s">
        <v>297</v>
      </c>
      <c r="B286" s="130">
        <v>604.99</v>
      </c>
      <c r="C286" s="131">
        <v>1</v>
      </c>
      <c r="D286" s="132">
        <v>5</v>
      </c>
      <c r="E286" s="133">
        <v>20</v>
      </c>
      <c r="F286" s="134">
        <f t="shared" si="38"/>
        <v>604.99</v>
      </c>
      <c r="K286" s="22" t="s">
        <v>296</v>
      </c>
    </row>
    <row r="287" spans="1:11" ht="25.5" x14ac:dyDescent="0.25">
      <c r="A287" s="81" t="s">
        <v>298</v>
      </c>
      <c r="B287" s="130">
        <v>8</v>
      </c>
      <c r="C287" s="131">
        <v>17.47</v>
      </c>
      <c r="D287" s="132">
        <v>1</v>
      </c>
      <c r="E287" s="133">
        <v>100</v>
      </c>
      <c r="F287" s="134">
        <f t="shared" si="38"/>
        <v>139.76</v>
      </c>
      <c r="K287" s="22">
        <v>376819</v>
      </c>
    </row>
    <row r="288" spans="1:11" ht="15.75" customHeight="1" x14ac:dyDescent="0.25">
      <c r="A288" s="172" t="s">
        <v>150</v>
      </c>
      <c r="B288" s="172"/>
      <c r="C288" s="172"/>
      <c r="D288" s="172"/>
      <c r="E288" s="71"/>
      <c r="F288" s="82">
        <f>SUM(F274:F287)</f>
        <v>1748.48</v>
      </c>
    </row>
    <row r="289" spans="1:7" ht="15.75" customHeight="1" x14ac:dyDescent="0.25">
      <c r="A289" s="83"/>
      <c r="B289" s="83"/>
      <c r="C289" s="83"/>
      <c r="D289" s="83"/>
      <c r="E289" s="84"/>
      <c r="F289" s="85"/>
    </row>
    <row r="290" spans="1:7" ht="15.75" customHeight="1" x14ac:dyDescent="0.25">
      <c r="A290" s="169" t="s">
        <v>151</v>
      </c>
      <c r="B290" s="169"/>
      <c r="C290" s="169"/>
      <c r="D290" s="169"/>
    </row>
    <row r="291" spans="1:7" ht="38.25" x14ac:dyDescent="0.25">
      <c r="A291" s="67" t="s">
        <v>3</v>
      </c>
      <c r="B291" s="67" t="s">
        <v>103</v>
      </c>
      <c r="C291" s="67" t="s">
        <v>104</v>
      </c>
      <c r="D291" s="86" t="s">
        <v>259</v>
      </c>
    </row>
    <row r="292" spans="1:7" ht="15.75" customHeight="1" x14ac:dyDescent="0.25">
      <c r="A292" s="25" t="s">
        <v>264</v>
      </c>
      <c r="B292" s="76">
        <f>F288</f>
        <v>1748.48</v>
      </c>
      <c r="C292" s="76">
        <f>B292/12</f>
        <v>145.70666666666668</v>
      </c>
      <c r="D292" s="87">
        <f>C292/2</f>
        <v>72.853333333333339</v>
      </c>
    </row>
    <row r="294" spans="1:7" ht="15.75" customHeight="1" x14ac:dyDescent="0.25">
      <c r="A294" s="169" t="s">
        <v>239</v>
      </c>
      <c r="B294" s="169"/>
      <c r="C294" s="169"/>
      <c r="D294" s="169"/>
      <c r="E294" s="118"/>
    </row>
    <row r="295" spans="1:7" ht="15.75" customHeight="1" x14ac:dyDescent="0.25">
      <c r="A295" s="67" t="s">
        <v>144</v>
      </c>
      <c r="B295" s="68" t="s">
        <v>249</v>
      </c>
      <c r="C295" s="68" t="s">
        <v>145</v>
      </c>
      <c r="D295" s="27" t="s">
        <v>4</v>
      </c>
    </row>
    <row r="296" spans="1:7" ht="15.75" customHeight="1" x14ac:dyDescent="0.25">
      <c r="A296" s="88" t="s">
        <v>300</v>
      </c>
      <c r="B296" s="46">
        <v>1</v>
      </c>
      <c r="C296" s="138">
        <v>19.2</v>
      </c>
      <c r="D296" s="70">
        <f>B296*C296</f>
        <v>19.2</v>
      </c>
    </row>
    <row r="297" spans="1:7" ht="15.75" customHeight="1" x14ac:dyDescent="0.25">
      <c r="A297" s="170" t="s">
        <v>237</v>
      </c>
      <c r="B297" s="170"/>
      <c r="C297" s="170"/>
      <c r="D297" s="71">
        <f>SUM(D296:D296)</f>
        <v>19.2</v>
      </c>
    </row>
    <row r="298" spans="1:7" ht="15.75" customHeight="1" x14ac:dyDescent="0.25">
      <c r="A298" s="170" t="s">
        <v>301</v>
      </c>
      <c r="B298" s="170"/>
      <c r="C298" s="170"/>
      <c r="D298" s="71">
        <f>D297/3</f>
        <v>6.3999999999999995</v>
      </c>
    </row>
    <row r="300" spans="1:7" ht="15.75" customHeight="1" x14ac:dyDescent="0.25">
      <c r="A300" s="154" t="s">
        <v>258</v>
      </c>
      <c r="B300" s="154"/>
      <c r="C300" s="154"/>
      <c r="D300" s="154"/>
      <c r="E300" s="154"/>
      <c r="F300" s="154"/>
      <c r="G300" s="154"/>
    </row>
    <row r="301" spans="1:7" ht="15.75" customHeight="1" x14ac:dyDescent="0.25">
      <c r="A301" s="45"/>
      <c r="B301" s="45"/>
      <c r="C301" s="45"/>
      <c r="E301" s="45"/>
    </row>
    <row r="302" spans="1:7" ht="15.75" customHeight="1" x14ac:dyDescent="0.25">
      <c r="A302" s="151" t="s">
        <v>113</v>
      </c>
      <c r="B302" s="152"/>
      <c r="C302" s="152"/>
      <c r="D302" s="152"/>
      <c r="E302" s="153"/>
    </row>
    <row r="303" spans="1:7" ht="38.25" x14ac:dyDescent="0.25">
      <c r="A303" s="90" t="s">
        <v>3</v>
      </c>
      <c r="B303" s="91" t="s">
        <v>152</v>
      </c>
      <c r="C303" s="91" t="s">
        <v>153</v>
      </c>
      <c r="D303" s="91" t="s">
        <v>238</v>
      </c>
      <c r="E303" s="90" t="s">
        <v>15</v>
      </c>
    </row>
    <row r="304" spans="1:7" ht="15.75" customHeight="1" x14ac:dyDescent="0.25">
      <c r="A304" s="25" t="s">
        <v>264</v>
      </c>
      <c r="B304" s="70">
        <f>C270</f>
        <v>29.358333333333331</v>
      </c>
      <c r="C304" s="70">
        <f>D292</f>
        <v>72.853333333333339</v>
      </c>
      <c r="D304" s="70">
        <f>D298</f>
        <v>6.3999999999999995</v>
      </c>
      <c r="E304" s="87">
        <f>SUM(B304:D304)</f>
        <v>108.61166666666668</v>
      </c>
    </row>
    <row r="306" spans="1:7" ht="15.75" customHeight="1" x14ac:dyDescent="0.25">
      <c r="A306" s="158" t="s">
        <v>114</v>
      </c>
      <c r="B306" s="158"/>
      <c r="C306" s="158"/>
      <c r="D306" s="158"/>
      <c r="E306" s="158"/>
      <c r="F306" s="158"/>
      <c r="G306" s="158"/>
    </row>
    <row r="307" spans="1:7" ht="15.75" customHeight="1" x14ac:dyDescent="0.25">
      <c r="A307" s="156"/>
      <c r="B307" s="156"/>
      <c r="C307" s="156"/>
      <c r="D307" s="156"/>
      <c r="E307" s="156"/>
      <c r="F307" s="156"/>
    </row>
    <row r="308" spans="1:7" ht="27" customHeight="1" x14ac:dyDescent="0.25">
      <c r="A308" s="157" t="s">
        <v>137</v>
      </c>
      <c r="B308" s="157"/>
      <c r="C308" s="39"/>
      <c r="D308" s="39"/>
      <c r="E308" s="39"/>
      <c r="F308" s="39"/>
    </row>
    <row r="309" spans="1:7" ht="15.75" customHeight="1" x14ac:dyDescent="0.25">
      <c r="A309" s="92" t="s">
        <v>138</v>
      </c>
      <c r="B309" s="93">
        <v>0.06</v>
      </c>
      <c r="C309" s="39"/>
      <c r="D309" s="39"/>
      <c r="E309" s="39"/>
      <c r="F309" s="39"/>
    </row>
    <row r="310" spans="1:7" ht="15.75" customHeight="1" x14ac:dyDescent="0.25">
      <c r="A310" s="92" t="s">
        <v>139</v>
      </c>
      <c r="B310" s="93">
        <v>8.6499999999999994E-2</v>
      </c>
      <c r="C310" s="39"/>
      <c r="D310" s="39"/>
      <c r="E310" s="39"/>
      <c r="F310" s="39"/>
    </row>
    <row r="311" spans="1:7" ht="15.75" customHeight="1" x14ac:dyDescent="0.25">
      <c r="A311" s="92" t="s">
        <v>140</v>
      </c>
      <c r="B311" s="93">
        <v>0.06</v>
      </c>
      <c r="C311" s="39"/>
      <c r="D311" s="39"/>
      <c r="E311" s="39"/>
      <c r="F311" s="39"/>
    </row>
    <row r="313" spans="1:7" ht="15.75" customHeight="1" x14ac:dyDescent="0.25">
      <c r="A313" s="147" t="s">
        <v>114</v>
      </c>
      <c r="B313" s="147"/>
      <c r="C313" s="147"/>
      <c r="D313" s="147"/>
    </row>
    <row r="314" spans="1:7" ht="15.75" customHeight="1" x14ac:dyDescent="0.25">
      <c r="A314" s="27" t="s">
        <v>3</v>
      </c>
      <c r="B314" s="27" t="s">
        <v>1</v>
      </c>
      <c r="C314" s="27" t="s">
        <v>2</v>
      </c>
      <c r="D314" s="27" t="s">
        <v>4</v>
      </c>
    </row>
    <row r="315" spans="1:7" ht="15.75" customHeight="1" x14ac:dyDescent="0.25">
      <c r="A315" s="25" t="s">
        <v>264</v>
      </c>
      <c r="B315" s="94">
        <f>G43+E140+E195+D257+E304</f>
        <v>5903.6189723274256</v>
      </c>
      <c r="C315" s="95">
        <f>((1+$B$309)/(1-$B$310-$B$311))-1</f>
        <v>0.24194493263034578</v>
      </c>
      <c r="D315" s="42">
        <f>B315*C315</f>
        <v>1428.3506945349902</v>
      </c>
      <c r="E315" s="47"/>
      <c r="F315" s="96"/>
      <c r="G315" s="96"/>
    </row>
    <row r="317" spans="1:7" ht="15.75" customHeight="1" x14ac:dyDescent="0.25">
      <c r="A317" s="155" t="s">
        <v>141</v>
      </c>
      <c r="B317" s="155"/>
      <c r="C317" s="155"/>
      <c r="D317" s="155"/>
      <c r="E317" s="155"/>
      <c r="F317" s="155"/>
      <c r="G317" s="155"/>
    </row>
    <row r="319" spans="1:7" ht="15.75" customHeight="1" x14ac:dyDescent="0.25">
      <c r="A319" s="145" t="s">
        <v>142</v>
      </c>
      <c r="B319" s="146"/>
      <c r="C319" s="97"/>
      <c r="D319" s="56"/>
    </row>
    <row r="320" spans="1:7" ht="23.25" customHeight="1" x14ac:dyDescent="0.25">
      <c r="A320" s="28" t="s">
        <v>115</v>
      </c>
      <c r="B320" s="114" t="s">
        <v>268</v>
      </c>
      <c r="C320" s="98"/>
      <c r="D320" s="99"/>
      <c r="E320" s="99"/>
      <c r="F320" s="99"/>
    </row>
    <row r="321" spans="1:6" ht="15.75" customHeight="1" x14ac:dyDescent="0.25">
      <c r="A321" s="89" t="s">
        <v>116</v>
      </c>
      <c r="B321" s="29">
        <f>G43</f>
        <v>2560.8000000000002</v>
      </c>
      <c r="C321" s="100"/>
      <c r="D321" s="100"/>
      <c r="E321" s="100"/>
      <c r="F321" s="100"/>
    </row>
    <row r="322" spans="1:6" ht="15.75" customHeight="1" x14ac:dyDescent="0.25">
      <c r="A322" s="89" t="s">
        <v>117</v>
      </c>
      <c r="B322" s="29">
        <f>E140</f>
        <v>2238.5992000000001</v>
      </c>
      <c r="C322" s="100"/>
      <c r="D322" s="100"/>
      <c r="E322" s="100"/>
      <c r="F322" s="100"/>
    </row>
    <row r="323" spans="1:6" ht="15.75" customHeight="1" x14ac:dyDescent="0.25">
      <c r="A323" s="89" t="s">
        <v>118</v>
      </c>
      <c r="B323" s="29">
        <f>E195</f>
        <v>309.6079514444445</v>
      </c>
      <c r="C323" s="100"/>
      <c r="D323" s="100"/>
      <c r="E323" s="100"/>
      <c r="F323" s="100"/>
    </row>
    <row r="324" spans="1:6" ht="25.5" x14ac:dyDescent="0.25">
      <c r="A324" s="89" t="s">
        <v>119</v>
      </c>
      <c r="B324" s="29">
        <f>D257</f>
        <v>686.00015421631485</v>
      </c>
      <c r="C324" s="100"/>
      <c r="D324" s="100"/>
      <c r="E324" s="100"/>
      <c r="F324" s="100"/>
    </row>
    <row r="325" spans="1:6" ht="15.75" customHeight="1" x14ac:dyDescent="0.25">
      <c r="A325" s="89" t="s">
        <v>120</v>
      </c>
      <c r="B325" s="29">
        <f>E304</f>
        <v>108.61166666666668</v>
      </c>
      <c r="C325" s="100"/>
      <c r="D325" s="100"/>
      <c r="E325" s="100"/>
      <c r="F325" s="100"/>
    </row>
    <row r="326" spans="1:6" ht="15.75" customHeight="1" x14ac:dyDescent="0.25">
      <c r="A326" s="89" t="s">
        <v>121</v>
      </c>
      <c r="B326" s="29">
        <f>D315</f>
        <v>1428.3506945349902</v>
      </c>
      <c r="C326" s="100"/>
      <c r="D326" s="100"/>
      <c r="E326" s="100"/>
      <c r="F326" s="100"/>
    </row>
    <row r="327" spans="1:6" ht="15.75" customHeight="1" x14ac:dyDescent="0.25">
      <c r="A327" s="108" t="s">
        <v>122</v>
      </c>
      <c r="B327" s="101">
        <f>SUM(B321:B326)</f>
        <v>7331.9696668624156</v>
      </c>
      <c r="C327" s="102"/>
      <c r="D327" s="102"/>
      <c r="E327" s="102"/>
      <c r="F327" s="102"/>
    </row>
    <row r="328" spans="1:6" ht="15.75" customHeight="1" x14ac:dyDescent="0.25">
      <c r="A328" s="108" t="s">
        <v>241</v>
      </c>
      <c r="B328" s="103">
        <v>1</v>
      </c>
      <c r="C328" s="104"/>
      <c r="D328" s="104"/>
      <c r="E328" s="104"/>
      <c r="F328" s="104"/>
    </row>
    <row r="329" spans="1:6" ht="15.75" customHeight="1" x14ac:dyDescent="0.25">
      <c r="A329" s="28" t="s">
        <v>242</v>
      </c>
      <c r="B329" s="105">
        <f>B327*B328</f>
        <v>7331.9696668624156</v>
      </c>
      <c r="C329" s="106"/>
      <c r="D329" s="106"/>
      <c r="E329" s="106"/>
      <c r="F329" s="106"/>
    </row>
    <row r="330" spans="1:6" ht="15.75" customHeight="1" x14ac:dyDescent="0.25">
      <c r="A330" s="28" t="s">
        <v>243</v>
      </c>
      <c r="B330" s="105">
        <f>SUM(B329)</f>
        <v>7331.9696668624156</v>
      </c>
    </row>
    <row r="331" spans="1:6" ht="15.75" customHeight="1" x14ac:dyDescent="0.25">
      <c r="A331" s="28" t="s">
        <v>244</v>
      </c>
      <c r="B331" s="105">
        <f>B330*12</f>
        <v>87983.636002348983</v>
      </c>
    </row>
    <row r="332" spans="1:6" ht="15.75" customHeight="1" x14ac:dyDescent="0.25">
      <c r="A332" s="107"/>
    </row>
  </sheetData>
  <mergeCells count="92">
    <mergeCell ref="A253:G253"/>
    <mergeCell ref="A259:G259"/>
    <mergeCell ref="A306:G306"/>
    <mergeCell ref="A255:D255"/>
    <mergeCell ref="A294:D294"/>
    <mergeCell ref="A297:C297"/>
    <mergeCell ref="A298:C298"/>
    <mergeCell ref="A261:D261"/>
    <mergeCell ref="A266:C266"/>
    <mergeCell ref="A268:C268"/>
    <mergeCell ref="A272:F272"/>
    <mergeCell ref="A288:D288"/>
    <mergeCell ref="A290:D290"/>
    <mergeCell ref="A41:G41"/>
    <mergeCell ref="A57:E57"/>
    <mergeCell ref="A61:E61"/>
    <mergeCell ref="A49:D49"/>
    <mergeCell ref="A1:G1"/>
    <mergeCell ref="A6:G6"/>
    <mergeCell ref="A10:B10"/>
    <mergeCell ref="A21:D21"/>
    <mergeCell ref="A35:D35"/>
    <mergeCell ref="A2:G2"/>
    <mergeCell ref="A8:G8"/>
    <mergeCell ref="A13:G13"/>
    <mergeCell ref="A15:D15"/>
    <mergeCell ref="A27:E27"/>
    <mergeCell ref="A19:G19"/>
    <mergeCell ref="A25:G25"/>
    <mergeCell ref="A31:E31"/>
    <mergeCell ref="A128:D128"/>
    <mergeCell ref="A144:B144"/>
    <mergeCell ref="A155:D155"/>
    <mergeCell ref="A159:D159"/>
    <mergeCell ref="A138:E138"/>
    <mergeCell ref="A153:G153"/>
    <mergeCell ref="A136:G136"/>
    <mergeCell ref="A142:G142"/>
    <mergeCell ref="A132:F132"/>
    <mergeCell ref="A122:D122"/>
    <mergeCell ref="A39:G39"/>
    <mergeCell ref="A45:G45"/>
    <mergeCell ref="A120:G120"/>
    <mergeCell ref="A126:G126"/>
    <mergeCell ref="A108:D108"/>
    <mergeCell ref="A106:G106"/>
    <mergeCell ref="A112:D112"/>
    <mergeCell ref="A116:D116"/>
    <mergeCell ref="A98:E98"/>
    <mergeCell ref="A91:G91"/>
    <mergeCell ref="A83:D83"/>
    <mergeCell ref="A53:D53"/>
    <mergeCell ref="A102:D102"/>
    <mergeCell ref="A47:G47"/>
    <mergeCell ref="A94:E94"/>
    <mergeCell ref="A67:B67"/>
    <mergeCell ref="A79:D79"/>
    <mergeCell ref="A65:G65"/>
    <mergeCell ref="A87:D87"/>
    <mergeCell ref="A92:G92"/>
    <mergeCell ref="A201:A202"/>
    <mergeCell ref="B201:B202"/>
    <mergeCell ref="C201:C202"/>
    <mergeCell ref="A183:E183"/>
    <mergeCell ref="A163:D163"/>
    <mergeCell ref="A167:G167"/>
    <mergeCell ref="A181:G181"/>
    <mergeCell ref="A169:D169"/>
    <mergeCell ref="A173:D173"/>
    <mergeCell ref="A177:D177"/>
    <mergeCell ref="A187:D187"/>
    <mergeCell ref="A193:E193"/>
    <mergeCell ref="A199:G199"/>
    <mergeCell ref="A200:G200"/>
    <mergeCell ref="A191:G191"/>
    <mergeCell ref="A197:G197"/>
    <mergeCell ref="A319:B319"/>
    <mergeCell ref="A245:D245"/>
    <mergeCell ref="A249:D249"/>
    <mergeCell ref="A216:D216"/>
    <mergeCell ref="A217:A218"/>
    <mergeCell ref="B217:D217"/>
    <mergeCell ref="A235:D235"/>
    <mergeCell ref="A239:E239"/>
    <mergeCell ref="A233:G233"/>
    <mergeCell ref="A243:G243"/>
    <mergeCell ref="A302:E302"/>
    <mergeCell ref="A300:G300"/>
    <mergeCell ref="A313:D313"/>
    <mergeCell ref="A317:G317"/>
    <mergeCell ref="A307:F307"/>
    <mergeCell ref="A308:B308"/>
  </mergeCells>
  <printOptions horizontalCentered="1"/>
  <pageMargins left="0.7" right="0.7" top="0.75" bottom="0.75" header="0.3" footer="0.3"/>
  <pageSetup paperSize="9" scale="27" fitToHeight="0" orientation="portrait" verticalDpi="4294967295" r:id="rId1"/>
  <headerFooter>
    <oddFooter>&amp;RPlanilha: &amp;A
pág. &amp;P de &amp;N</oddFooter>
  </headerFooter>
  <rowBreaks count="7" manualBreakCount="7">
    <brk id="44" max="16383" man="1"/>
    <brk id="89" max="7" man="1"/>
    <brk id="140" max="16383" man="1"/>
    <brk id="195" max="16383" man="1"/>
    <brk id="257" max="16383" man="1"/>
    <brk id="289" max="16383" man="1"/>
    <brk id="30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3"/>
  <sheetViews>
    <sheetView showGridLines="0" zoomScaleNormal="100" zoomScaleSheetLayoutView="85" workbookViewId="0">
      <selection sqref="A1:G131"/>
    </sheetView>
  </sheetViews>
  <sheetFormatPr defaultRowHeight="15.75" x14ac:dyDescent="0.25"/>
  <cols>
    <col min="1" max="1" width="9.140625" style="1"/>
    <col min="2" max="2" width="61" style="1" bestFit="1" customWidth="1"/>
    <col min="3" max="3" width="14.7109375" style="1" customWidth="1"/>
    <col min="4" max="4" width="13.710937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x14ac:dyDescent="0.25">
      <c r="A1" s="179" t="s">
        <v>226</v>
      </c>
      <c r="B1" s="179"/>
      <c r="C1" s="179"/>
      <c r="D1" s="179"/>
    </row>
    <row r="2" spans="1:4" x14ac:dyDescent="0.25">
      <c r="A2" s="179" t="s">
        <v>228</v>
      </c>
      <c r="B2" s="179"/>
      <c r="C2" s="179"/>
      <c r="D2" s="179"/>
    </row>
    <row r="3" spans="1:4" x14ac:dyDescent="0.25">
      <c r="A3" s="173" t="s">
        <v>229</v>
      </c>
      <c r="B3" s="173"/>
      <c r="C3" s="173"/>
      <c r="D3" s="173"/>
    </row>
    <row r="4" spans="1:4" x14ac:dyDescent="0.25">
      <c r="A4" s="129"/>
      <c r="B4" s="129"/>
      <c r="C4" s="129"/>
      <c r="D4" s="129"/>
    </row>
    <row r="5" spans="1:4" x14ac:dyDescent="0.25">
      <c r="A5" s="140" t="s">
        <v>307</v>
      </c>
    </row>
    <row r="7" spans="1:4" x14ac:dyDescent="0.25">
      <c r="A7" s="180" t="s">
        <v>154</v>
      </c>
      <c r="B7" s="180"/>
      <c r="C7" s="180"/>
      <c r="D7" s="4"/>
    </row>
    <row r="8" spans="1:4" ht="16.5" thickBot="1" x14ac:dyDescent="0.3">
      <c r="A8" s="4"/>
      <c r="B8" s="4"/>
      <c r="C8" s="4"/>
      <c r="D8" s="4"/>
    </row>
    <row r="9" spans="1:4" ht="16.5" thickBot="1" x14ac:dyDescent="0.3">
      <c r="A9" s="5">
        <v>1</v>
      </c>
      <c r="B9" s="6" t="s">
        <v>155</v>
      </c>
      <c r="C9" s="6" t="s">
        <v>156</v>
      </c>
      <c r="D9" s="4"/>
    </row>
    <row r="10" spans="1:4" ht="16.5" thickBot="1" x14ac:dyDescent="0.3">
      <c r="A10" s="7" t="s">
        <v>157</v>
      </c>
      <c r="B10" s="8" t="s">
        <v>158</v>
      </c>
      <c r="C10" s="9">
        <f>'Custo por trabalhador_operador'!B11</f>
        <v>2560.8000000000002</v>
      </c>
      <c r="D10" s="4"/>
    </row>
    <row r="11" spans="1:4" ht="16.5" thickBot="1" x14ac:dyDescent="0.3">
      <c r="A11" s="7" t="s">
        <v>159</v>
      </c>
      <c r="B11" s="8" t="s">
        <v>160</v>
      </c>
      <c r="C11" s="9">
        <f>'Custo por trabalhador_operador'!D43</f>
        <v>0</v>
      </c>
      <c r="D11" s="4"/>
    </row>
    <row r="12" spans="1:4" ht="16.5" thickBot="1" x14ac:dyDescent="0.3">
      <c r="A12" s="7" t="s">
        <v>161</v>
      </c>
      <c r="B12" s="8" t="s">
        <v>162</v>
      </c>
      <c r="C12" s="9">
        <f>'Custo por trabalhador_operador'!D43</f>
        <v>0</v>
      </c>
      <c r="D12" s="4"/>
    </row>
    <row r="13" spans="1:4" ht="16.5" thickBot="1" x14ac:dyDescent="0.3">
      <c r="A13" s="7" t="s">
        <v>163</v>
      </c>
      <c r="B13" s="8" t="s">
        <v>11</v>
      </c>
      <c r="C13" s="9">
        <f>'Custo por trabalhador_operador'!E43</f>
        <v>0</v>
      </c>
      <c r="D13" s="4"/>
    </row>
    <row r="14" spans="1:4" ht="16.5" thickBot="1" x14ac:dyDescent="0.3">
      <c r="A14" s="7" t="s">
        <v>164</v>
      </c>
      <c r="B14" s="8" t="s">
        <v>165</v>
      </c>
      <c r="C14" s="9">
        <f>'Custo por trabalhador_operador'!F43</f>
        <v>0</v>
      </c>
      <c r="D14" s="4"/>
    </row>
    <row r="15" spans="1:4" ht="16.5" thickBot="1" x14ac:dyDescent="0.3">
      <c r="A15" s="7" t="s">
        <v>166</v>
      </c>
      <c r="B15" s="8" t="s">
        <v>168</v>
      </c>
      <c r="C15" s="9">
        <f>'Custo por trabalhador_operador'!C43</f>
        <v>0</v>
      </c>
      <c r="D15" s="4"/>
    </row>
    <row r="16" spans="1:4" ht="16.5" thickBot="1" x14ac:dyDescent="0.3">
      <c r="A16" s="175" t="s">
        <v>15</v>
      </c>
      <c r="B16" s="176"/>
      <c r="C16" s="9">
        <f>SUM(C10:C15)</f>
        <v>2560.8000000000002</v>
      </c>
      <c r="D16" s="112"/>
    </row>
    <row r="17" spans="1:4" x14ac:dyDescent="0.25">
      <c r="A17" s="4"/>
      <c r="B17" s="4"/>
      <c r="C17" s="4"/>
      <c r="D17" s="4"/>
    </row>
    <row r="18" spans="1:4" x14ac:dyDescent="0.25">
      <c r="A18" s="4"/>
      <c r="B18" s="4"/>
      <c r="C18" s="4"/>
      <c r="D18" s="4"/>
    </row>
    <row r="19" spans="1:4" x14ac:dyDescent="0.25">
      <c r="A19" s="178" t="s">
        <v>169</v>
      </c>
      <c r="B19" s="178"/>
      <c r="C19" s="178"/>
      <c r="D19" s="4"/>
    </row>
    <row r="20" spans="1:4" x14ac:dyDescent="0.25">
      <c r="A20" s="10"/>
      <c r="B20" s="4"/>
      <c r="C20" s="4"/>
      <c r="D20" s="4"/>
    </row>
    <row r="21" spans="1:4" x14ac:dyDescent="0.25">
      <c r="A21" s="174" t="s">
        <v>170</v>
      </c>
      <c r="B21" s="174"/>
      <c r="C21" s="174"/>
      <c r="D21" s="4"/>
    </row>
    <row r="22" spans="1:4" ht="16.5" thickBot="1" x14ac:dyDescent="0.3">
      <c r="A22" s="4"/>
      <c r="B22" s="4"/>
      <c r="C22" s="4"/>
      <c r="D22" s="4"/>
    </row>
    <row r="23" spans="1:4" ht="16.5" thickBot="1" x14ac:dyDescent="0.3">
      <c r="A23" s="5" t="s">
        <v>171</v>
      </c>
      <c r="B23" s="6" t="s">
        <v>172</v>
      </c>
      <c r="C23" s="6" t="s">
        <v>156</v>
      </c>
      <c r="D23" s="4"/>
    </row>
    <row r="24" spans="1:4" ht="16.5" thickBot="1" x14ac:dyDescent="0.3">
      <c r="A24" s="7" t="s">
        <v>157</v>
      </c>
      <c r="B24" s="8" t="s">
        <v>173</v>
      </c>
      <c r="C24" s="11">
        <f>'Custo por trabalhador_operador'!D51</f>
        <v>213.4</v>
      </c>
      <c r="D24" s="4"/>
    </row>
    <row r="25" spans="1:4" ht="16.5" thickBot="1" x14ac:dyDescent="0.3">
      <c r="A25" s="7" t="s">
        <v>159</v>
      </c>
      <c r="B25" s="8" t="s">
        <v>174</v>
      </c>
      <c r="C25" s="11">
        <f>'Custo por trabalhador_operador'!C63+'Custo por trabalhador_operador'!D63</f>
        <v>284.5333333333333</v>
      </c>
      <c r="D25" s="4"/>
    </row>
    <row r="26" spans="1:4" ht="16.5" thickBot="1" x14ac:dyDescent="0.3">
      <c r="A26" s="175" t="s">
        <v>15</v>
      </c>
      <c r="B26" s="176"/>
      <c r="C26" s="11">
        <f>SUM(C24:C25)</f>
        <v>497.93333333333328</v>
      </c>
      <c r="D26" s="4"/>
    </row>
    <row r="27" spans="1:4" x14ac:dyDescent="0.25">
      <c r="A27" s="4"/>
      <c r="B27" s="4"/>
      <c r="C27" s="4"/>
      <c r="D27" s="4"/>
    </row>
    <row r="28" spans="1:4" ht="32.25" customHeight="1" x14ac:dyDescent="0.25">
      <c r="A28" s="177" t="s">
        <v>175</v>
      </c>
      <c r="B28" s="177"/>
      <c r="C28" s="177"/>
      <c r="D28" s="177"/>
    </row>
    <row r="29" spans="1:4" ht="16.5" thickBot="1" x14ac:dyDescent="0.3">
      <c r="A29" s="4"/>
      <c r="B29" s="4"/>
      <c r="C29" s="4"/>
      <c r="D29" s="4"/>
    </row>
    <row r="30" spans="1:4" ht="16.5" thickBot="1" x14ac:dyDescent="0.3">
      <c r="A30" s="5" t="s">
        <v>176</v>
      </c>
      <c r="B30" s="6" t="s">
        <v>177</v>
      </c>
      <c r="C30" s="6" t="s">
        <v>178</v>
      </c>
      <c r="D30" s="6" t="s">
        <v>156</v>
      </c>
    </row>
    <row r="31" spans="1:4" ht="16.5" thickBot="1" x14ac:dyDescent="0.3">
      <c r="A31" s="7" t="s">
        <v>157</v>
      </c>
      <c r="B31" s="8" t="s">
        <v>179</v>
      </c>
      <c r="C31" s="12">
        <f>'Custo por trabalhador_operador'!B69</f>
        <v>0.2</v>
      </c>
      <c r="D31" s="11">
        <f>C31*'Custo por trabalhador_operador'!B81</f>
        <v>611.74666666666678</v>
      </c>
    </row>
    <row r="32" spans="1:4" ht="16.5" thickBot="1" x14ac:dyDescent="0.3">
      <c r="A32" s="7" t="s">
        <v>159</v>
      </c>
      <c r="B32" s="8" t="s">
        <v>180</v>
      </c>
      <c r="C32" s="12">
        <f>'Custo por trabalhador_operador'!B70</f>
        <v>2.5000000000000001E-2</v>
      </c>
      <c r="D32" s="11">
        <f>C32*'Custo por trabalhador_operador'!B81</f>
        <v>76.468333333333348</v>
      </c>
    </row>
    <row r="33" spans="1:4" ht="16.5" thickBot="1" x14ac:dyDescent="0.3">
      <c r="A33" s="7" t="s">
        <v>161</v>
      </c>
      <c r="B33" s="8" t="s">
        <v>181</v>
      </c>
      <c r="C33" s="13">
        <f>'Custo por trabalhador_operador'!B71</f>
        <v>0.03</v>
      </c>
      <c r="D33" s="11">
        <f>C33*'Custo por trabalhador_operador'!B81</f>
        <v>91.762</v>
      </c>
    </row>
    <row r="34" spans="1:4" ht="16.5" thickBot="1" x14ac:dyDescent="0.3">
      <c r="A34" s="7" t="s">
        <v>163</v>
      </c>
      <c r="B34" s="8" t="s">
        <v>182</v>
      </c>
      <c r="C34" s="12">
        <f>'Custo por trabalhador_operador'!B72</f>
        <v>1.4999999999999999E-2</v>
      </c>
      <c r="D34" s="11">
        <f>C34*'Custo por trabalhador_operador'!B81</f>
        <v>45.881</v>
      </c>
    </row>
    <row r="35" spans="1:4" ht="16.5" thickBot="1" x14ac:dyDescent="0.3">
      <c r="A35" s="7" t="s">
        <v>164</v>
      </c>
      <c r="B35" s="8" t="s">
        <v>183</v>
      </c>
      <c r="C35" s="12">
        <f>'Custo por trabalhador_operador'!B73</f>
        <v>0.01</v>
      </c>
      <c r="D35" s="11">
        <f>C35*'Custo por trabalhador_operador'!B81</f>
        <v>30.587333333333337</v>
      </c>
    </row>
    <row r="36" spans="1:4" ht="16.5" thickBot="1" x14ac:dyDescent="0.3">
      <c r="A36" s="7" t="s">
        <v>166</v>
      </c>
      <c r="B36" s="8" t="s">
        <v>28</v>
      </c>
      <c r="C36" s="12">
        <f>'Custo por trabalhador_operador'!B74</f>
        <v>6.0000000000000001E-3</v>
      </c>
      <c r="D36" s="11">
        <f>C36*'Custo por trabalhador_operador'!B81</f>
        <v>18.352400000000003</v>
      </c>
    </row>
    <row r="37" spans="1:4" ht="16.5" thickBot="1" x14ac:dyDescent="0.3">
      <c r="A37" s="7" t="s">
        <v>167</v>
      </c>
      <c r="B37" s="8" t="s">
        <v>29</v>
      </c>
      <c r="C37" s="12">
        <f>'Custo por trabalhador_operador'!B75</f>
        <v>2E-3</v>
      </c>
      <c r="D37" s="11">
        <f>C37*'Custo por trabalhador_operador'!B81</f>
        <v>6.1174666666666671</v>
      </c>
    </row>
    <row r="38" spans="1:4" ht="16.5" thickBot="1" x14ac:dyDescent="0.3">
      <c r="A38" s="7" t="s">
        <v>184</v>
      </c>
      <c r="B38" s="8" t="s">
        <v>30</v>
      </c>
      <c r="C38" s="12">
        <f>'Custo por trabalhador_operador'!B76</f>
        <v>0.08</v>
      </c>
      <c r="D38" s="11">
        <f>'Custo por trabalhador_operador'!D85</f>
        <v>244.6986666666667</v>
      </c>
    </row>
    <row r="39" spans="1:4" ht="16.5" thickBot="1" x14ac:dyDescent="0.3">
      <c r="A39" s="175" t="s">
        <v>185</v>
      </c>
      <c r="B39" s="176"/>
      <c r="C39" s="14"/>
      <c r="D39" s="11">
        <f>SUM(D31:D38)</f>
        <v>1125.6138666666668</v>
      </c>
    </row>
    <row r="40" spans="1:4" x14ac:dyDescent="0.25">
      <c r="A40" s="4"/>
      <c r="B40" s="4"/>
      <c r="C40" s="4"/>
      <c r="D40" s="4"/>
    </row>
    <row r="41" spans="1:4" x14ac:dyDescent="0.25">
      <c r="A41" s="174" t="s">
        <v>186</v>
      </c>
      <c r="B41" s="174"/>
      <c r="C41" s="174"/>
      <c r="D41" s="4"/>
    </row>
    <row r="42" spans="1:4" ht="16.5" thickBot="1" x14ac:dyDescent="0.3">
      <c r="A42" s="4"/>
      <c r="B42" s="4"/>
      <c r="C42" s="4"/>
      <c r="D42" s="4"/>
    </row>
    <row r="43" spans="1:4" ht="16.5" thickBot="1" x14ac:dyDescent="0.3">
      <c r="A43" s="5" t="s">
        <v>187</v>
      </c>
      <c r="B43" s="6" t="s">
        <v>188</v>
      </c>
      <c r="C43" s="6" t="s">
        <v>156</v>
      </c>
      <c r="D43" s="4"/>
    </row>
    <row r="44" spans="1:4" ht="16.5" thickBot="1" x14ac:dyDescent="0.3">
      <c r="A44" s="7" t="s">
        <v>157</v>
      </c>
      <c r="B44" s="8" t="s">
        <v>189</v>
      </c>
      <c r="C44" s="11">
        <f>'Custo por trabalhador_operador'!D104</f>
        <v>31.152000000000015</v>
      </c>
      <c r="D44" s="4"/>
    </row>
    <row r="45" spans="1:4" ht="16.5" thickBot="1" x14ac:dyDescent="0.3">
      <c r="A45" s="7" t="s">
        <v>159</v>
      </c>
      <c r="B45" s="8" t="s">
        <v>190</v>
      </c>
      <c r="C45" s="11">
        <f>'Custo por trabalhador_operador'!D118</f>
        <v>163.9</v>
      </c>
      <c r="D45" s="4"/>
    </row>
    <row r="46" spans="1:4" ht="16.5" thickBot="1" x14ac:dyDescent="0.3">
      <c r="A46" s="7" t="s">
        <v>161</v>
      </c>
      <c r="B46" s="8" t="s">
        <v>240</v>
      </c>
      <c r="C46" s="11">
        <f>'Custo por trabalhador_operador'!D134</f>
        <v>0</v>
      </c>
      <c r="D46" s="4"/>
    </row>
    <row r="47" spans="1:4" ht="16.5" thickBot="1" x14ac:dyDescent="0.3">
      <c r="A47" s="7" t="s">
        <v>163</v>
      </c>
      <c r="B47" s="15" t="s">
        <v>250</v>
      </c>
      <c r="C47" s="11">
        <f>'Custo por trabalhador_operador'!E134</f>
        <v>420</v>
      </c>
      <c r="D47" s="4"/>
    </row>
    <row r="48" spans="1:4" ht="16.5" thickBot="1" x14ac:dyDescent="0.3">
      <c r="A48" s="175" t="s">
        <v>15</v>
      </c>
      <c r="B48" s="176"/>
      <c r="C48" s="11">
        <f>SUM(C44:C47)</f>
        <v>615.05200000000002</v>
      </c>
      <c r="D48" s="4"/>
    </row>
    <row r="49" spans="1:4" x14ac:dyDescent="0.25">
      <c r="A49" s="4"/>
      <c r="B49" s="4"/>
      <c r="C49" s="4"/>
      <c r="D49" s="4"/>
    </row>
    <row r="50" spans="1:4" x14ac:dyDescent="0.25">
      <c r="A50" s="174" t="s">
        <v>191</v>
      </c>
      <c r="B50" s="174"/>
      <c r="C50" s="174"/>
      <c r="D50" s="4"/>
    </row>
    <row r="51" spans="1:4" ht="16.5" thickBot="1" x14ac:dyDescent="0.3">
      <c r="A51" s="4"/>
      <c r="B51" s="4"/>
      <c r="C51" s="4"/>
      <c r="D51" s="4"/>
    </row>
    <row r="52" spans="1:4" ht="16.5" thickBot="1" x14ac:dyDescent="0.3">
      <c r="A52" s="5">
        <v>2</v>
      </c>
      <c r="B52" s="6" t="s">
        <v>192</v>
      </c>
      <c r="C52" s="6" t="s">
        <v>156</v>
      </c>
      <c r="D52" s="4"/>
    </row>
    <row r="53" spans="1:4" ht="16.5" thickBot="1" x14ac:dyDescent="0.3">
      <c r="A53" s="7" t="s">
        <v>171</v>
      </c>
      <c r="B53" s="8" t="s">
        <v>172</v>
      </c>
      <c r="C53" s="11">
        <f>'Custo por trabalhador_operador'!B140</f>
        <v>497.93333333333334</v>
      </c>
      <c r="D53" s="4"/>
    </row>
    <row r="54" spans="1:4" ht="16.5" thickBot="1" x14ac:dyDescent="0.3">
      <c r="A54" s="7" t="s">
        <v>176</v>
      </c>
      <c r="B54" s="8" t="s">
        <v>177</v>
      </c>
      <c r="C54" s="11">
        <f>'Custo por trabalhador_operador'!C140</f>
        <v>1125.6138666666668</v>
      </c>
      <c r="D54" s="4"/>
    </row>
    <row r="55" spans="1:4" ht="16.5" thickBot="1" x14ac:dyDescent="0.3">
      <c r="A55" s="7" t="s">
        <v>187</v>
      </c>
      <c r="B55" s="8" t="s">
        <v>188</v>
      </c>
      <c r="C55" s="11">
        <f>'Custo por trabalhador_operador'!D140</f>
        <v>615.05200000000002</v>
      </c>
      <c r="D55" s="4"/>
    </row>
    <row r="56" spans="1:4" ht="16.5" thickBot="1" x14ac:dyDescent="0.3">
      <c r="A56" s="175" t="s">
        <v>15</v>
      </c>
      <c r="B56" s="176"/>
      <c r="C56" s="9">
        <f>SUM(C53:C55)</f>
        <v>2238.5992000000001</v>
      </c>
      <c r="D56" s="4"/>
    </row>
    <row r="57" spans="1:4" x14ac:dyDescent="0.25">
      <c r="A57" s="16"/>
      <c r="B57" s="4"/>
      <c r="C57" s="4"/>
      <c r="D57" s="4"/>
    </row>
    <row r="58" spans="1:4" x14ac:dyDescent="0.25">
      <c r="A58" s="4"/>
      <c r="B58" s="4"/>
      <c r="C58" s="4"/>
      <c r="D58" s="4"/>
    </row>
    <row r="59" spans="1:4" x14ac:dyDescent="0.25">
      <c r="A59" s="178" t="s">
        <v>193</v>
      </c>
      <c r="B59" s="178"/>
      <c r="C59" s="178"/>
      <c r="D59" s="4"/>
    </row>
    <row r="60" spans="1:4" ht="16.5" thickBot="1" x14ac:dyDescent="0.3">
      <c r="A60" s="4"/>
      <c r="B60" s="4"/>
      <c r="C60" s="4"/>
      <c r="D60" s="4"/>
    </row>
    <row r="61" spans="1:4" ht="16.5" thickBot="1" x14ac:dyDescent="0.3">
      <c r="A61" s="5">
        <v>3</v>
      </c>
      <c r="B61" s="6" t="s">
        <v>194</v>
      </c>
      <c r="C61" s="6" t="s">
        <v>156</v>
      </c>
      <c r="D61" s="4"/>
    </row>
    <row r="62" spans="1:4" ht="16.5" thickBot="1" x14ac:dyDescent="0.3">
      <c r="A62" s="7" t="s">
        <v>157</v>
      </c>
      <c r="B62" s="17" t="s">
        <v>195</v>
      </c>
      <c r="C62" s="11">
        <f>'Custo por trabalhador_operador'!D157*'Custo por trabalhador_operador'!C165</f>
        <v>146.94315000000003</v>
      </c>
      <c r="D62" s="18"/>
    </row>
    <row r="63" spans="1:4" ht="16.5" thickBot="1" x14ac:dyDescent="0.3">
      <c r="A63" s="7" t="s">
        <v>159</v>
      </c>
      <c r="B63" s="17" t="s">
        <v>196</v>
      </c>
      <c r="C63" s="11"/>
      <c r="D63" s="4"/>
    </row>
    <row r="64" spans="1:4" ht="16.5" thickBot="1" x14ac:dyDescent="0.3">
      <c r="A64" s="7" t="s">
        <v>161</v>
      </c>
      <c r="B64" s="17" t="s">
        <v>197</v>
      </c>
      <c r="C64" s="11">
        <f>'Custo por trabalhador_operador'!D161*'Custo por trabalhador_operador'!C165</f>
        <v>44.045760000000008</v>
      </c>
      <c r="D64" s="4"/>
    </row>
    <row r="65" spans="1:4" ht="16.5" thickBot="1" x14ac:dyDescent="0.3">
      <c r="A65" s="7" t="s">
        <v>163</v>
      </c>
      <c r="B65" s="17" t="s">
        <v>198</v>
      </c>
      <c r="C65" s="11">
        <f>'Custo por trabalhador_operador'!D171*'Custo por trabalhador_operador'!C179</f>
        <v>51.326908111111116</v>
      </c>
      <c r="D65" s="4"/>
    </row>
    <row r="66" spans="1:4" ht="19.5" customHeight="1" thickBot="1" x14ac:dyDescent="0.3">
      <c r="A66" s="7" t="s">
        <v>164</v>
      </c>
      <c r="B66" s="17" t="s">
        <v>199</v>
      </c>
      <c r="C66" s="11"/>
      <c r="D66" s="4"/>
    </row>
    <row r="67" spans="1:4" ht="16.5" thickBot="1" x14ac:dyDescent="0.3">
      <c r="A67" s="7" t="s">
        <v>166</v>
      </c>
      <c r="B67" s="17" t="s">
        <v>200</v>
      </c>
      <c r="C67" s="11">
        <f>'Custo por trabalhador_operador'!D175*'Custo por trabalhador_operador'!C179</f>
        <v>67.292133333333354</v>
      </c>
      <c r="D67" s="4"/>
    </row>
    <row r="68" spans="1:4" ht="16.5" thickBot="1" x14ac:dyDescent="0.3">
      <c r="A68" s="175" t="s">
        <v>15</v>
      </c>
      <c r="B68" s="176"/>
      <c r="C68" s="11">
        <f>SUM(C62:C67)</f>
        <v>309.6079514444445</v>
      </c>
      <c r="D68" s="4"/>
    </row>
    <row r="69" spans="1:4" x14ac:dyDescent="0.25">
      <c r="A69" s="4"/>
      <c r="B69" s="4"/>
      <c r="C69" s="4"/>
      <c r="D69" s="4"/>
    </row>
    <row r="70" spans="1:4" x14ac:dyDescent="0.25">
      <c r="A70" s="4"/>
      <c r="B70" s="4"/>
      <c r="C70" s="4"/>
      <c r="D70" s="4"/>
    </row>
    <row r="71" spans="1:4" x14ac:dyDescent="0.25">
      <c r="A71" s="178" t="s">
        <v>201</v>
      </c>
      <c r="B71" s="178"/>
      <c r="C71" s="178"/>
      <c r="D71" s="4"/>
    </row>
    <row r="72" spans="1:4" x14ac:dyDescent="0.25">
      <c r="A72" s="4"/>
      <c r="B72" s="4"/>
      <c r="C72" s="4"/>
      <c r="D72" s="4"/>
    </row>
    <row r="73" spans="1:4" x14ac:dyDescent="0.25">
      <c r="A73" s="174" t="s">
        <v>202</v>
      </c>
      <c r="B73" s="174"/>
      <c r="C73" s="174"/>
      <c r="D73" s="4"/>
    </row>
    <row r="74" spans="1:4" ht="16.5" thickBot="1" x14ac:dyDescent="0.3">
      <c r="A74" s="10"/>
      <c r="B74" s="4"/>
      <c r="C74" s="4"/>
      <c r="D74" s="4"/>
    </row>
    <row r="75" spans="1:4" ht="16.5" thickBot="1" x14ac:dyDescent="0.3">
      <c r="A75" s="5" t="s">
        <v>203</v>
      </c>
      <c r="B75" s="6" t="s">
        <v>204</v>
      </c>
      <c r="C75" s="6" t="s">
        <v>156</v>
      </c>
      <c r="D75" s="4"/>
    </row>
    <row r="76" spans="1:4" ht="16.5" thickBot="1" x14ac:dyDescent="0.3">
      <c r="A76" s="7" t="s">
        <v>157</v>
      </c>
      <c r="B76" s="8" t="s">
        <v>19</v>
      </c>
      <c r="C76" s="11"/>
      <c r="D76" s="4"/>
    </row>
    <row r="77" spans="1:4" ht="16.5" thickBot="1" x14ac:dyDescent="0.3">
      <c r="A77" s="7" t="s">
        <v>159</v>
      </c>
      <c r="B77" s="8" t="s">
        <v>204</v>
      </c>
      <c r="C77" s="11">
        <f>'Custo por trabalhador_operador'!E241</f>
        <v>686.00015421631485</v>
      </c>
      <c r="D77" s="4"/>
    </row>
    <row r="78" spans="1:4" ht="16.5" thickBot="1" x14ac:dyDescent="0.3">
      <c r="A78" s="7" t="s">
        <v>161</v>
      </c>
      <c r="B78" s="8" t="s">
        <v>205</v>
      </c>
      <c r="C78" s="11"/>
      <c r="D78" s="4"/>
    </row>
    <row r="79" spans="1:4" ht="16.5" thickBot="1" x14ac:dyDescent="0.3">
      <c r="A79" s="7" t="s">
        <v>163</v>
      </c>
      <c r="B79" s="8" t="s">
        <v>206</v>
      </c>
      <c r="C79" s="11"/>
      <c r="D79" s="4"/>
    </row>
    <row r="80" spans="1:4" ht="16.5" thickBot="1" x14ac:dyDescent="0.3">
      <c r="A80" s="7" t="s">
        <v>164</v>
      </c>
      <c r="B80" s="8" t="s">
        <v>207</v>
      </c>
      <c r="C80" s="11"/>
      <c r="D80" s="4"/>
    </row>
    <row r="81" spans="1:4" ht="16.5" thickBot="1" x14ac:dyDescent="0.3">
      <c r="A81" s="7" t="s">
        <v>166</v>
      </c>
      <c r="B81" s="8" t="s">
        <v>168</v>
      </c>
      <c r="C81" s="11"/>
      <c r="D81" s="4"/>
    </row>
    <row r="82" spans="1:4" ht="16.5" thickBot="1" x14ac:dyDescent="0.3">
      <c r="A82" s="175" t="s">
        <v>185</v>
      </c>
      <c r="B82" s="176"/>
      <c r="C82" s="11">
        <f>C77</f>
        <v>686.00015421631485</v>
      </c>
      <c r="D82" s="4"/>
    </row>
    <row r="83" spans="1:4" x14ac:dyDescent="0.25">
      <c r="A83" s="4"/>
      <c r="B83" s="4"/>
      <c r="C83" s="4"/>
      <c r="D83" s="4"/>
    </row>
    <row r="84" spans="1:4" x14ac:dyDescent="0.25">
      <c r="A84" s="174" t="s">
        <v>208</v>
      </c>
      <c r="B84" s="174"/>
      <c r="C84" s="174"/>
      <c r="D84" s="4"/>
    </row>
    <row r="85" spans="1:4" ht="16.5" thickBot="1" x14ac:dyDescent="0.3">
      <c r="A85" s="10"/>
      <c r="B85" s="4"/>
      <c r="C85" s="4"/>
      <c r="D85" s="4"/>
    </row>
    <row r="86" spans="1:4" ht="16.5" thickBot="1" x14ac:dyDescent="0.3">
      <c r="A86" s="5" t="s">
        <v>209</v>
      </c>
      <c r="B86" s="6" t="s">
        <v>210</v>
      </c>
      <c r="C86" s="6" t="s">
        <v>156</v>
      </c>
      <c r="D86" s="4"/>
    </row>
    <row r="87" spans="1:4" ht="16.5" thickBot="1" x14ac:dyDescent="0.3">
      <c r="A87" s="7" t="s">
        <v>157</v>
      </c>
      <c r="B87" s="8" t="s">
        <v>230</v>
      </c>
      <c r="C87" s="11">
        <v>0</v>
      </c>
      <c r="D87" s="4"/>
    </row>
    <row r="88" spans="1:4" ht="16.5" thickBot="1" x14ac:dyDescent="0.3">
      <c r="A88" s="175" t="s">
        <v>15</v>
      </c>
      <c r="B88" s="176"/>
      <c r="C88" s="11">
        <f>C87</f>
        <v>0</v>
      </c>
      <c r="D88" s="4"/>
    </row>
    <row r="89" spans="1:4" x14ac:dyDescent="0.25">
      <c r="A89" s="4"/>
      <c r="B89" s="4"/>
      <c r="C89" s="4"/>
      <c r="D89" s="4"/>
    </row>
    <row r="90" spans="1:4" x14ac:dyDescent="0.25">
      <c r="A90" s="174" t="s">
        <v>211</v>
      </c>
      <c r="B90" s="174"/>
      <c r="C90" s="174"/>
      <c r="D90" s="4"/>
    </row>
    <row r="91" spans="1:4" ht="16.5" thickBot="1" x14ac:dyDescent="0.3">
      <c r="A91" s="10"/>
      <c r="B91" s="4"/>
      <c r="C91" s="4"/>
      <c r="D91" s="4"/>
    </row>
    <row r="92" spans="1:4" ht="16.5" thickBot="1" x14ac:dyDescent="0.3">
      <c r="A92" s="5">
        <v>4</v>
      </c>
      <c r="B92" s="6" t="s">
        <v>212</v>
      </c>
      <c r="C92" s="6" t="s">
        <v>156</v>
      </c>
      <c r="D92" s="4"/>
    </row>
    <row r="93" spans="1:4" ht="16.5" thickBot="1" x14ac:dyDescent="0.3">
      <c r="A93" s="7" t="s">
        <v>203</v>
      </c>
      <c r="B93" s="8" t="s">
        <v>204</v>
      </c>
      <c r="C93" s="11">
        <f>C77</f>
        <v>686.00015421631485</v>
      </c>
      <c r="D93" s="4"/>
    </row>
    <row r="94" spans="1:4" ht="16.5" thickBot="1" x14ac:dyDescent="0.3">
      <c r="A94" s="7" t="s">
        <v>209</v>
      </c>
      <c r="B94" s="8" t="s">
        <v>210</v>
      </c>
      <c r="C94" s="11">
        <f>C88</f>
        <v>0</v>
      </c>
      <c r="D94" s="4"/>
    </row>
    <row r="95" spans="1:4" ht="16.5" thickBot="1" x14ac:dyDescent="0.3">
      <c r="A95" s="175" t="s">
        <v>15</v>
      </c>
      <c r="B95" s="176"/>
      <c r="C95" s="11">
        <f>SUM(C93:C94)</f>
        <v>686.00015421631485</v>
      </c>
      <c r="D95" s="4"/>
    </row>
    <row r="96" spans="1:4" x14ac:dyDescent="0.25">
      <c r="A96" s="4"/>
      <c r="B96" s="4"/>
      <c r="C96" s="4"/>
      <c r="D96" s="4"/>
    </row>
    <row r="97" spans="1:7" x14ac:dyDescent="0.25">
      <c r="A97" s="4"/>
      <c r="B97" s="4"/>
      <c r="C97" s="4"/>
      <c r="D97" s="4"/>
    </row>
    <row r="98" spans="1:7" x14ac:dyDescent="0.25">
      <c r="A98" s="178" t="s">
        <v>213</v>
      </c>
      <c r="B98" s="178"/>
      <c r="C98" s="178"/>
      <c r="D98" s="4"/>
    </row>
    <row r="99" spans="1:7" ht="16.5" thickBot="1" x14ac:dyDescent="0.3">
      <c r="A99" s="4"/>
      <c r="B99" s="4"/>
      <c r="C99" s="4"/>
      <c r="D99" s="4"/>
    </row>
    <row r="100" spans="1:7" ht="16.5" thickBot="1" x14ac:dyDescent="0.3">
      <c r="A100" s="5">
        <v>5</v>
      </c>
      <c r="B100" s="113" t="s">
        <v>120</v>
      </c>
      <c r="C100" s="6" t="s">
        <v>156</v>
      </c>
      <c r="D100" s="4"/>
    </row>
    <row r="101" spans="1:7" ht="16.5" thickBot="1" x14ac:dyDescent="0.3">
      <c r="A101" s="7" t="s">
        <v>157</v>
      </c>
      <c r="B101" s="8" t="s">
        <v>214</v>
      </c>
      <c r="C101" s="11">
        <f>'Custo por trabalhador_operador'!B304</f>
        <v>29.358333333333331</v>
      </c>
      <c r="D101" s="4"/>
    </row>
    <row r="102" spans="1:7" ht="16.5" thickBot="1" x14ac:dyDescent="0.3">
      <c r="A102" s="7" t="s">
        <v>159</v>
      </c>
      <c r="B102" s="8" t="s">
        <v>215</v>
      </c>
      <c r="C102" s="11">
        <f>'Custo por trabalhador_operador'!D304</f>
        <v>6.3999999999999995</v>
      </c>
      <c r="D102" s="4"/>
    </row>
    <row r="103" spans="1:7" ht="16.5" thickBot="1" x14ac:dyDescent="0.3">
      <c r="A103" s="7" t="s">
        <v>161</v>
      </c>
      <c r="B103" s="8" t="s">
        <v>216</v>
      </c>
      <c r="C103" s="11">
        <f>'Custo por trabalhador_operador'!C304</f>
        <v>72.853333333333339</v>
      </c>
      <c r="D103" s="4"/>
    </row>
    <row r="104" spans="1:7" ht="16.5" thickBot="1" x14ac:dyDescent="0.3">
      <c r="A104" s="7" t="s">
        <v>163</v>
      </c>
      <c r="B104" s="8" t="s">
        <v>168</v>
      </c>
      <c r="C104" s="11">
        <v>0</v>
      </c>
      <c r="D104" s="4"/>
    </row>
    <row r="105" spans="1:7" ht="16.5" thickBot="1" x14ac:dyDescent="0.3">
      <c r="A105" s="175" t="s">
        <v>185</v>
      </c>
      <c r="B105" s="176"/>
      <c r="C105" s="11">
        <f>SUM(C101:C104)</f>
        <v>108.61166666666668</v>
      </c>
      <c r="D105" s="4"/>
    </row>
    <row r="106" spans="1:7" x14ac:dyDescent="0.25">
      <c r="A106" s="4"/>
      <c r="B106" s="4"/>
      <c r="C106" s="4"/>
      <c r="D106" s="4"/>
    </row>
    <row r="107" spans="1:7" x14ac:dyDescent="0.25">
      <c r="A107" s="4"/>
      <c r="B107" s="4"/>
      <c r="C107" s="4"/>
      <c r="D107" s="4"/>
    </row>
    <row r="108" spans="1:7" x14ac:dyDescent="0.25">
      <c r="A108" s="178" t="s">
        <v>217</v>
      </c>
      <c r="B108" s="178"/>
      <c r="C108" s="178"/>
      <c r="D108" s="4"/>
    </row>
    <row r="109" spans="1:7" ht="16.5" thickBot="1" x14ac:dyDescent="0.3">
      <c r="A109" s="4"/>
      <c r="B109" s="4"/>
      <c r="C109" s="4"/>
      <c r="D109" s="4"/>
    </row>
    <row r="110" spans="1:7" ht="16.5" thickBot="1" x14ac:dyDescent="0.3">
      <c r="A110" s="5">
        <v>6</v>
      </c>
      <c r="B110" s="113" t="s">
        <v>121</v>
      </c>
      <c r="C110" s="6" t="s">
        <v>178</v>
      </c>
      <c r="D110" s="6" t="s">
        <v>156</v>
      </c>
    </row>
    <row r="111" spans="1:7" ht="16.5" thickBot="1" x14ac:dyDescent="0.3">
      <c r="A111" s="7" t="s">
        <v>157</v>
      </c>
      <c r="B111" s="8" t="s">
        <v>138</v>
      </c>
      <c r="C111" s="12">
        <f>'Custo por trabalhador_operador'!B309</f>
        <v>0.06</v>
      </c>
      <c r="D111" s="11"/>
      <c r="F111" s="3"/>
      <c r="G111" s="2"/>
    </row>
    <row r="112" spans="1:7" ht="16.5" thickBot="1" x14ac:dyDescent="0.3">
      <c r="A112" s="7" t="s">
        <v>159</v>
      </c>
      <c r="B112" s="8" t="s">
        <v>140</v>
      </c>
      <c r="C112" s="12">
        <f>'Custo por trabalhador_operador'!B311</f>
        <v>0.06</v>
      </c>
      <c r="D112" s="11"/>
    </row>
    <row r="113" spans="1:5" ht="16.5" thickBot="1" x14ac:dyDescent="0.3">
      <c r="A113" s="7" t="s">
        <v>161</v>
      </c>
      <c r="B113" s="8" t="s">
        <v>139</v>
      </c>
      <c r="C113" s="19"/>
      <c r="D113" s="11"/>
    </row>
    <row r="114" spans="1:5" ht="16.5" thickBot="1" x14ac:dyDescent="0.3">
      <c r="A114" s="7"/>
      <c r="B114" s="8" t="s">
        <v>218</v>
      </c>
      <c r="C114" s="20">
        <v>6.4999999999999997E-3</v>
      </c>
      <c r="D114" s="11"/>
    </row>
    <row r="115" spans="1:5" ht="16.5" thickBot="1" x14ac:dyDescent="0.3">
      <c r="A115" s="7"/>
      <c r="B115" s="8" t="s">
        <v>219</v>
      </c>
      <c r="C115" s="20">
        <v>0.03</v>
      </c>
      <c r="D115" s="11"/>
    </row>
    <row r="116" spans="1:5" ht="16.5" thickBot="1" x14ac:dyDescent="0.3">
      <c r="A116" s="7"/>
      <c r="B116" s="8" t="s">
        <v>220</v>
      </c>
      <c r="C116" s="20">
        <v>0.05</v>
      </c>
      <c r="D116" s="11"/>
    </row>
    <row r="117" spans="1:5" ht="16.5" thickBot="1" x14ac:dyDescent="0.3">
      <c r="A117" s="175" t="s">
        <v>185</v>
      </c>
      <c r="B117" s="176"/>
      <c r="C117" s="12"/>
      <c r="D117" s="11">
        <f>'Custo por trabalhador_operador'!D315</f>
        <v>1428.3506945349902</v>
      </c>
    </row>
    <row r="118" spans="1:5" x14ac:dyDescent="0.25">
      <c r="A118" s="4"/>
      <c r="B118" s="4"/>
      <c r="C118" s="4"/>
      <c r="D118" s="4"/>
      <c r="E118" s="2"/>
    </row>
    <row r="119" spans="1:5" x14ac:dyDescent="0.25">
      <c r="A119" s="4"/>
      <c r="B119" s="4"/>
      <c r="C119" s="4"/>
      <c r="D119" s="4"/>
    </row>
    <row r="120" spans="1:5" x14ac:dyDescent="0.25">
      <c r="A120" s="178" t="s">
        <v>221</v>
      </c>
      <c r="B120" s="178"/>
      <c r="C120" s="178"/>
      <c r="D120" s="4"/>
    </row>
    <row r="121" spans="1:5" ht="16.5" thickBot="1" x14ac:dyDescent="0.3">
      <c r="A121" s="4"/>
      <c r="B121" s="4"/>
      <c r="C121" s="4"/>
      <c r="D121" s="4"/>
    </row>
    <row r="122" spans="1:5" ht="16.5" thickBot="1" x14ac:dyDescent="0.3">
      <c r="A122" s="5"/>
      <c r="B122" s="6" t="s">
        <v>222</v>
      </c>
      <c r="C122" s="6" t="s">
        <v>156</v>
      </c>
      <c r="D122" s="4"/>
    </row>
    <row r="123" spans="1:5" ht="16.5" thickBot="1" x14ac:dyDescent="0.3">
      <c r="A123" s="21" t="s">
        <v>157</v>
      </c>
      <c r="B123" s="8" t="s">
        <v>154</v>
      </c>
      <c r="C123" s="9">
        <f>C16</f>
        <v>2560.8000000000002</v>
      </c>
      <c r="D123" s="4"/>
    </row>
    <row r="124" spans="1:5" ht="16.5" thickBot="1" x14ac:dyDescent="0.3">
      <c r="A124" s="21" t="s">
        <v>159</v>
      </c>
      <c r="B124" s="8" t="s">
        <v>169</v>
      </c>
      <c r="C124" s="9">
        <f>C56</f>
        <v>2238.5992000000001</v>
      </c>
      <c r="D124" s="4"/>
    </row>
    <row r="125" spans="1:5" ht="16.5" thickBot="1" x14ac:dyDescent="0.3">
      <c r="A125" s="21" t="s">
        <v>161</v>
      </c>
      <c r="B125" s="8" t="s">
        <v>193</v>
      </c>
      <c r="C125" s="9">
        <f>C68</f>
        <v>309.6079514444445</v>
      </c>
      <c r="D125" s="4"/>
    </row>
    <row r="126" spans="1:5" ht="16.5" thickBot="1" x14ac:dyDescent="0.3">
      <c r="A126" s="21" t="s">
        <v>163</v>
      </c>
      <c r="B126" s="8" t="s">
        <v>201</v>
      </c>
      <c r="C126" s="9">
        <f>C95</f>
        <v>686.00015421631485</v>
      </c>
      <c r="D126" s="4"/>
    </row>
    <row r="127" spans="1:5" ht="16.5" thickBot="1" x14ac:dyDescent="0.3">
      <c r="A127" s="21" t="s">
        <v>164</v>
      </c>
      <c r="B127" s="8" t="s">
        <v>213</v>
      </c>
      <c r="C127" s="9">
        <f>C105</f>
        <v>108.61166666666668</v>
      </c>
      <c r="D127" s="4"/>
    </row>
    <row r="128" spans="1:5" ht="16.5" thickBot="1" x14ac:dyDescent="0.3">
      <c r="A128" s="175" t="s">
        <v>223</v>
      </c>
      <c r="B128" s="176"/>
      <c r="C128" s="9">
        <f>SUM(C123:C127)</f>
        <v>5903.6189723274256</v>
      </c>
      <c r="D128" s="4"/>
    </row>
    <row r="129" spans="1:4" ht="16.5" thickBot="1" x14ac:dyDescent="0.3">
      <c r="A129" s="21" t="s">
        <v>166</v>
      </c>
      <c r="B129" s="8" t="s">
        <v>224</v>
      </c>
      <c r="C129" s="9">
        <f>D117</f>
        <v>1428.3506945349902</v>
      </c>
      <c r="D129" s="4"/>
    </row>
    <row r="130" spans="1:4" ht="16.5" thickBot="1" x14ac:dyDescent="0.3">
      <c r="A130" s="175" t="s">
        <v>225</v>
      </c>
      <c r="B130" s="176"/>
      <c r="C130" s="9">
        <f>C128+C129</f>
        <v>7331.9696668624156</v>
      </c>
      <c r="D130" s="4"/>
    </row>
    <row r="131" spans="1:4" x14ac:dyDescent="0.25">
      <c r="A131" s="4"/>
      <c r="B131" s="4"/>
      <c r="C131" s="4"/>
      <c r="D131" s="4"/>
    </row>
    <row r="132" spans="1:4" x14ac:dyDescent="0.25">
      <c r="A132" s="4"/>
      <c r="B132" s="4"/>
      <c r="C132" s="18"/>
      <c r="D132" s="4"/>
    </row>
    <row r="202" spans="5:7" x14ac:dyDescent="0.25">
      <c r="E202" s="111"/>
      <c r="F202" s="111"/>
      <c r="G202" s="111"/>
    </row>
    <row r="203" spans="5:7" x14ac:dyDescent="0.25">
      <c r="E203" s="111"/>
      <c r="F203" s="111"/>
      <c r="G203" s="111"/>
    </row>
    <row r="204" spans="5:7" x14ac:dyDescent="0.25">
      <c r="E204" s="111"/>
      <c r="F204" s="111"/>
      <c r="G204" s="111"/>
    </row>
    <row r="205" spans="5:7" x14ac:dyDescent="0.25">
      <c r="E205" s="111"/>
      <c r="F205" s="111"/>
      <c r="G205" s="111"/>
    </row>
    <row r="206" spans="5:7" x14ac:dyDescent="0.25">
      <c r="E206" s="111"/>
      <c r="F206" s="111"/>
      <c r="G206" s="111"/>
    </row>
    <row r="207" spans="5:7" x14ac:dyDescent="0.25">
      <c r="E207" s="111"/>
      <c r="F207" s="111"/>
      <c r="G207" s="111"/>
    </row>
    <row r="208" spans="5:7" x14ac:dyDescent="0.25">
      <c r="E208" s="111"/>
      <c r="F208" s="111"/>
      <c r="G208" s="111"/>
    </row>
    <row r="209" spans="5:7" x14ac:dyDescent="0.25">
      <c r="E209" s="111"/>
      <c r="F209" s="111"/>
      <c r="G209" s="111"/>
    </row>
    <row r="210" spans="5:7" x14ac:dyDescent="0.25">
      <c r="E210" s="111"/>
      <c r="F210" s="111"/>
      <c r="G210" s="111"/>
    </row>
    <row r="211" spans="5:7" x14ac:dyDescent="0.25">
      <c r="E211" s="111"/>
      <c r="F211" s="111"/>
      <c r="G211" s="111"/>
    </row>
    <row r="212" spans="5:7" x14ac:dyDescent="0.25">
      <c r="E212" s="111"/>
      <c r="F212" s="111"/>
      <c r="G212" s="111"/>
    </row>
    <row r="213" spans="5:7" x14ac:dyDescent="0.25">
      <c r="E213" s="111"/>
      <c r="F213" s="111"/>
      <c r="G213" s="111"/>
    </row>
  </sheetData>
  <mergeCells count="30">
    <mergeCell ref="A1:D1"/>
    <mergeCell ref="A2:D2"/>
    <mergeCell ref="A105:B105"/>
    <mergeCell ref="A98:C98"/>
    <mergeCell ref="A117:B117"/>
    <mergeCell ref="A108:C108"/>
    <mergeCell ref="A48:B48"/>
    <mergeCell ref="A41:C41"/>
    <mergeCell ref="A56:B56"/>
    <mergeCell ref="A50:C50"/>
    <mergeCell ref="A68:B68"/>
    <mergeCell ref="A59:C59"/>
    <mergeCell ref="A16:B16"/>
    <mergeCell ref="A7:C7"/>
    <mergeCell ref="A26:B26"/>
    <mergeCell ref="A19:C19"/>
    <mergeCell ref="A130:B130"/>
    <mergeCell ref="A120:C120"/>
    <mergeCell ref="A71:C71"/>
    <mergeCell ref="A82:B82"/>
    <mergeCell ref="A73:C73"/>
    <mergeCell ref="A88:B88"/>
    <mergeCell ref="A84:C84"/>
    <mergeCell ref="A95:B95"/>
    <mergeCell ref="A90:C90"/>
    <mergeCell ref="A3:D3"/>
    <mergeCell ref="A21:C21"/>
    <mergeCell ref="A39:B39"/>
    <mergeCell ref="A28:D28"/>
    <mergeCell ref="A128:B128"/>
  </mergeCells>
  <pageMargins left="0.51181102362204722" right="0.51181102362204722" top="0.78740157480314965" bottom="0.78740157480314965" header="0.31496062992125984" footer="0.31496062992125984"/>
  <pageSetup paperSize="9" scale="93" fitToHeight="0" orientation="portrait" r:id="rId1"/>
  <headerFooter>
    <oddFooter>&amp;RPlanilha: &amp;A
pág. &amp;P de &amp;N</oddFooter>
  </headerFooter>
  <rowBreaks count="2" manualBreakCount="2">
    <brk id="49" max="16383" man="1"/>
    <brk id="9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19"/>
  <sheetViews>
    <sheetView showGridLines="0" tabSelected="1" topLeftCell="A301" zoomScale="115" zoomScaleNormal="115" zoomScaleSheetLayoutView="85" workbookViewId="0">
      <selection activeCell="A306" sqref="A306:B318"/>
    </sheetView>
  </sheetViews>
  <sheetFormatPr defaultRowHeight="15.75" customHeight="1" x14ac:dyDescent="0.25"/>
  <cols>
    <col min="1" max="1" width="28.140625" style="22" customWidth="1"/>
    <col min="2" max="7" width="15.7109375" style="22" customWidth="1"/>
    <col min="8" max="16" width="9.140625" style="22"/>
    <col min="17" max="17" width="12.5703125" style="22" bestFit="1" customWidth="1"/>
    <col min="18" max="16384" width="9.140625" style="22"/>
  </cols>
  <sheetData>
    <row r="1" spans="1:14" ht="15.75" customHeight="1" x14ac:dyDescent="0.25">
      <c r="A1" s="167" t="s">
        <v>226</v>
      </c>
      <c r="B1" s="167"/>
      <c r="C1" s="167"/>
      <c r="D1" s="167"/>
      <c r="E1" s="167"/>
      <c r="F1" s="167"/>
      <c r="G1" s="167"/>
    </row>
    <row r="2" spans="1:14" ht="15.75" customHeight="1" x14ac:dyDescent="0.25">
      <c r="A2" s="167" t="s">
        <v>227</v>
      </c>
      <c r="B2" s="167"/>
      <c r="C2" s="167"/>
      <c r="D2" s="167"/>
      <c r="E2" s="167"/>
      <c r="F2" s="167"/>
      <c r="G2" s="167"/>
    </row>
    <row r="3" spans="1:14" ht="15.75" customHeight="1" x14ac:dyDescent="0.25">
      <c r="A3" s="23"/>
      <c r="B3" s="23"/>
      <c r="C3" s="23"/>
      <c r="D3" s="23"/>
      <c r="E3" s="23"/>
      <c r="F3" s="23"/>
      <c r="G3" s="125"/>
    </row>
    <row r="4" spans="1:14" ht="15.75" customHeight="1" x14ac:dyDescent="0.25">
      <c r="A4" s="140" t="s">
        <v>308</v>
      </c>
      <c r="B4" s="23"/>
      <c r="C4" s="23"/>
      <c r="D4" s="23"/>
      <c r="E4" s="23"/>
      <c r="F4" s="23"/>
      <c r="G4" s="137"/>
    </row>
    <row r="5" spans="1:14" ht="15.75" customHeight="1" x14ac:dyDescent="0.25">
      <c r="A5" s="23"/>
      <c r="B5" s="23"/>
      <c r="C5" s="23"/>
      <c r="D5" s="23"/>
      <c r="E5" s="23"/>
      <c r="F5" s="23"/>
      <c r="G5" s="137"/>
    </row>
    <row r="6" spans="1:14" ht="15.75" customHeight="1" x14ac:dyDescent="0.25">
      <c r="A6" s="158" t="s">
        <v>5</v>
      </c>
      <c r="B6" s="158"/>
      <c r="C6" s="158"/>
      <c r="D6" s="158"/>
      <c r="E6" s="158"/>
      <c r="F6" s="158"/>
      <c r="G6" s="158"/>
    </row>
    <row r="7" spans="1:14" ht="15.75" customHeight="1" x14ac:dyDescent="0.25">
      <c r="A7" s="23"/>
      <c r="B7" s="23"/>
      <c r="C7" s="23"/>
      <c r="D7" s="23"/>
      <c r="E7" s="23"/>
      <c r="F7" s="23"/>
      <c r="G7" s="125"/>
    </row>
    <row r="8" spans="1:14" ht="15.75" customHeight="1" x14ac:dyDescent="0.25">
      <c r="A8" s="150" t="s">
        <v>0</v>
      </c>
      <c r="B8" s="150"/>
      <c r="C8" s="150"/>
      <c r="D8" s="150"/>
      <c r="E8" s="150"/>
      <c r="F8" s="150"/>
      <c r="G8" s="150"/>
    </row>
    <row r="10" spans="1:14" ht="15.75" customHeight="1" x14ac:dyDescent="0.25">
      <c r="A10" s="168" t="s">
        <v>0</v>
      </c>
      <c r="B10" s="168"/>
    </row>
    <row r="11" spans="1:14" ht="15.75" customHeight="1" x14ac:dyDescent="0.25">
      <c r="A11" s="25" t="s">
        <v>302</v>
      </c>
      <c r="B11" s="26">
        <v>1491.6</v>
      </c>
      <c r="N11" s="47" t="s">
        <v>265</v>
      </c>
    </row>
    <row r="13" spans="1:14" ht="15.75" customHeight="1" x14ac:dyDescent="0.25">
      <c r="A13" s="150" t="s">
        <v>129</v>
      </c>
      <c r="B13" s="150"/>
      <c r="C13" s="150"/>
      <c r="D13" s="150"/>
      <c r="E13" s="150"/>
      <c r="F13" s="150"/>
      <c r="G13" s="150"/>
    </row>
    <row r="14" spans="1:14" ht="15.75" customHeight="1" x14ac:dyDescent="0.25">
      <c r="A14" s="23"/>
      <c r="B14" s="23"/>
      <c r="C14" s="23"/>
      <c r="D14" s="23"/>
      <c r="E14" s="23"/>
      <c r="F14" s="23"/>
    </row>
    <row r="15" spans="1:14" ht="15.75" customHeight="1" x14ac:dyDescent="0.25">
      <c r="A15" s="147" t="s">
        <v>129</v>
      </c>
      <c r="B15" s="147"/>
      <c r="C15" s="147"/>
      <c r="D15" s="147"/>
    </row>
    <row r="16" spans="1:14" ht="29.25" customHeight="1" x14ac:dyDescent="0.25">
      <c r="A16" s="124" t="s">
        <v>3</v>
      </c>
      <c r="B16" s="124" t="s">
        <v>1</v>
      </c>
      <c r="C16" s="124" t="s">
        <v>2</v>
      </c>
      <c r="D16" s="126" t="s">
        <v>130</v>
      </c>
    </row>
    <row r="17" spans="1:7" ht="15.75" customHeight="1" x14ac:dyDescent="0.25">
      <c r="A17" s="25" t="s">
        <v>302</v>
      </c>
      <c r="B17" s="29">
        <f>B11</f>
        <v>1491.6</v>
      </c>
      <c r="C17" s="30">
        <v>0</v>
      </c>
      <c r="D17" s="26">
        <f>B17*C17</f>
        <v>0</v>
      </c>
      <c r="E17" s="125"/>
      <c r="G17" s="125"/>
    </row>
    <row r="19" spans="1:7" ht="15.75" customHeight="1" x14ac:dyDescent="0.25">
      <c r="A19" s="150" t="s">
        <v>131</v>
      </c>
      <c r="B19" s="150"/>
      <c r="C19" s="150"/>
      <c r="D19" s="150"/>
      <c r="E19" s="150"/>
      <c r="F19" s="150"/>
      <c r="G19" s="150"/>
    </row>
    <row r="20" spans="1:7" ht="15.75" customHeight="1" x14ac:dyDescent="0.25">
      <c r="A20" s="125"/>
      <c r="B20" s="125"/>
      <c r="C20" s="125"/>
      <c r="D20" s="125"/>
      <c r="F20" s="125"/>
    </row>
    <row r="21" spans="1:7" ht="15.75" customHeight="1" x14ac:dyDescent="0.25">
      <c r="A21" s="147" t="s">
        <v>132</v>
      </c>
      <c r="B21" s="147"/>
      <c r="C21" s="147"/>
      <c r="D21" s="147"/>
    </row>
    <row r="22" spans="1:7" ht="15.75" customHeight="1" x14ac:dyDescent="0.25">
      <c r="A22" s="124" t="s">
        <v>3</v>
      </c>
      <c r="B22" s="124" t="s">
        <v>1</v>
      </c>
      <c r="C22" s="124" t="s">
        <v>2</v>
      </c>
      <c r="D22" s="124" t="s">
        <v>4</v>
      </c>
    </row>
    <row r="23" spans="1:7" ht="15.75" customHeight="1" x14ac:dyDescent="0.25">
      <c r="A23" s="25" t="s">
        <v>302</v>
      </c>
      <c r="B23" s="29">
        <v>0</v>
      </c>
      <c r="C23" s="31">
        <v>0</v>
      </c>
      <c r="D23" s="26">
        <v>0</v>
      </c>
    </row>
    <row r="25" spans="1:7" ht="15.75" customHeight="1" x14ac:dyDescent="0.25">
      <c r="A25" s="150" t="s">
        <v>6</v>
      </c>
      <c r="B25" s="150"/>
      <c r="C25" s="150"/>
      <c r="D25" s="150"/>
      <c r="E25" s="150"/>
      <c r="F25" s="150"/>
      <c r="G25" s="150"/>
    </row>
    <row r="27" spans="1:7" ht="15.75" customHeight="1" x14ac:dyDescent="0.25">
      <c r="A27" s="147" t="s">
        <v>6</v>
      </c>
      <c r="B27" s="147"/>
      <c r="C27" s="147"/>
      <c r="D27" s="147"/>
      <c r="E27" s="147"/>
    </row>
    <row r="28" spans="1:7" ht="15.75" customHeight="1" x14ac:dyDescent="0.25">
      <c r="A28" s="124" t="s">
        <v>3</v>
      </c>
      <c r="B28" s="124" t="s">
        <v>8</v>
      </c>
      <c r="C28" s="124" t="s">
        <v>9</v>
      </c>
      <c r="D28" s="124" t="s">
        <v>2</v>
      </c>
      <c r="E28" s="124" t="s">
        <v>4</v>
      </c>
    </row>
    <row r="29" spans="1:7" ht="15.75" customHeight="1" x14ac:dyDescent="0.25">
      <c r="A29" s="25" t="s">
        <v>302</v>
      </c>
      <c r="B29" s="29">
        <v>0</v>
      </c>
      <c r="C29" s="32">
        <v>0</v>
      </c>
      <c r="D29" s="31">
        <v>0</v>
      </c>
      <c r="E29" s="26">
        <v>0</v>
      </c>
    </row>
    <row r="30" spans="1:7" ht="15.75" customHeight="1" x14ac:dyDescent="0.25">
      <c r="A30" s="33"/>
      <c r="B30" s="34"/>
      <c r="C30" s="35"/>
      <c r="D30" s="36"/>
      <c r="E30" s="37"/>
    </row>
    <row r="31" spans="1:7" ht="15.75" customHeight="1" x14ac:dyDescent="0.25">
      <c r="A31" s="147" t="s">
        <v>10</v>
      </c>
      <c r="B31" s="147"/>
      <c r="C31" s="147"/>
      <c r="D31" s="147"/>
      <c r="E31" s="147"/>
    </row>
    <row r="32" spans="1:7" ht="15.75" customHeight="1" x14ac:dyDescent="0.25">
      <c r="A32" s="124" t="s">
        <v>3</v>
      </c>
      <c r="B32" s="124" t="s">
        <v>8</v>
      </c>
      <c r="C32" s="124" t="s">
        <v>9</v>
      </c>
      <c r="D32" s="124" t="s">
        <v>2</v>
      </c>
      <c r="E32" s="124" t="s">
        <v>4</v>
      </c>
    </row>
    <row r="33" spans="1:7" ht="15.75" customHeight="1" x14ac:dyDescent="0.25">
      <c r="A33" s="25" t="s">
        <v>302</v>
      </c>
      <c r="B33" s="29">
        <v>0</v>
      </c>
      <c r="C33" s="32">
        <v>0</v>
      </c>
      <c r="D33" s="31">
        <v>0</v>
      </c>
      <c r="E33" s="26">
        <v>0</v>
      </c>
    </row>
    <row r="35" spans="1:7" ht="15.75" customHeight="1" x14ac:dyDescent="0.25">
      <c r="A35" s="147" t="s">
        <v>7</v>
      </c>
      <c r="B35" s="147"/>
      <c r="C35" s="147"/>
      <c r="D35" s="147"/>
    </row>
    <row r="36" spans="1:7" ht="25.5" x14ac:dyDescent="0.25">
      <c r="A36" s="124" t="s">
        <v>3</v>
      </c>
      <c r="B36" s="124" t="s">
        <v>11</v>
      </c>
      <c r="C36" s="126" t="s">
        <v>12</v>
      </c>
      <c r="D36" s="124" t="s">
        <v>4</v>
      </c>
    </row>
    <row r="37" spans="1:7" ht="15.75" customHeight="1" x14ac:dyDescent="0.25">
      <c r="A37" s="25" t="s">
        <v>302</v>
      </c>
      <c r="B37" s="29">
        <v>0</v>
      </c>
      <c r="C37" s="29">
        <v>0</v>
      </c>
      <c r="D37" s="26">
        <v>0</v>
      </c>
    </row>
    <row r="39" spans="1:7" ht="15.75" customHeight="1" x14ac:dyDescent="0.25">
      <c r="A39" s="154" t="s">
        <v>254</v>
      </c>
      <c r="B39" s="154"/>
      <c r="C39" s="154"/>
      <c r="D39" s="154"/>
      <c r="E39" s="154"/>
      <c r="F39" s="154"/>
      <c r="G39" s="154"/>
    </row>
    <row r="41" spans="1:7" ht="15.75" customHeight="1" x14ac:dyDescent="0.25">
      <c r="A41" s="147" t="s">
        <v>5</v>
      </c>
      <c r="B41" s="147"/>
      <c r="C41" s="147"/>
      <c r="D41" s="147"/>
      <c r="E41" s="147"/>
      <c r="F41" s="147"/>
      <c r="G41" s="147"/>
    </row>
    <row r="42" spans="1:7" ht="41.25" customHeight="1" x14ac:dyDescent="0.25">
      <c r="A42" s="124" t="s">
        <v>3</v>
      </c>
      <c r="B42" s="124" t="s">
        <v>13</v>
      </c>
      <c r="C42" s="126" t="s">
        <v>133</v>
      </c>
      <c r="D42" s="126" t="s">
        <v>136</v>
      </c>
      <c r="E42" s="124" t="s">
        <v>11</v>
      </c>
      <c r="F42" s="124" t="s">
        <v>14</v>
      </c>
      <c r="G42" s="124" t="s">
        <v>15</v>
      </c>
    </row>
    <row r="43" spans="1:7" ht="15.75" customHeight="1" x14ac:dyDescent="0.25">
      <c r="A43" s="25" t="s">
        <v>302</v>
      </c>
      <c r="B43" s="29">
        <f>B11</f>
        <v>1491.6</v>
      </c>
      <c r="C43" s="29">
        <f>D17</f>
        <v>0</v>
      </c>
      <c r="D43" s="29">
        <v>0</v>
      </c>
      <c r="E43" s="29">
        <f>D37</f>
        <v>0</v>
      </c>
      <c r="F43" s="38">
        <v>0</v>
      </c>
      <c r="G43" s="26">
        <f>SUM(B43:F43)</f>
        <v>1491.6</v>
      </c>
    </row>
    <row r="45" spans="1:7" ht="15.75" customHeight="1" x14ac:dyDescent="0.25">
      <c r="A45" s="158" t="s">
        <v>125</v>
      </c>
      <c r="B45" s="158"/>
      <c r="C45" s="158"/>
      <c r="D45" s="158"/>
      <c r="E45" s="158"/>
      <c r="F45" s="158"/>
      <c r="G45" s="158"/>
    </row>
    <row r="47" spans="1:7" ht="15.75" customHeight="1" x14ac:dyDescent="0.25">
      <c r="A47" s="150" t="s">
        <v>128</v>
      </c>
      <c r="B47" s="150"/>
      <c r="C47" s="150"/>
      <c r="D47" s="150"/>
      <c r="E47" s="150"/>
      <c r="F47" s="150"/>
      <c r="G47" s="150"/>
    </row>
    <row r="48" spans="1:7" ht="15.75" customHeight="1" x14ac:dyDescent="0.25">
      <c r="C48" s="72"/>
    </row>
    <row r="49" spans="1:5" ht="30.75" customHeight="1" x14ac:dyDescent="0.25">
      <c r="A49" s="148" t="s">
        <v>134</v>
      </c>
      <c r="B49" s="147"/>
      <c r="C49" s="147"/>
      <c r="D49" s="147"/>
      <c r="E49" s="127"/>
    </row>
    <row r="50" spans="1:5" ht="27.75" customHeight="1" x14ac:dyDescent="0.25">
      <c r="A50" s="124" t="s">
        <v>3</v>
      </c>
      <c r="B50" s="124" t="s">
        <v>1</v>
      </c>
      <c r="C50" s="126" t="s">
        <v>127</v>
      </c>
      <c r="D50" s="124" t="s">
        <v>4</v>
      </c>
    </row>
    <row r="51" spans="1:5" ht="15.75" customHeight="1" x14ac:dyDescent="0.25">
      <c r="A51" s="25" t="s">
        <v>302</v>
      </c>
      <c r="B51" s="40">
        <f>G43</f>
        <v>1491.6</v>
      </c>
      <c r="C51" s="41">
        <f t="shared" ref="C51" si="0">1/12</f>
        <v>8.3333333333333329E-2</v>
      </c>
      <c r="D51" s="42">
        <f t="shared" ref="D51" si="1">B51*C51</f>
        <v>124.29999999999998</v>
      </c>
    </row>
    <row r="53" spans="1:5" ht="27.75" customHeight="1" x14ac:dyDescent="0.25">
      <c r="A53" s="148" t="s">
        <v>135</v>
      </c>
      <c r="B53" s="147"/>
      <c r="C53" s="147"/>
      <c r="D53" s="147"/>
    </row>
    <row r="54" spans="1:5" ht="25.5" x14ac:dyDescent="0.25">
      <c r="A54" s="124" t="s">
        <v>3</v>
      </c>
      <c r="B54" s="124" t="s">
        <v>1</v>
      </c>
      <c r="C54" s="126" t="s">
        <v>127</v>
      </c>
      <c r="D54" s="124" t="s">
        <v>4</v>
      </c>
    </row>
    <row r="55" spans="1:5" ht="15.75" customHeight="1" x14ac:dyDescent="0.25">
      <c r="A55" s="25" t="s">
        <v>302</v>
      </c>
      <c r="B55" s="40">
        <f>G43</f>
        <v>1491.6</v>
      </c>
      <c r="C55" s="41">
        <f t="shared" ref="C55" si="2">1/12</f>
        <v>8.3333333333333329E-2</v>
      </c>
      <c r="D55" s="42">
        <f t="shared" ref="D55" si="3">B55*C55</f>
        <v>124.29999999999998</v>
      </c>
    </row>
    <row r="57" spans="1:5" ht="15.75" customHeight="1" x14ac:dyDescent="0.25">
      <c r="A57" s="148" t="s">
        <v>16</v>
      </c>
      <c r="B57" s="148"/>
      <c r="C57" s="148"/>
      <c r="D57" s="148"/>
      <c r="E57" s="148"/>
    </row>
    <row r="58" spans="1:5" ht="25.5" x14ac:dyDescent="0.25">
      <c r="A58" s="124" t="s">
        <v>3</v>
      </c>
      <c r="B58" s="124" t="s">
        <v>1</v>
      </c>
      <c r="C58" s="126" t="s">
        <v>17</v>
      </c>
      <c r="D58" s="126" t="s">
        <v>127</v>
      </c>
      <c r="E58" s="124" t="s">
        <v>4</v>
      </c>
    </row>
    <row r="59" spans="1:5" ht="15.75" customHeight="1" x14ac:dyDescent="0.25">
      <c r="A59" s="25" t="s">
        <v>302</v>
      </c>
      <c r="B59" s="40">
        <f>G43</f>
        <v>1491.6</v>
      </c>
      <c r="C59" s="30">
        <f t="shared" ref="C59" si="4">1/3</f>
        <v>0.33333333333333331</v>
      </c>
      <c r="D59" s="41">
        <f t="shared" ref="D59" si="5">1/12</f>
        <v>8.3333333333333329E-2</v>
      </c>
      <c r="E59" s="42">
        <f t="shared" ref="E59" si="6">B59*C59*D59</f>
        <v>41.433333333333323</v>
      </c>
    </row>
    <row r="61" spans="1:5" ht="15.75" customHeight="1" x14ac:dyDescent="0.25">
      <c r="A61" s="147" t="s">
        <v>128</v>
      </c>
      <c r="B61" s="147"/>
      <c r="C61" s="147"/>
      <c r="D61" s="147"/>
      <c r="E61" s="147"/>
    </row>
    <row r="62" spans="1:5" ht="15.75" customHeight="1" x14ac:dyDescent="0.25">
      <c r="A62" s="124" t="s">
        <v>3</v>
      </c>
      <c r="B62" s="124" t="s">
        <v>124</v>
      </c>
      <c r="C62" s="124" t="s">
        <v>123</v>
      </c>
      <c r="D62" s="124" t="s">
        <v>18</v>
      </c>
      <c r="E62" s="124" t="s">
        <v>15</v>
      </c>
    </row>
    <row r="63" spans="1:5" ht="15.75" customHeight="1" x14ac:dyDescent="0.25">
      <c r="A63" s="25" t="s">
        <v>302</v>
      </c>
      <c r="B63" s="40">
        <f>D51</f>
        <v>124.29999999999998</v>
      </c>
      <c r="C63" s="40">
        <f>D55</f>
        <v>124.29999999999998</v>
      </c>
      <c r="D63" s="40">
        <f>E59</f>
        <v>41.433333333333323</v>
      </c>
      <c r="E63" s="42">
        <f t="shared" ref="E63" si="7">SUM(B63:D63)</f>
        <v>290.0333333333333</v>
      </c>
    </row>
    <row r="65" spans="1:7" ht="15.75" customHeight="1" x14ac:dyDescent="0.25">
      <c r="A65" s="150" t="s">
        <v>20</v>
      </c>
      <c r="B65" s="150"/>
      <c r="C65" s="150"/>
      <c r="D65" s="150"/>
      <c r="E65" s="150"/>
      <c r="F65" s="150"/>
      <c r="G65" s="150"/>
    </row>
    <row r="67" spans="1:7" ht="15.75" customHeight="1" x14ac:dyDescent="0.25">
      <c r="A67" s="147" t="s">
        <v>21</v>
      </c>
      <c r="B67" s="147"/>
    </row>
    <row r="68" spans="1:7" ht="15.75" customHeight="1" x14ac:dyDescent="0.25">
      <c r="A68" s="124" t="s">
        <v>22</v>
      </c>
      <c r="B68" s="124" t="s">
        <v>2</v>
      </c>
    </row>
    <row r="69" spans="1:7" ht="15.75" customHeight="1" x14ac:dyDescent="0.25">
      <c r="A69" s="25" t="s">
        <v>23</v>
      </c>
      <c r="B69" s="32">
        <v>0.2</v>
      </c>
    </row>
    <row r="70" spans="1:7" ht="15.75" customHeight="1" x14ac:dyDescent="0.25">
      <c r="A70" s="25" t="s">
        <v>24</v>
      </c>
      <c r="B70" s="32">
        <v>2.5000000000000001E-2</v>
      </c>
    </row>
    <row r="71" spans="1:7" ht="15.75" customHeight="1" x14ac:dyDescent="0.25">
      <c r="A71" s="25" t="s">
        <v>25</v>
      </c>
      <c r="B71" s="30">
        <v>0.03</v>
      </c>
    </row>
    <row r="72" spans="1:7" ht="15.75" customHeight="1" x14ac:dyDescent="0.25">
      <c r="A72" s="25" t="s">
        <v>26</v>
      </c>
      <c r="B72" s="32">
        <v>1.4999999999999999E-2</v>
      </c>
    </row>
    <row r="73" spans="1:7" ht="15.75" customHeight="1" x14ac:dyDescent="0.25">
      <c r="A73" s="25" t="s">
        <v>27</v>
      </c>
      <c r="B73" s="32">
        <v>0.01</v>
      </c>
    </row>
    <row r="74" spans="1:7" ht="15.75" customHeight="1" x14ac:dyDescent="0.25">
      <c r="A74" s="25" t="s">
        <v>28</v>
      </c>
      <c r="B74" s="32">
        <v>6.0000000000000001E-3</v>
      </c>
    </row>
    <row r="75" spans="1:7" ht="15.75" customHeight="1" x14ac:dyDescent="0.25">
      <c r="A75" s="25" t="s">
        <v>29</v>
      </c>
      <c r="B75" s="32">
        <v>2E-3</v>
      </c>
    </row>
    <row r="76" spans="1:7" ht="15.75" customHeight="1" x14ac:dyDescent="0.25">
      <c r="A76" s="25" t="s">
        <v>30</v>
      </c>
      <c r="B76" s="32">
        <v>0.08</v>
      </c>
    </row>
    <row r="77" spans="1:7" ht="15.75" customHeight="1" x14ac:dyDescent="0.25">
      <c r="A77" s="43" t="s">
        <v>31</v>
      </c>
      <c r="B77" s="44">
        <f>SUM(B69:B76)</f>
        <v>0.36800000000000005</v>
      </c>
    </row>
    <row r="79" spans="1:7" ht="15.75" customHeight="1" x14ac:dyDescent="0.25">
      <c r="A79" s="147" t="s">
        <v>32</v>
      </c>
      <c r="B79" s="147"/>
      <c r="C79" s="147"/>
      <c r="D79" s="147"/>
    </row>
    <row r="80" spans="1:7" ht="15.75" customHeight="1" x14ac:dyDescent="0.25">
      <c r="A80" s="124" t="s">
        <v>3</v>
      </c>
      <c r="B80" s="124" t="s">
        <v>1</v>
      </c>
      <c r="C80" s="124" t="s">
        <v>2</v>
      </c>
      <c r="D80" s="124" t="s">
        <v>4</v>
      </c>
    </row>
    <row r="81" spans="1:12" ht="15.75" customHeight="1" x14ac:dyDescent="0.25">
      <c r="A81" s="25" t="s">
        <v>302</v>
      </c>
      <c r="B81" s="40">
        <f>G43+E63</f>
        <v>1781.6333333333332</v>
      </c>
      <c r="C81" s="41">
        <f t="shared" ref="C81" si="8">SUM($B$69:$B$75)</f>
        <v>0.28800000000000003</v>
      </c>
      <c r="D81" s="42">
        <f t="shared" ref="D81" si="9">B81*C81</f>
        <v>513.11040000000003</v>
      </c>
    </row>
    <row r="83" spans="1:12" ht="15.75" customHeight="1" x14ac:dyDescent="0.25">
      <c r="A83" s="147" t="s">
        <v>33</v>
      </c>
      <c r="B83" s="147"/>
      <c r="C83" s="147"/>
      <c r="D83" s="147"/>
    </row>
    <row r="84" spans="1:12" ht="15.75" customHeight="1" x14ac:dyDescent="0.25">
      <c r="A84" s="124" t="s">
        <v>3</v>
      </c>
      <c r="B84" s="124" t="s">
        <v>1</v>
      </c>
      <c r="C84" s="124" t="s">
        <v>2</v>
      </c>
      <c r="D84" s="124" t="s">
        <v>4</v>
      </c>
    </row>
    <row r="85" spans="1:12" ht="15.75" customHeight="1" x14ac:dyDescent="0.25">
      <c r="A85" s="25" t="s">
        <v>302</v>
      </c>
      <c r="B85" s="40">
        <f>G43+E63</f>
        <v>1781.6333333333332</v>
      </c>
      <c r="C85" s="41">
        <f t="shared" ref="C85" si="10">$B$76</f>
        <v>0.08</v>
      </c>
      <c r="D85" s="42">
        <f t="shared" ref="D85" si="11">B85*C85</f>
        <v>142.53066666666666</v>
      </c>
    </row>
    <row r="87" spans="1:12" ht="15.75" customHeight="1" x14ac:dyDescent="0.25">
      <c r="A87" s="147" t="s">
        <v>20</v>
      </c>
      <c r="B87" s="147"/>
      <c r="C87" s="147"/>
      <c r="D87" s="147"/>
    </row>
    <row r="88" spans="1:12" ht="15.75" customHeight="1" x14ac:dyDescent="0.25">
      <c r="A88" s="124" t="s">
        <v>3</v>
      </c>
      <c r="B88" s="124" t="s">
        <v>34</v>
      </c>
      <c r="C88" s="124" t="s">
        <v>30</v>
      </c>
      <c r="D88" s="124" t="s">
        <v>15</v>
      </c>
    </row>
    <row r="89" spans="1:12" ht="15.75" customHeight="1" x14ac:dyDescent="0.25">
      <c r="A89" s="25" t="s">
        <v>302</v>
      </c>
      <c r="B89" s="40">
        <f>D81</f>
        <v>513.11040000000003</v>
      </c>
      <c r="C89" s="40">
        <f>D85</f>
        <v>142.53066666666666</v>
      </c>
      <c r="D89" s="42">
        <f t="shared" ref="D89" si="12">B89+C89</f>
        <v>655.64106666666669</v>
      </c>
    </row>
    <row r="91" spans="1:12" ht="15.75" customHeight="1" x14ac:dyDescent="0.25">
      <c r="A91" s="150" t="s">
        <v>35</v>
      </c>
      <c r="B91" s="150"/>
      <c r="C91" s="150"/>
      <c r="D91" s="150"/>
      <c r="E91" s="150"/>
      <c r="F91" s="150"/>
      <c r="G91" s="150"/>
    </row>
    <row r="92" spans="1:12" ht="15.75" customHeight="1" x14ac:dyDescent="0.25">
      <c r="A92" s="159" t="s">
        <v>36</v>
      </c>
      <c r="B92" s="159"/>
      <c r="C92" s="159"/>
      <c r="D92" s="159"/>
      <c r="E92" s="159"/>
      <c r="F92" s="159"/>
      <c r="G92" s="159"/>
    </row>
    <row r="94" spans="1:12" ht="15.75" customHeight="1" x14ac:dyDescent="0.25">
      <c r="A94" s="147" t="s">
        <v>41</v>
      </c>
      <c r="B94" s="147"/>
      <c r="C94" s="147"/>
      <c r="D94" s="147"/>
      <c r="E94" s="147"/>
    </row>
    <row r="95" spans="1:12" ht="25.5" x14ac:dyDescent="0.25">
      <c r="A95" s="124" t="s">
        <v>3</v>
      </c>
      <c r="B95" s="124" t="s">
        <v>37</v>
      </c>
      <c r="C95" s="124" t="s">
        <v>38</v>
      </c>
      <c r="D95" s="126" t="s">
        <v>40</v>
      </c>
      <c r="E95" s="124" t="s">
        <v>39</v>
      </c>
    </row>
    <row r="96" spans="1:12" ht="15.75" customHeight="1" x14ac:dyDescent="0.25">
      <c r="A96" s="25" t="s">
        <v>302</v>
      </c>
      <c r="B96" s="40">
        <v>4.2</v>
      </c>
      <c r="C96" s="46">
        <v>2</v>
      </c>
      <c r="D96" s="46">
        <v>22</v>
      </c>
      <c r="E96" s="42">
        <f t="shared" ref="E96" si="13">B96*C96*D96</f>
        <v>184.8</v>
      </c>
      <c r="L96" s="119" t="s">
        <v>269</v>
      </c>
    </row>
    <row r="98" spans="1:12" ht="15.75" customHeight="1" x14ac:dyDescent="0.25">
      <c r="A98" s="147" t="s">
        <v>45</v>
      </c>
      <c r="B98" s="147"/>
      <c r="C98" s="147"/>
      <c r="D98" s="147"/>
      <c r="E98" s="147"/>
    </row>
    <row r="99" spans="1:12" ht="15.75" customHeight="1" x14ac:dyDescent="0.25">
      <c r="A99" s="124" t="s">
        <v>3</v>
      </c>
      <c r="B99" s="124" t="s">
        <v>1</v>
      </c>
      <c r="C99" s="124" t="s">
        <v>42</v>
      </c>
      <c r="D99" s="124" t="s">
        <v>2</v>
      </c>
      <c r="E99" s="124" t="s">
        <v>43</v>
      </c>
    </row>
    <row r="100" spans="1:12" ht="15.75" customHeight="1" x14ac:dyDescent="0.25">
      <c r="A100" s="25" t="s">
        <v>302</v>
      </c>
      <c r="B100" s="40">
        <f>B11</f>
        <v>1491.6</v>
      </c>
      <c r="C100" s="48">
        <v>1</v>
      </c>
      <c r="D100" s="48">
        <v>0.06</v>
      </c>
      <c r="E100" s="42">
        <f t="shared" ref="E100" si="14">B100*C100*D100</f>
        <v>89.495999999999995</v>
      </c>
    </row>
    <row r="102" spans="1:12" ht="15.75" customHeight="1" x14ac:dyDescent="0.25">
      <c r="A102" s="147" t="s">
        <v>47</v>
      </c>
      <c r="B102" s="147"/>
      <c r="C102" s="147"/>
      <c r="D102" s="147"/>
    </row>
    <row r="103" spans="1:12" ht="15.75" customHeight="1" x14ac:dyDescent="0.25">
      <c r="A103" s="124" t="s">
        <v>3</v>
      </c>
      <c r="B103" s="124" t="s">
        <v>39</v>
      </c>
      <c r="C103" s="124" t="s">
        <v>44</v>
      </c>
      <c r="D103" s="124" t="s">
        <v>46</v>
      </c>
    </row>
    <row r="104" spans="1:12" ht="15.75" customHeight="1" x14ac:dyDescent="0.25">
      <c r="A104" s="25" t="s">
        <v>302</v>
      </c>
      <c r="B104" s="40">
        <f>E96</f>
        <v>184.8</v>
      </c>
      <c r="C104" s="40">
        <f>E100</f>
        <v>89.495999999999995</v>
      </c>
      <c r="D104" s="42">
        <f t="shared" ref="D104" si="15">B104-C104</f>
        <v>95.304000000000016</v>
      </c>
    </row>
    <row r="106" spans="1:12" ht="15.75" customHeight="1" x14ac:dyDescent="0.25">
      <c r="A106" s="159" t="s">
        <v>48</v>
      </c>
      <c r="B106" s="159"/>
      <c r="C106" s="159"/>
      <c r="D106" s="159"/>
      <c r="E106" s="159"/>
      <c r="F106" s="159"/>
      <c r="G106" s="159"/>
    </row>
    <row r="107" spans="1:12" ht="15.75" customHeight="1" x14ac:dyDescent="0.25">
      <c r="A107" s="125"/>
      <c r="B107" s="125"/>
      <c r="C107" s="125"/>
      <c r="D107" s="125"/>
      <c r="E107" s="125"/>
      <c r="F107" s="125"/>
      <c r="G107" s="125"/>
      <c r="L107" s="119" t="s">
        <v>270</v>
      </c>
    </row>
    <row r="108" spans="1:12" ht="15.75" customHeight="1" x14ac:dyDescent="0.25">
      <c r="A108" s="147" t="s">
        <v>273</v>
      </c>
      <c r="B108" s="147"/>
      <c r="C108" s="147"/>
      <c r="D108" s="147"/>
      <c r="E108" s="116"/>
    </row>
    <row r="109" spans="1:12" ht="12.75" x14ac:dyDescent="0.25">
      <c r="A109" s="124" t="s">
        <v>3</v>
      </c>
      <c r="B109" s="124" t="s">
        <v>271</v>
      </c>
      <c r="C109" s="126"/>
      <c r="D109" s="124" t="s">
        <v>4</v>
      </c>
    </row>
    <row r="110" spans="1:12" ht="15.75" customHeight="1" x14ac:dyDescent="0.25">
      <c r="A110" s="25" t="s">
        <v>302</v>
      </c>
      <c r="B110" s="40">
        <v>7.45</v>
      </c>
      <c r="C110" s="46">
        <v>22</v>
      </c>
      <c r="D110" s="42">
        <f t="shared" ref="D110" si="16">B110*C110</f>
        <v>163.9</v>
      </c>
    </row>
    <row r="111" spans="1:12" ht="15.75" customHeight="1" x14ac:dyDescent="0.25">
      <c r="L111" s="119" t="s">
        <v>272</v>
      </c>
    </row>
    <row r="112" spans="1:12" ht="15.75" customHeight="1" x14ac:dyDescent="0.25">
      <c r="A112" s="147" t="s">
        <v>274</v>
      </c>
      <c r="B112" s="147"/>
      <c r="C112" s="147"/>
      <c r="D112" s="147"/>
    </row>
    <row r="113" spans="1:12" ht="15.75" customHeight="1" x14ac:dyDescent="0.25">
      <c r="A113" s="124" t="s">
        <v>3</v>
      </c>
      <c r="B113" s="124" t="s">
        <v>1</v>
      </c>
      <c r="C113" s="124" t="s">
        <v>2</v>
      </c>
      <c r="D113" s="124" t="s">
        <v>43</v>
      </c>
    </row>
    <row r="114" spans="1:12" ht="15.75" customHeight="1" x14ac:dyDescent="0.25">
      <c r="A114" s="25" t="s">
        <v>302</v>
      </c>
      <c r="B114" s="40">
        <f>D110</f>
        <v>163.9</v>
      </c>
      <c r="C114" s="48">
        <v>0</v>
      </c>
      <c r="D114" s="42">
        <f t="shared" ref="D114" si="17">B114*C114</f>
        <v>0</v>
      </c>
    </row>
    <row r="116" spans="1:12" ht="15.75" customHeight="1" x14ac:dyDescent="0.25">
      <c r="A116" s="147" t="s">
        <v>275</v>
      </c>
      <c r="B116" s="147"/>
      <c r="C116" s="147"/>
      <c r="D116" s="147"/>
    </row>
    <row r="117" spans="1:12" ht="15.75" customHeight="1" x14ac:dyDescent="0.25">
      <c r="A117" s="124" t="s">
        <v>3</v>
      </c>
      <c r="B117" s="124" t="s">
        <v>39</v>
      </c>
      <c r="C117" s="124" t="s">
        <v>43</v>
      </c>
      <c r="D117" s="124" t="s">
        <v>46</v>
      </c>
    </row>
    <row r="118" spans="1:12" ht="15.75" customHeight="1" x14ac:dyDescent="0.25">
      <c r="A118" s="25" t="s">
        <v>302</v>
      </c>
      <c r="B118" s="40">
        <f>D110</f>
        <v>163.9</v>
      </c>
      <c r="C118" s="40">
        <f>D114</f>
        <v>0</v>
      </c>
      <c r="D118" s="42">
        <f t="shared" ref="D118" si="18">B118-C118</f>
        <v>163.9</v>
      </c>
    </row>
    <row r="120" spans="1:12" ht="25.5" customHeight="1" x14ac:dyDescent="0.25">
      <c r="A120" s="166" t="s">
        <v>262</v>
      </c>
      <c r="B120" s="166"/>
      <c r="C120" s="166"/>
      <c r="D120" s="166"/>
      <c r="E120" s="166"/>
      <c r="F120" s="166"/>
      <c r="G120" s="166"/>
    </row>
    <row r="121" spans="1:12" ht="13.5" thickBot="1" x14ac:dyDescent="0.3"/>
    <row r="122" spans="1:12" ht="15.75" customHeight="1" thickBot="1" x14ac:dyDescent="0.3">
      <c r="A122" s="160" t="s">
        <v>261</v>
      </c>
      <c r="B122" s="161"/>
      <c r="C122" s="161"/>
      <c r="D122" s="162"/>
      <c r="E122" s="116"/>
      <c r="L122" s="119" t="s">
        <v>276</v>
      </c>
    </row>
    <row r="123" spans="1:12" ht="15.75" customHeight="1" x14ac:dyDescent="0.25">
      <c r="A123" s="49" t="s">
        <v>3</v>
      </c>
      <c r="B123" s="50" t="s">
        <v>231</v>
      </c>
      <c r="C123" s="50"/>
      <c r="D123" s="51"/>
      <c r="L123" s="119" t="s">
        <v>277</v>
      </c>
    </row>
    <row r="124" spans="1:12" ht="15.75" customHeight="1" x14ac:dyDescent="0.25">
      <c r="A124" s="25" t="s">
        <v>302</v>
      </c>
      <c r="B124" s="40">
        <v>0</v>
      </c>
      <c r="C124" s="29">
        <v>1</v>
      </c>
      <c r="D124" s="26">
        <f>+B124*C124</f>
        <v>0</v>
      </c>
    </row>
    <row r="126" spans="1:12" ht="27" customHeight="1" x14ac:dyDescent="0.25">
      <c r="A126" s="166" t="s">
        <v>263</v>
      </c>
      <c r="B126" s="166"/>
      <c r="C126" s="166"/>
      <c r="D126" s="166"/>
      <c r="E126" s="166"/>
      <c r="F126" s="166"/>
      <c r="G126" s="166"/>
    </row>
    <row r="127" spans="1:12" ht="15.75" customHeight="1" thickBot="1" x14ac:dyDescent="0.3"/>
    <row r="128" spans="1:12" ht="15.75" customHeight="1" thickBot="1" x14ac:dyDescent="0.3">
      <c r="A128" s="160" t="s">
        <v>260</v>
      </c>
      <c r="B128" s="161"/>
      <c r="C128" s="161"/>
      <c r="D128" s="162"/>
      <c r="E128" s="127"/>
      <c r="L128" s="119" t="s">
        <v>278</v>
      </c>
    </row>
    <row r="129" spans="1:7" ht="15.75" customHeight="1" x14ac:dyDescent="0.25">
      <c r="A129" s="49" t="s">
        <v>3</v>
      </c>
      <c r="B129" s="50" t="s">
        <v>231</v>
      </c>
      <c r="C129" s="50"/>
      <c r="D129" s="51"/>
    </row>
    <row r="130" spans="1:7" ht="15.75" customHeight="1" x14ac:dyDescent="0.25">
      <c r="A130" s="25" t="s">
        <v>302</v>
      </c>
      <c r="B130" s="40">
        <v>420</v>
      </c>
      <c r="C130" s="29">
        <v>1</v>
      </c>
      <c r="D130" s="26">
        <f>+B130*C130</f>
        <v>420</v>
      </c>
    </row>
    <row r="131" spans="1:7" ht="15.75" customHeight="1" thickBot="1" x14ac:dyDescent="0.3"/>
    <row r="132" spans="1:7" ht="15.75" customHeight="1" thickBot="1" x14ac:dyDescent="0.3">
      <c r="A132" s="163" t="s">
        <v>35</v>
      </c>
      <c r="B132" s="164"/>
      <c r="C132" s="164"/>
      <c r="D132" s="164"/>
      <c r="E132" s="164"/>
      <c r="F132" s="165"/>
      <c r="G132" s="16"/>
    </row>
    <row r="133" spans="1:7" ht="42" customHeight="1" x14ac:dyDescent="0.25">
      <c r="A133" s="49" t="s">
        <v>3</v>
      </c>
      <c r="B133" s="50" t="s">
        <v>49</v>
      </c>
      <c r="C133" s="50" t="s">
        <v>50</v>
      </c>
      <c r="D133" s="52" t="str">
        <f>A122</f>
        <v xml:space="preserve">Assistência médica e famíliar </v>
      </c>
      <c r="E133" s="52" t="str">
        <f>A128</f>
        <v>Cesta - Básica</v>
      </c>
      <c r="F133" s="51" t="s">
        <v>15</v>
      </c>
    </row>
    <row r="134" spans="1:7" ht="15.75" customHeight="1" x14ac:dyDescent="0.25">
      <c r="A134" s="25" t="s">
        <v>302</v>
      </c>
      <c r="B134" s="29">
        <f>D104</f>
        <v>95.304000000000016</v>
      </c>
      <c r="C134" s="29">
        <f>D118</f>
        <v>163.9</v>
      </c>
      <c r="D134" s="29">
        <f>B124</f>
        <v>0</v>
      </c>
      <c r="E134" s="29">
        <f>B130</f>
        <v>420</v>
      </c>
      <c r="F134" s="26">
        <f t="shared" ref="F134" si="19">SUM(B134:E134)</f>
        <v>679.20399999999995</v>
      </c>
    </row>
    <row r="136" spans="1:7" ht="15.75" customHeight="1" x14ac:dyDescent="0.25">
      <c r="A136" s="154" t="s">
        <v>255</v>
      </c>
      <c r="B136" s="154"/>
      <c r="C136" s="154"/>
      <c r="D136" s="154"/>
      <c r="E136" s="154"/>
      <c r="F136" s="154"/>
      <c r="G136" s="154"/>
    </row>
    <row r="137" spans="1:7" ht="15.75" customHeight="1" thickBot="1" x14ac:dyDescent="0.3"/>
    <row r="138" spans="1:7" ht="15.75" customHeight="1" thickBot="1" x14ac:dyDescent="0.3">
      <c r="A138" s="163" t="s">
        <v>125</v>
      </c>
      <c r="B138" s="164"/>
      <c r="C138" s="164"/>
      <c r="D138" s="164"/>
      <c r="E138" s="165"/>
    </row>
    <row r="139" spans="1:7" ht="15.75" customHeight="1" x14ac:dyDescent="0.25">
      <c r="A139" s="49" t="s">
        <v>3</v>
      </c>
      <c r="B139" s="50" t="s">
        <v>60</v>
      </c>
      <c r="C139" s="50" t="s">
        <v>61</v>
      </c>
      <c r="D139" s="50" t="s">
        <v>62</v>
      </c>
      <c r="E139" s="51" t="s">
        <v>15</v>
      </c>
    </row>
    <row r="140" spans="1:7" ht="15.75" customHeight="1" x14ac:dyDescent="0.25">
      <c r="A140" s="25" t="s">
        <v>302</v>
      </c>
      <c r="B140" s="29">
        <f>E63</f>
        <v>290.0333333333333</v>
      </c>
      <c r="C140" s="29">
        <f>D89</f>
        <v>655.64106666666669</v>
      </c>
      <c r="D140" s="29">
        <f>F134</f>
        <v>679.20399999999995</v>
      </c>
      <c r="E140" s="26">
        <f t="shared" ref="E140" si="20">SUM(B140:D140)</f>
        <v>1624.8784000000001</v>
      </c>
    </row>
    <row r="142" spans="1:7" ht="15.75" customHeight="1" x14ac:dyDescent="0.25">
      <c r="A142" s="158" t="s">
        <v>51</v>
      </c>
      <c r="B142" s="158"/>
      <c r="C142" s="158"/>
      <c r="D142" s="158"/>
      <c r="E142" s="158"/>
      <c r="F142" s="158"/>
      <c r="G142" s="158"/>
    </row>
    <row r="144" spans="1:7" ht="15.75" customHeight="1" x14ac:dyDescent="0.25">
      <c r="A144" s="148" t="s">
        <v>232</v>
      </c>
      <c r="B144" s="148"/>
    </row>
    <row r="145" spans="1:7" ht="15.75" customHeight="1" x14ac:dyDescent="0.25">
      <c r="A145" s="124" t="s">
        <v>52</v>
      </c>
      <c r="B145" s="124" t="s">
        <v>2</v>
      </c>
    </row>
    <row r="146" spans="1:7" ht="25.5" x14ac:dyDescent="0.25">
      <c r="A146" s="53" t="s">
        <v>53</v>
      </c>
      <c r="B146" s="30">
        <v>1</v>
      </c>
    </row>
    <row r="147" spans="1:7" ht="25.5" x14ac:dyDescent="0.25">
      <c r="A147" s="54" t="s">
        <v>54</v>
      </c>
      <c r="B147" s="30">
        <f>B146*45%</f>
        <v>0.45</v>
      </c>
    </row>
    <row r="148" spans="1:7" ht="25.5" x14ac:dyDescent="0.25">
      <c r="A148" s="54" t="s">
        <v>55</v>
      </c>
      <c r="B148" s="30">
        <f>B146*55%</f>
        <v>0.55000000000000004</v>
      </c>
    </row>
    <row r="149" spans="1:7" ht="25.5" x14ac:dyDescent="0.25">
      <c r="A149" s="53" t="s">
        <v>56</v>
      </c>
      <c r="B149" s="30">
        <v>0</v>
      </c>
    </row>
    <row r="150" spans="1:7" ht="25.5" x14ac:dyDescent="0.25">
      <c r="A150" s="53" t="s">
        <v>57</v>
      </c>
      <c r="B150" s="30"/>
    </row>
    <row r="151" spans="1:7" ht="15.75" customHeight="1" x14ac:dyDescent="0.25">
      <c r="A151" s="124" t="s">
        <v>31</v>
      </c>
      <c r="B151" s="55">
        <f>SUM(B147:B150)</f>
        <v>1</v>
      </c>
    </row>
    <row r="153" spans="1:7" ht="15.75" customHeight="1" x14ac:dyDescent="0.25">
      <c r="A153" s="150" t="s">
        <v>58</v>
      </c>
      <c r="B153" s="150"/>
      <c r="C153" s="150"/>
      <c r="D153" s="150"/>
      <c r="E153" s="150"/>
      <c r="F153" s="150"/>
      <c r="G153" s="150"/>
    </row>
    <row r="155" spans="1:7" ht="15.75" customHeight="1" x14ac:dyDescent="0.25">
      <c r="A155" s="147" t="s">
        <v>59</v>
      </c>
      <c r="B155" s="147"/>
      <c r="C155" s="147"/>
      <c r="D155" s="147"/>
    </row>
    <row r="156" spans="1:7" ht="25.5" x14ac:dyDescent="0.25">
      <c r="A156" s="124" t="s">
        <v>3</v>
      </c>
      <c r="B156" s="124" t="s">
        <v>1</v>
      </c>
      <c r="C156" s="126" t="s">
        <v>127</v>
      </c>
      <c r="D156" s="124" t="s">
        <v>4</v>
      </c>
    </row>
    <row r="157" spans="1:7" ht="15.75" customHeight="1" x14ac:dyDescent="0.25">
      <c r="A157" s="25" t="s">
        <v>302</v>
      </c>
      <c r="B157" s="29">
        <f>G43+(E140-D81)</f>
        <v>2603.3679999999999</v>
      </c>
      <c r="C157" s="25">
        <v>12</v>
      </c>
      <c r="D157" s="26">
        <f t="shared" ref="D157" si="21">B157/C157</f>
        <v>216.94733333333332</v>
      </c>
    </row>
    <row r="159" spans="1:7" ht="25.5" customHeight="1" x14ac:dyDescent="0.25">
      <c r="A159" s="148" t="s">
        <v>63</v>
      </c>
      <c r="B159" s="148"/>
      <c r="C159" s="148"/>
      <c r="D159" s="148"/>
      <c r="E159" s="56"/>
    </row>
    <row r="160" spans="1:7" ht="25.5" x14ac:dyDescent="0.25">
      <c r="A160" s="124" t="s">
        <v>3</v>
      </c>
      <c r="B160" s="124" t="s">
        <v>1</v>
      </c>
      <c r="C160" s="126" t="s">
        <v>64</v>
      </c>
      <c r="D160" s="124" t="s">
        <v>4</v>
      </c>
    </row>
    <row r="161" spans="1:7" ht="15.75" customHeight="1" x14ac:dyDescent="0.25">
      <c r="A161" s="25" t="s">
        <v>302</v>
      </c>
      <c r="B161" s="29">
        <f>D85</f>
        <v>142.53066666666666</v>
      </c>
      <c r="C161" s="31">
        <v>0.4</v>
      </c>
      <c r="D161" s="26">
        <f t="shared" ref="D161" si="22">B161*C161</f>
        <v>57.012266666666669</v>
      </c>
    </row>
    <row r="163" spans="1:7" ht="15.75" customHeight="1" x14ac:dyDescent="0.25">
      <c r="A163" s="147" t="s">
        <v>65</v>
      </c>
      <c r="B163" s="147"/>
      <c r="C163" s="147"/>
      <c r="D163" s="147"/>
    </row>
    <row r="164" spans="1:7" ht="15.75" customHeight="1" x14ac:dyDescent="0.25">
      <c r="A164" s="124" t="s">
        <v>3</v>
      </c>
      <c r="B164" s="124" t="s">
        <v>1</v>
      </c>
      <c r="C164" s="124" t="s">
        <v>2</v>
      </c>
      <c r="D164" s="124" t="s">
        <v>4</v>
      </c>
    </row>
    <row r="165" spans="1:7" ht="15.75" customHeight="1" x14ac:dyDescent="0.25">
      <c r="A165" s="25" t="s">
        <v>302</v>
      </c>
      <c r="B165" s="29">
        <f>D157+D161</f>
        <v>273.95959999999997</v>
      </c>
      <c r="C165" s="57">
        <f>$B$147</f>
        <v>0.45</v>
      </c>
      <c r="D165" s="26">
        <f t="shared" ref="D165" si="23">B165*C165</f>
        <v>123.28181999999998</v>
      </c>
    </row>
    <row r="167" spans="1:7" ht="15.75" customHeight="1" x14ac:dyDescent="0.25">
      <c r="A167" s="150" t="s">
        <v>66</v>
      </c>
      <c r="B167" s="150"/>
      <c r="C167" s="150"/>
      <c r="D167" s="150"/>
      <c r="E167" s="150"/>
      <c r="F167" s="150"/>
      <c r="G167" s="150"/>
    </row>
    <row r="169" spans="1:7" ht="15.75" customHeight="1" x14ac:dyDescent="0.25">
      <c r="A169" s="147" t="s">
        <v>246</v>
      </c>
      <c r="B169" s="147"/>
      <c r="C169" s="147"/>
      <c r="D169" s="147"/>
    </row>
    <row r="170" spans="1:7" ht="25.5" x14ac:dyDescent="0.25">
      <c r="A170" s="124" t="s">
        <v>3</v>
      </c>
      <c r="B170" s="124" t="s">
        <v>1</v>
      </c>
      <c r="C170" s="126" t="s">
        <v>127</v>
      </c>
      <c r="D170" s="124" t="s">
        <v>247</v>
      </c>
    </row>
    <row r="171" spans="1:7" ht="15.75" customHeight="1" x14ac:dyDescent="0.25">
      <c r="A171" s="25" t="s">
        <v>302</v>
      </c>
      <c r="B171" s="29">
        <f>G43+E140</f>
        <v>3116.4784</v>
      </c>
      <c r="C171" s="25">
        <v>12</v>
      </c>
      <c r="D171" s="26">
        <f>(B171/C171)/30*7</f>
        <v>60.598191111111106</v>
      </c>
    </row>
    <row r="173" spans="1:7" ht="12.75" x14ac:dyDescent="0.25">
      <c r="A173" s="148" t="s">
        <v>67</v>
      </c>
      <c r="B173" s="148"/>
      <c r="C173" s="148"/>
      <c r="D173" s="148"/>
    </row>
    <row r="174" spans="1:7" ht="25.5" x14ac:dyDescent="0.25">
      <c r="A174" s="124" t="s">
        <v>3</v>
      </c>
      <c r="B174" s="124" t="s">
        <v>1</v>
      </c>
      <c r="C174" s="126" t="s">
        <v>64</v>
      </c>
      <c r="D174" s="124" t="s">
        <v>4</v>
      </c>
    </row>
    <row r="175" spans="1:7" ht="15.75" customHeight="1" x14ac:dyDescent="0.25">
      <c r="A175" s="25" t="s">
        <v>302</v>
      </c>
      <c r="B175" s="29">
        <f>D85</f>
        <v>142.53066666666666</v>
      </c>
      <c r="C175" s="31">
        <v>0.5</v>
      </c>
      <c r="D175" s="26">
        <f t="shared" ref="D175" si="24">B175*C175</f>
        <v>71.265333333333331</v>
      </c>
    </row>
    <row r="177" spans="1:7" ht="15.75" customHeight="1" x14ac:dyDescent="0.25">
      <c r="A177" s="147" t="s">
        <v>76</v>
      </c>
      <c r="B177" s="147"/>
      <c r="C177" s="147"/>
      <c r="D177" s="147"/>
    </row>
    <row r="178" spans="1:7" ht="15.75" customHeight="1" x14ac:dyDescent="0.25">
      <c r="A178" s="124" t="s">
        <v>3</v>
      </c>
      <c r="B178" s="124" t="s">
        <v>1</v>
      </c>
      <c r="C178" s="124" t="s">
        <v>2</v>
      </c>
      <c r="D178" s="124" t="s">
        <v>245</v>
      </c>
    </row>
    <row r="179" spans="1:7" ht="15.75" customHeight="1" x14ac:dyDescent="0.25">
      <c r="A179" s="25" t="s">
        <v>302</v>
      </c>
      <c r="B179" s="29">
        <f>D171+D175</f>
        <v>131.86352444444444</v>
      </c>
      <c r="C179" s="57">
        <f>$B$148</f>
        <v>0.55000000000000004</v>
      </c>
      <c r="D179" s="26">
        <f>B179*C179</f>
        <v>72.524938444444444</v>
      </c>
    </row>
    <row r="181" spans="1:7" ht="15.75" customHeight="1" x14ac:dyDescent="0.25">
      <c r="A181" s="150" t="s">
        <v>68</v>
      </c>
      <c r="B181" s="150"/>
      <c r="C181" s="150"/>
      <c r="D181" s="150"/>
      <c r="E181" s="150"/>
      <c r="F181" s="150"/>
      <c r="G181" s="150"/>
    </row>
    <row r="183" spans="1:7" ht="15.75" customHeight="1" x14ac:dyDescent="0.25">
      <c r="A183" s="147" t="s">
        <v>71</v>
      </c>
      <c r="B183" s="147"/>
      <c r="C183" s="147"/>
      <c r="D183" s="147"/>
      <c r="E183" s="147"/>
    </row>
    <row r="184" spans="1:7" ht="38.25" x14ac:dyDescent="0.25">
      <c r="A184" s="124" t="s">
        <v>3</v>
      </c>
      <c r="B184" s="126" t="s">
        <v>126</v>
      </c>
      <c r="C184" s="126" t="s">
        <v>70</v>
      </c>
      <c r="D184" s="126" t="s">
        <v>69</v>
      </c>
      <c r="E184" s="124" t="s">
        <v>4</v>
      </c>
    </row>
    <row r="185" spans="1:7" ht="15.75" customHeight="1" x14ac:dyDescent="0.25">
      <c r="A185" s="25" t="s">
        <v>302</v>
      </c>
      <c r="B185" s="58">
        <f>-D51</f>
        <v>-124.29999999999998</v>
      </c>
      <c r="C185" s="58">
        <f>-D55</f>
        <v>-124.29999999999998</v>
      </c>
      <c r="D185" s="58">
        <f>-E59</f>
        <v>-41.433333333333323</v>
      </c>
      <c r="E185" s="59">
        <f t="shared" ref="E185" si="25">SUM(B185:D185)</f>
        <v>-290.0333333333333</v>
      </c>
    </row>
    <row r="187" spans="1:7" ht="15.75" customHeight="1" x14ac:dyDescent="0.25">
      <c r="A187" s="147" t="s">
        <v>72</v>
      </c>
      <c r="B187" s="147"/>
      <c r="C187" s="147"/>
      <c r="D187" s="147"/>
    </row>
    <row r="188" spans="1:7" ht="15.75" customHeight="1" x14ac:dyDescent="0.25">
      <c r="A188" s="124" t="s">
        <v>3</v>
      </c>
      <c r="B188" s="124" t="s">
        <v>8</v>
      </c>
      <c r="C188" s="124" t="s">
        <v>2</v>
      </c>
      <c r="D188" s="124" t="s">
        <v>4</v>
      </c>
    </row>
    <row r="189" spans="1:7" ht="15.75" customHeight="1" x14ac:dyDescent="0.25">
      <c r="A189" s="25" t="s">
        <v>302</v>
      </c>
      <c r="B189" s="58">
        <f>E185</f>
        <v>-290.0333333333333</v>
      </c>
      <c r="C189" s="57">
        <f>$B$149</f>
        <v>0</v>
      </c>
      <c r="D189" s="59">
        <f t="shared" ref="D189" si="26">B189*C189</f>
        <v>0</v>
      </c>
    </row>
    <row r="191" spans="1:7" ht="15.75" customHeight="1" x14ac:dyDescent="0.25">
      <c r="A191" s="154" t="s">
        <v>256</v>
      </c>
      <c r="B191" s="154"/>
      <c r="C191" s="154"/>
      <c r="D191" s="154"/>
      <c r="E191" s="154"/>
      <c r="F191" s="154"/>
      <c r="G191" s="154"/>
    </row>
    <row r="193" spans="1:12" ht="15.75" customHeight="1" x14ac:dyDescent="0.25">
      <c r="A193" s="147" t="s">
        <v>51</v>
      </c>
      <c r="B193" s="147"/>
      <c r="C193" s="147"/>
      <c r="D193" s="147"/>
      <c r="E193" s="147"/>
    </row>
    <row r="194" spans="1:12" ht="15.75" customHeight="1" x14ac:dyDescent="0.25">
      <c r="A194" s="124" t="s">
        <v>3</v>
      </c>
      <c r="B194" s="124" t="s">
        <v>73</v>
      </c>
      <c r="C194" s="124" t="s">
        <v>74</v>
      </c>
      <c r="D194" s="124" t="s">
        <v>75</v>
      </c>
      <c r="E194" s="124" t="s">
        <v>15</v>
      </c>
    </row>
    <row r="195" spans="1:12" ht="15.75" customHeight="1" x14ac:dyDescent="0.25">
      <c r="A195" s="25" t="s">
        <v>302</v>
      </c>
      <c r="B195" s="40">
        <f>D165</f>
        <v>123.28181999999998</v>
      </c>
      <c r="C195" s="40">
        <f>D179</f>
        <v>72.524938444444444</v>
      </c>
      <c r="D195" s="60">
        <f>D189</f>
        <v>0</v>
      </c>
      <c r="E195" s="42">
        <f t="shared" ref="E195" si="27">SUM(B195:D195)</f>
        <v>195.80675844444443</v>
      </c>
    </row>
    <row r="197" spans="1:12" ht="15.75" customHeight="1" x14ac:dyDescent="0.25">
      <c r="A197" s="158" t="s">
        <v>77</v>
      </c>
      <c r="B197" s="158"/>
      <c r="C197" s="158"/>
      <c r="D197" s="158"/>
      <c r="E197" s="158"/>
      <c r="F197" s="158"/>
      <c r="G197" s="158"/>
    </row>
    <row r="199" spans="1:12" ht="15.75" customHeight="1" x14ac:dyDescent="0.25">
      <c r="A199" s="148" t="s">
        <v>253</v>
      </c>
      <c r="B199" s="148"/>
      <c r="C199" s="148"/>
      <c r="D199" s="148"/>
      <c r="E199" s="148"/>
      <c r="F199" s="148"/>
      <c r="G199" s="148"/>
      <c r="H199" s="116"/>
      <c r="L199" s="119" t="s">
        <v>279</v>
      </c>
    </row>
    <row r="200" spans="1:12" ht="15.75" customHeight="1" x14ac:dyDescent="0.25">
      <c r="A200" s="148" t="s">
        <v>81</v>
      </c>
      <c r="B200" s="148"/>
      <c r="C200" s="148"/>
      <c r="D200" s="148"/>
      <c r="E200" s="148"/>
      <c r="F200" s="148"/>
      <c r="G200" s="148"/>
    </row>
    <row r="201" spans="1:12" ht="15.75" customHeight="1" x14ac:dyDescent="0.25">
      <c r="A201" s="149" t="s">
        <v>3</v>
      </c>
      <c r="B201" s="149" t="s">
        <v>233</v>
      </c>
      <c r="C201" s="149" t="s">
        <v>82</v>
      </c>
      <c r="D201" s="126" t="s">
        <v>83</v>
      </c>
      <c r="E201" s="126"/>
      <c r="F201" s="126" t="s">
        <v>266</v>
      </c>
      <c r="G201" s="126"/>
    </row>
    <row r="202" spans="1:12" ht="27.75" customHeight="1" x14ac:dyDescent="0.25">
      <c r="A202" s="149"/>
      <c r="B202" s="149"/>
      <c r="C202" s="149"/>
      <c r="D202" s="126" t="s">
        <v>84</v>
      </c>
      <c r="E202" s="126" t="s">
        <v>85</v>
      </c>
      <c r="F202" s="126" t="s">
        <v>84</v>
      </c>
      <c r="G202" s="126" t="s">
        <v>85</v>
      </c>
    </row>
    <row r="203" spans="1:12" ht="15.75" customHeight="1" x14ac:dyDescent="0.25">
      <c r="A203" s="53" t="s">
        <v>19</v>
      </c>
      <c r="B203" s="136">
        <v>1</v>
      </c>
      <c r="C203" s="53">
        <v>30</v>
      </c>
      <c r="D203" s="61">
        <v>0.5</v>
      </c>
      <c r="E203" s="109">
        <f t="shared" ref="E203:E214" si="28">(B203*C203)*D203</f>
        <v>15</v>
      </c>
      <c r="F203" s="62">
        <f>(252/365)</f>
        <v>0.69041095890410964</v>
      </c>
      <c r="G203" s="109">
        <f t="shared" ref="G203:G214" si="29">(B203*C203)*F203</f>
        <v>20.712328767123289</v>
      </c>
    </row>
    <row r="204" spans="1:12" ht="15.75" customHeight="1" x14ac:dyDescent="0.25">
      <c r="A204" s="53" t="s">
        <v>86</v>
      </c>
      <c r="B204" s="136"/>
      <c r="C204" s="53">
        <v>1</v>
      </c>
      <c r="D204" s="61">
        <v>1</v>
      </c>
      <c r="E204" s="109">
        <f t="shared" si="28"/>
        <v>0</v>
      </c>
      <c r="F204" s="62">
        <v>1</v>
      </c>
      <c r="G204" s="109">
        <f t="shared" si="29"/>
        <v>0</v>
      </c>
    </row>
    <row r="205" spans="1:12" ht="15.75" customHeight="1" x14ac:dyDescent="0.25">
      <c r="A205" s="53" t="s">
        <v>87</v>
      </c>
      <c r="B205" s="136"/>
      <c r="C205" s="53">
        <v>15</v>
      </c>
      <c r="D205" s="61">
        <v>0.5</v>
      </c>
      <c r="E205" s="109">
        <f t="shared" si="28"/>
        <v>0</v>
      </c>
      <c r="F205" s="62">
        <f>(252/365)</f>
        <v>0.69041095890410964</v>
      </c>
      <c r="G205" s="109">
        <f t="shared" si="29"/>
        <v>0</v>
      </c>
    </row>
    <row r="206" spans="1:12" ht="15.75" customHeight="1" x14ac:dyDescent="0.25">
      <c r="A206" s="53" t="s">
        <v>88</v>
      </c>
      <c r="B206" s="136">
        <f>22/15</f>
        <v>1.4666666666666666</v>
      </c>
      <c r="C206" s="53">
        <v>5</v>
      </c>
      <c r="D206" s="61">
        <v>0.5</v>
      </c>
      <c r="E206" s="109">
        <f t="shared" si="28"/>
        <v>3.6666666666666665</v>
      </c>
      <c r="F206" s="62">
        <f>(252/365)</f>
        <v>0.69041095890410964</v>
      </c>
      <c r="G206" s="110">
        <f t="shared" si="29"/>
        <v>5.0630136986301375</v>
      </c>
      <c r="H206" s="47"/>
    </row>
    <row r="207" spans="1:12" ht="15.75" customHeight="1" x14ac:dyDescent="0.25">
      <c r="A207" s="53" t="s">
        <v>89</v>
      </c>
      <c r="B207" s="136">
        <f>6/15</f>
        <v>0.4</v>
      </c>
      <c r="C207" s="53">
        <v>6</v>
      </c>
      <c r="D207" s="61">
        <v>1</v>
      </c>
      <c r="E207" s="109">
        <f t="shared" si="28"/>
        <v>2.4000000000000004</v>
      </c>
      <c r="F207" s="62">
        <v>1</v>
      </c>
      <c r="G207" s="109">
        <f t="shared" si="29"/>
        <v>2.4000000000000004</v>
      </c>
      <c r="H207" s="47"/>
    </row>
    <row r="208" spans="1:12" ht="15.75" customHeight="1" x14ac:dyDescent="0.25">
      <c r="A208" s="53" t="s">
        <v>90</v>
      </c>
      <c r="B208" s="136">
        <f>6/15</f>
        <v>0.4</v>
      </c>
      <c r="C208" s="53">
        <v>2</v>
      </c>
      <c r="D208" s="61">
        <v>0.5</v>
      </c>
      <c r="E208" s="109">
        <f t="shared" si="28"/>
        <v>0.4</v>
      </c>
      <c r="F208" s="62">
        <f>(252/365)</f>
        <v>0.69041095890410964</v>
      </c>
      <c r="G208" s="109">
        <f t="shared" si="29"/>
        <v>0.55232876712328771</v>
      </c>
      <c r="H208" s="47"/>
    </row>
    <row r="209" spans="1:8" ht="15.75" customHeight="1" x14ac:dyDescent="0.25">
      <c r="A209" s="53" t="s">
        <v>91</v>
      </c>
      <c r="B209" s="136"/>
      <c r="C209" s="53">
        <v>3</v>
      </c>
      <c r="D209" s="61">
        <v>0.5</v>
      </c>
      <c r="E209" s="109">
        <f t="shared" si="28"/>
        <v>0</v>
      </c>
      <c r="F209" s="62">
        <v>1</v>
      </c>
      <c r="G209" s="109">
        <f t="shared" si="29"/>
        <v>0</v>
      </c>
    </row>
    <row r="210" spans="1:8" ht="15.75" customHeight="1" x14ac:dyDescent="0.25">
      <c r="A210" s="53" t="s">
        <v>92</v>
      </c>
      <c r="B210" s="136"/>
      <c r="C210" s="53">
        <v>1</v>
      </c>
      <c r="D210" s="61">
        <v>1</v>
      </c>
      <c r="E210" s="109">
        <f t="shared" si="28"/>
        <v>0</v>
      </c>
      <c r="F210" s="62">
        <v>1</v>
      </c>
      <c r="G210" s="109">
        <f t="shared" si="29"/>
        <v>0</v>
      </c>
    </row>
    <row r="211" spans="1:8" ht="15.75" customHeight="1" x14ac:dyDescent="0.25">
      <c r="A211" s="53" t="s">
        <v>93</v>
      </c>
      <c r="B211" s="136"/>
      <c r="C211" s="53">
        <v>1</v>
      </c>
      <c r="D211" s="61">
        <v>1</v>
      </c>
      <c r="E211" s="109">
        <f t="shared" si="28"/>
        <v>0</v>
      </c>
      <c r="F211" s="62">
        <v>1</v>
      </c>
      <c r="G211" s="109">
        <f t="shared" si="29"/>
        <v>0</v>
      </c>
    </row>
    <row r="212" spans="1:8" ht="15.75" customHeight="1" x14ac:dyDescent="0.25">
      <c r="A212" s="53" t="s">
        <v>94</v>
      </c>
      <c r="B212" s="136">
        <v>0.1333</v>
      </c>
      <c r="C212" s="53">
        <v>20</v>
      </c>
      <c r="D212" s="61">
        <v>0.5</v>
      </c>
      <c r="E212" s="109">
        <f t="shared" si="28"/>
        <v>1.333</v>
      </c>
      <c r="F212" s="62">
        <f>(252/365)</f>
        <v>0.69041095890410964</v>
      </c>
      <c r="G212" s="109">
        <f t="shared" si="29"/>
        <v>1.8406356164383562</v>
      </c>
    </row>
    <row r="213" spans="1:8" ht="15.75" customHeight="1" x14ac:dyDescent="0.25">
      <c r="A213" s="53" t="s">
        <v>95</v>
      </c>
      <c r="B213" s="136">
        <f>2/15</f>
        <v>0.13333333333333333</v>
      </c>
      <c r="C213" s="53">
        <v>180</v>
      </c>
      <c r="D213" s="61">
        <v>0.5</v>
      </c>
      <c r="E213" s="109">
        <f t="shared" si="28"/>
        <v>12</v>
      </c>
      <c r="F213" s="62">
        <f>(252/365)</f>
        <v>0.69041095890410964</v>
      </c>
      <c r="G213" s="109">
        <f t="shared" si="29"/>
        <v>16.56986301369863</v>
      </c>
      <c r="H213" s="47"/>
    </row>
    <row r="214" spans="1:8" ht="15.75" customHeight="1" x14ac:dyDescent="0.25">
      <c r="A214" s="53" t="s">
        <v>96</v>
      </c>
      <c r="B214" s="136">
        <f>3/15</f>
        <v>0.2</v>
      </c>
      <c r="C214" s="53">
        <v>6</v>
      </c>
      <c r="D214" s="61">
        <v>1</v>
      </c>
      <c r="E214" s="109">
        <f t="shared" si="28"/>
        <v>1.2000000000000002</v>
      </c>
      <c r="F214" s="62">
        <v>1</v>
      </c>
      <c r="G214" s="109">
        <f t="shared" si="29"/>
        <v>1.2000000000000002</v>
      </c>
      <c r="H214" s="47"/>
    </row>
    <row r="216" spans="1:8" ht="15.75" customHeight="1" x14ac:dyDescent="0.25">
      <c r="A216" s="148" t="s">
        <v>101</v>
      </c>
      <c r="B216" s="148"/>
      <c r="C216" s="148"/>
      <c r="D216" s="148"/>
    </row>
    <row r="217" spans="1:8" ht="15.75" customHeight="1" x14ac:dyDescent="0.25">
      <c r="A217" s="149" t="s">
        <v>97</v>
      </c>
      <c r="B217" s="149" t="s">
        <v>248</v>
      </c>
      <c r="C217" s="149"/>
      <c r="D217" s="149"/>
    </row>
    <row r="218" spans="1:8" ht="15.75" customHeight="1" x14ac:dyDescent="0.25">
      <c r="A218" s="149"/>
      <c r="B218" s="126" t="s">
        <v>98</v>
      </c>
      <c r="C218" s="126" t="s">
        <v>99</v>
      </c>
      <c r="D218" s="126" t="s">
        <v>267</v>
      </c>
    </row>
    <row r="219" spans="1:8" ht="15.75" customHeight="1" x14ac:dyDescent="0.25">
      <c r="A219" s="53" t="s">
        <v>19</v>
      </c>
      <c r="B219" s="63"/>
      <c r="C219" s="63"/>
      <c r="D219" s="63">
        <f t="shared" ref="D219:D230" si="30">G203</f>
        <v>20.712328767123289</v>
      </c>
    </row>
    <row r="220" spans="1:8" ht="15.75" customHeight="1" x14ac:dyDescent="0.25">
      <c r="A220" s="53" t="s">
        <v>86</v>
      </c>
      <c r="B220" s="63"/>
      <c r="C220" s="63"/>
      <c r="D220" s="63">
        <f t="shared" si="30"/>
        <v>0</v>
      </c>
    </row>
    <row r="221" spans="1:8" ht="15.75" customHeight="1" x14ac:dyDescent="0.25">
      <c r="A221" s="53" t="s">
        <v>87</v>
      </c>
      <c r="B221" s="63"/>
      <c r="C221" s="63"/>
      <c r="D221" s="63">
        <f t="shared" si="30"/>
        <v>0</v>
      </c>
    </row>
    <row r="222" spans="1:8" ht="15.75" customHeight="1" x14ac:dyDescent="0.25">
      <c r="A222" s="53" t="s">
        <v>88</v>
      </c>
      <c r="B222" s="63"/>
      <c r="C222" s="63"/>
      <c r="D222" s="63">
        <f t="shared" si="30"/>
        <v>5.0630136986301375</v>
      </c>
    </row>
    <row r="223" spans="1:8" ht="15.75" customHeight="1" x14ac:dyDescent="0.25">
      <c r="A223" s="53" t="s">
        <v>89</v>
      </c>
      <c r="B223" s="63"/>
      <c r="C223" s="63"/>
      <c r="D223" s="63">
        <f t="shared" si="30"/>
        <v>2.4000000000000004</v>
      </c>
    </row>
    <row r="224" spans="1:8" ht="15.75" customHeight="1" x14ac:dyDescent="0.25">
      <c r="A224" s="53" t="s">
        <v>90</v>
      </c>
      <c r="B224" s="63"/>
      <c r="C224" s="63"/>
      <c r="D224" s="63">
        <f t="shared" si="30"/>
        <v>0.55232876712328771</v>
      </c>
    </row>
    <row r="225" spans="1:7" ht="15.75" customHeight="1" x14ac:dyDescent="0.25">
      <c r="A225" s="53" t="s">
        <v>91</v>
      </c>
      <c r="B225" s="63"/>
      <c r="C225" s="63"/>
      <c r="D225" s="63">
        <f t="shared" si="30"/>
        <v>0</v>
      </c>
    </row>
    <row r="226" spans="1:7" ht="15.75" customHeight="1" x14ac:dyDescent="0.25">
      <c r="A226" s="53" t="s">
        <v>92</v>
      </c>
      <c r="B226" s="63"/>
      <c r="C226" s="63"/>
      <c r="D226" s="63">
        <f t="shared" si="30"/>
        <v>0</v>
      </c>
    </row>
    <row r="227" spans="1:7" ht="15.75" customHeight="1" x14ac:dyDescent="0.25">
      <c r="A227" s="53" t="s">
        <v>93</v>
      </c>
      <c r="B227" s="63"/>
      <c r="C227" s="63"/>
      <c r="D227" s="63">
        <f t="shared" si="30"/>
        <v>0</v>
      </c>
    </row>
    <row r="228" spans="1:7" ht="15.75" customHeight="1" x14ac:dyDescent="0.25">
      <c r="A228" s="53" t="s">
        <v>94</v>
      </c>
      <c r="B228" s="63"/>
      <c r="C228" s="63"/>
      <c r="D228" s="63">
        <f t="shared" si="30"/>
        <v>1.8406356164383562</v>
      </c>
    </row>
    <row r="229" spans="1:7" ht="15.75" customHeight="1" x14ac:dyDescent="0.25">
      <c r="A229" s="53" t="s">
        <v>95</v>
      </c>
      <c r="B229" s="63"/>
      <c r="C229" s="63"/>
      <c r="D229" s="63">
        <f t="shared" si="30"/>
        <v>16.56986301369863</v>
      </c>
      <c r="E229" s="47"/>
    </row>
    <row r="230" spans="1:7" ht="15.75" customHeight="1" x14ac:dyDescent="0.25">
      <c r="A230" s="53" t="s">
        <v>96</v>
      </c>
      <c r="B230" s="63"/>
      <c r="C230" s="63"/>
      <c r="D230" s="63">
        <f t="shared" si="30"/>
        <v>1.2000000000000002</v>
      </c>
    </row>
    <row r="231" spans="1:7" ht="15.75" customHeight="1" x14ac:dyDescent="0.25">
      <c r="A231" s="126" t="s">
        <v>100</v>
      </c>
      <c r="B231" s="64">
        <f>SUM(B219:B230)</f>
        <v>0</v>
      </c>
      <c r="C231" s="64">
        <f>SUM(C219:C230)</f>
        <v>0</v>
      </c>
      <c r="D231" s="64">
        <f>SUM(D219:D230)</f>
        <v>48.338169863013704</v>
      </c>
    </row>
    <row r="233" spans="1:7" ht="15.75" customHeight="1" x14ac:dyDescent="0.25">
      <c r="A233" s="150" t="s">
        <v>105</v>
      </c>
      <c r="B233" s="150"/>
      <c r="C233" s="150"/>
      <c r="D233" s="150"/>
      <c r="E233" s="150"/>
      <c r="F233" s="150"/>
      <c r="G233" s="150"/>
    </row>
    <row r="235" spans="1:7" ht="15.75" customHeight="1" x14ac:dyDescent="0.25">
      <c r="A235" s="147" t="s">
        <v>80</v>
      </c>
      <c r="B235" s="147"/>
      <c r="C235" s="147"/>
      <c r="D235" s="147"/>
    </row>
    <row r="236" spans="1:7" ht="15.75" customHeight="1" x14ac:dyDescent="0.25">
      <c r="A236" s="124" t="s">
        <v>3</v>
      </c>
      <c r="B236" s="124" t="s">
        <v>1</v>
      </c>
      <c r="C236" s="124" t="s">
        <v>79</v>
      </c>
      <c r="D236" s="124" t="s">
        <v>78</v>
      </c>
    </row>
    <row r="237" spans="1:7" ht="15.75" customHeight="1" x14ac:dyDescent="0.25">
      <c r="A237" s="25" t="s">
        <v>302</v>
      </c>
      <c r="B237" s="29">
        <f>G43+E140+E195</f>
        <v>3312.2851584444443</v>
      </c>
      <c r="C237" s="65">
        <v>30</v>
      </c>
      <c r="D237" s="26">
        <f t="shared" ref="D237" si="31">B237/C237</f>
        <v>110.40950528148147</v>
      </c>
    </row>
    <row r="239" spans="1:7" ht="15.75" customHeight="1" x14ac:dyDescent="0.25">
      <c r="A239" s="148" t="s">
        <v>105</v>
      </c>
      <c r="B239" s="148"/>
      <c r="C239" s="148"/>
      <c r="D239" s="148"/>
      <c r="E239" s="148"/>
    </row>
    <row r="240" spans="1:7" ht="25.5" x14ac:dyDescent="0.25">
      <c r="A240" s="124" t="s">
        <v>3</v>
      </c>
      <c r="B240" s="124" t="s">
        <v>78</v>
      </c>
      <c r="C240" s="126" t="s">
        <v>102</v>
      </c>
      <c r="D240" s="124" t="s">
        <v>103</v>
      </c>
      <c r="E240" s="124" t="s">
        <v>104</v>
      </c>
    </row>
    <row r="241" spans="1:7" ht="15.75" customHeight="1" x14ac:dyDescent="0.25">
      <c r="A241" s="25" t="s">
        <v>302</v>
      </c>
      <c r="B241" s="29">
        <f>D237</f>
        <v>110.40950528148147</v>
      </c>
      <c r="C241" s="66">
        <f>D231</f>
        <v>48.338169863013704</v>
      </c>
      <c r="D241" s="29">
        <f t="shared" ref="D241" si="32">B241*C241</f>
        <v>5336.9934207875604</v>
      </c>
      <c r="E241" s="26">
        <f t="shared" ref="E241" si="33">D241/12</f>
        <v>444.74945173229668</v>
      </c>
    </row>
    <row r="243" spans="1:7" ht="15.75" customHeight="1" x14ac:dyDescent="0.25">
      <c r="A243" s="150" t="s">
        <v>106</v>
      </c>
      <c r="B243" s="150"/>
      <c r="C243" s="150"/>
      <c r="D243" s="150"/>
      <c r="E243" s="150"/>
      <c r="F243" s="150"/>
      <c r="G243" s="150"/>
    </row>
    <row r="245" spans="1:7" ht="15.75" customHeight="1" x14ac:dyDescent="0.25">
      <c r="A245" s="147" t="s">
        <v>108</v>
      </c>
      <c r="B245" s="147"/>
      <c r="C245" s="147"/>
      <c r="D245" s="147"/>
    </row>
    <row r="246" spans="1:7" ht="15.75" customHeight="1" x14ac:dyDescent="0.25">
      <c r="A246" s="124" t="s">
        <v>3</v>
      </c>
      <c r="B246" s="124" t="s">
        <v>1</v>
      </c>
      <c r="C246" s="124" t="s">
        <v>107</v>
      </c>
      <c r="D246" s="124" t="s">
        <v>4</v>
      </c>
    </row>
    <row r="247" spans="1:7" ht="15.75" customHeight="1" x14ac:dyDescent="0.25">
      <c r="A247" s="25" t="s">
        <v>302</v>
      </c>
      <c r="B247" s="29">
        <f>G43+E140+E195</f>
        <v>3312.2851584444443</v>
      </c>
      <c r="C247" s="25">
        <v>220</v>
      </c>
      <c r="D247" s="26">
        <f t="shared" ref="D247" si="34">B247/C247</f>
        <v>15.055841629292928</v>
      </c>
    </row>
    <row r="249" spans="1:7" ht="15.75" customHeight="1" x14ac:dyDescent="0.25">
      <c r="A249" s="147" t="s">
        <v>106</v>
      </c>
      <c r="B249" s="147"/>
      <c r="C249" s="147"/>
      <c r="D249" s="147"/>
    </row>
    <row r="250" spans="1:7" ht="27" customHeight="1" x14ac:dyDescent="0.25">
      <c r="A250" s="124" t="s">
        <v>3</v>
      </c>
      <c r="B250" s="124" t="s">
        <v>109</v>
      </c>
      <c r="C250" s="126" t="s">
        <v>110</v>
      </c>
      <c r="D250" s="124" t="s">
        <v>4</v>
      </c>
    </row>
    <row r="251" spans="1:7" ht="15.75" customHeight="1" x14ac:dyDescent="0.25">
      <c r="A251" s="25" t="s">
        <v>302</v>
      </c>
      <c r="B251" s="29">
        <f>D247</f>
        <v>15.055841629292928</v>
      </c>
      <c r="C251" s="25">
        <v>0</v>
      </c>
      <c r="D251" s="26">
        <f t="shared" ref="D251" si="35">B251*C251</f>
        <v>0</v>
      </c>
    </row>
    <row r="253" spans="1:7" ht="15.75" customHeight="1" x14ac:dyDescent="0.25">
      <c r="A253" s="154" t="s">
        <v>257</v>
      </c>
      <c r="B253" s="154"/>
      <c r="C253" s="154"/>
      <c r="D253" s="154"/>
      <c r="E253" s="154"/>
      <c r="F253" s="154"/>
      <c r="G253" s="154"/>
    </row>
    <row r="255" spans="1:7" ht="15.75" customHeight="1" x14ac:dyDescent="0.25">
      <c r="A255" s="147" t="s">
        <v>77</v>
      </c>
      <c r="B255" s="147"/>
      <c r="C255" s="147"/>
      <c r="D255" s="147"/>
    </row>
    <row r="256" spans="1:7" ht="15.75" customHeight="1" x14ac:dyDescent="0.25">
      <c r="A256" s="124" t="s">
        <v>3</v>
      </c>
      <c r="B256" s="124" t="s">
        <v>111</v>
      </c>
      <c r="C256" s="124" t="s">
        <v>112</v>
      </c>
      <c r="D256" s="124" t="s">
        <v>15</v>
      </c>
    </row>
    <row r="257" spans="1:7" ht="15.75" customHeight="1" x14ac:dyDescent="0.25">
      <c r="A257" s="25" t="s">
        <v>302</v>
      </c>
      <c r="B257" s="29">
        <f>E241</f>
        <v>444.74945173229668</v>
      </c>
      <c r="C257" s="29">
        <f>D251</f>
        <v>0</v>
      </c>
      <c r="D257" s="26">
        <f t="shared" ref="D257" si="36">B257+C257</f>
        <v>444.74945173229668</v>
      </c>
    </row>
    <row r="259" spans="1:7" ht="15.75" customHeight="1" x14ac:dyDescent="0.25">
      <c r="A259" s="158" t="s">
        <v>113</v>
      </c>
      <c r="B259" s="158"/>
      <c r="C259" s="158"/>
      <c r="D259" s="158"/>
      <c r="E259" s="158"/>
      <c r="F259" s="158"/>
      <c r="G259" s="158"/>
    </row>
    <row r="260" spans="1:7" ht="15.75" customHeight="1" x14ac:dyDescent="0.25">
      <c r="A260" s="125"/>
      <c r="B260" s="125"/>
      <c r="C260" s="125"/>
      <c r="E260" s="125"/>
    </row>
    <row r="261" spans="1:7" ht="15.75" customHeight="1" x14ac:dyDescent="0.25">
      <c r="A261" s="169" t="s">
        <v>143</v>
      </c>
      <c r="B261" s="169"/>
      <c r="C261" s="169"/>
      <c r="D261" s="169"/>
      <c r="E261" s="117"/>
    </row>
    <row r="262" spans="1:7" ht="15.75" customHeight="1" x14ac:dyDescent="0.25">
      <c r="A262" s="122" t="s">
        <v>144</v>
      </c>
      <c r="B262" s="68" t="s">
        <v>280</v>
      </c>
      <c r="C262" s="68" t="s">
        <v>145</v>
      </c>
      <c r="D262" s="124" t="s">
        <v>4</v>
      </c>
    </row>
    <row r="263" spans="1:7" ht="31.5" customHeight="1" x14ac:dyDescent="0.25">
      <c r="A263" s="121" t="s">
        <v>251</v>
      </c>
      <c r="B263" s="69">
        <v>3</v>
      </c>
      <c r="C263" s="120">
        <v>46</v>
      </c>
      <c r="D263" s="70">
        <f>C263*B263</f>
        <v>138</v>
      </c>
    </row>
    <row r="264" spans="1:7" ht="51" x14ac:dyDescent="0.25">
      <c r="A264" s="121" t="s">
        <v>252</v>
      </c>
      <c r="B264" s="69">
        <v>3</v>
      </c>
      <c r="C264" s="120">
        <v>16.399999999999999</v>
      </c>
      <c r="D264" s="70">
        <f t="shared" ref="D264:D265" si="37">C264*B264</f>
        <v>49.199999999999996</v>
      </c>
    </row>
    <row r="265" spans="1:7" ht="51" x14ac:dyDescent="0.25">
      <c r="A265" s="121" t="s">
        <v>281</v>
      </c>
      <c r="B265" s="69">
        <v>1</v>
      </c>
      <c r="C265" s="120">
        <v>165.1</v>
      </c>
      <c r="D265" s="70">
        <f t="shared" si="37"/>
        <v>165.1</v>
      </c>
    </row>
    <row r="266" spans="1:7" ht="15.75" customHeight="1" x14ac:dyDescent="0.25">
      <c r="A266" s="170" t="s">
        <v>146</v>
      </c>
      <c r="B266" s="170"/>
      <c r="C266" s="170"/>
      <c r="D266" s="71">
        <f>SUM(D263:D265)</f>
        <v>352.29999999999995</v>
      </c>
    </row>
    <row r="267" spans="1:7" ht="15.75" customHeight="1" x14ac:dyDescent="0.25">
      <c r="A267" s="78"/>
      <c r="B267" s="73"/>
      <c r="C267" s="73"/>
      <c r="D267" s="73"/>
      <c r="E267" s="74"/>
    </row>
    <row r="268" spans="1:7" ht="15.75" customHeight="1" x14ac:dyDescent="0.25">
      <c r="A268" s="169" t="s">
        <v>147</v>
      </c>
      <c r="B268" s="169"/>
      <c r="C268" s="169"/>
      <c r="D268" s="75"/>
      <c r="E268" s="75"/>
    </row>
    <row r="269" spans="1:7" ht="15.75" customHeight="1" x14ac:dyDescent="0.25">
      <c r="A269" s="122" t="s">
        <v>3</v>
      </c>
      <c r="B269" s="122" t="s">
        <v>103</v>
      </c>
      <c r="C269" s="122" t="s">
        <v>148</v>
      </c>
      <c r="D269" s="75"/>
      <c r="E269" s="75"/>
    </row>
    <row r="270" spans="1:7" ht="15.75" customHeight="1" x14ac:dyDescent="0.25">
      <c r="A270" s="25" t="s">
        <v>302</v>
      </c>
      <c r="B270" s="76">
        <f>D266</f>
        <v>352.29999999999995</v>
      </c>
      <c r="C270" s="77">
        <f>B270/12</f>
        <v>29.358333333333331</v>
      </c>
      <c r="D270" s="73"/>
      <c r="E270" s="78"/>
    </row>
    <row r="271" spans="1:7" ht="15.75" customHeight="1" x14ac:dyDescent="0.25">
      <c r="A271" s="72"/>
      <c r="B271" s="73"/>
      <c r="C271" s="73"/>
      <c r="D271" s="73"/>
      <c r="E271" s="72"/>
    </row>
    <row r="272" spans="1:7" ht="15.75" customHeight="1" x14ac:dyDescent="0.25">
      <c r="A272" s="171" t="s">
        <v>236</v>
      </c>
      <c r="B272" s="171"/>
      <c r="C272" s="171"/>
      <c r="D272" s="171"/>
      <c r="E272" s="171"/>
      <c r="F272" s="171"/>
      <c r="G272" s="118"/>
    </row>
    <row r="273" spans="1:11" ht="25.5" x14ac:dyDescent="0.25">
      <c r="A273" s="123" t="s">
        <v>149</v>
      </c>
      <c r="B273" s="123" t="s">
        <v>299</v>
      </c>
      <c r="C273" s="80" t="s">
        <v>249</v>
      </c>
      <c r="D273" s="80" t="s">
        <v>234</v>
      </c>
      <c r="E273" s="80" t="s">
        <v>235</v>
      </c>
      <c r="F273" s="124" t="s">
        <v>103</v>
      </c>
    </row>
    <row r="274" spans="1:11" s="135" customFormat="1" ht="12.75" x14ac:dyDescent="0.25">
      <c r="A274" s="181" t="s">
        <v>303</v>
      </c>
      <c r="B274" s="182"/>
      <c r="C274" s="182"/>
      <c r="D274" s="182"/>
      <c r="E274" s="182"/>
      <c r="F274" s="183"/>
      <c r="K274" s="135">
        <v>386810</v>
      </c>
    </row>
    <row r="275" spans="1:11" ht="15.75" customHeight="1" x14ac:dyDescent="0.25">
      <c r="A275" s="172" t="s">
        <v>150</v>
      </c>
      <c r="B275" s="172"/>
      <c r="C275" s="172"/>
      <c r="D275" s="172"/>
      <c r="E275" s="71"/>
      <c r="F275" s="82">
        <f>SUM(F274:F274)</f>
        <v>0</v>
      </c>
    </row>
    <row r="276" spans="1:11" ht="15.75" customHeight="1" x14ac:dyDescent="0.25">
      <c r="A276" s="83"/>
      <c r="B276" s="83"/>
      <c r="C276" s="83"/>
      <c r="D276" s="83"/>
      <c r="E276" s="84"/>
      <c r="F276" s="85"/>
    </row>
    <row r="277" spans="1:11" ht="15.75" customHeight="1" x14ac:dyDescent="0.25">
      <c r="A277" s="169" t="s">
        <v>151</v>
      </c>
      <c r="B277" s="169"/>
      <c r="C277" s="169"/>
      <c r="D277" s="169"/>
    </row>
    <row r="278" spans="1:11" ht="38.25" x14ac:dyDescent="0.25">
      <c r="A278" s="122" t="s">
        <v>3</v>
      </c>
      <c r="B278" s="122" t="s">
        <v>103</v>
      </c>
      <c r="C278" s="122" t="s">
        <v>104</v>
      </c>
      <c r="D278" s="86" t="s">
        <v>259</v>
      </c>
    </row>
    <row r="279" spans="1:11" ht="15.75" customHeight="1" x14ac:dyDescent="0.25">
      <c r="A279" s="25" t="s">
        <v>302</v>
      </c>
      <c r="B279" s="76">
        <f>F275</f>
        <v>0</v>
      </c>
      <c r="C279" s="76">
        <f>B279/12</f>
        <v>0</v>
      </c>
      <c r="D279" s="87">
        <f>C279/2</f>
        <v>0</v>
      </c>
    </row>
    <row r="281" spans="1:11" ht="15.75" customHeight="1" x14ac:dyDescent="0.25">
      <c r="A281" s="169" t="s">
        <v>239</v>
      </c>
      <c r="B281" s="169"/>
      <c r="C281" s="169"/>
      <c r="D281" s="169"/>
      <c r="E281" s="118"/>
    </row>
    <row r="282" spans="1:11" ht="15.75" customHeight="1" x14ac:dyDescent="0.25">
      <c r="A282" s="122" t="s">
        <v>144</v>
      </c>
      <c r="B282" s="68" t="s">
        <v>249</v>
      </c>
      <c r="C282" s="68" t="s">
        <v>145</v>
      </c>
      <c r="D282" s="124" t="s">
        <v>4</v>
      </c>
    </row>
    <row r="283" spans="1:11" ht="15.75" customHeight="1" x14ac:dyDescent="0.25">
      <c r="A283" s="184" t="s">
        <v>303</v>
      </c>
      <c r="B283" s="185"/>
      <c r="C283" s="185"/>
      <c r="D283" s="186"/>
    </row>
    <row r="284" spans="1:11" ht="15.75" customHeight="1" x14ac:dyDescent="0.25">
      <c r="A284" s="170" t="s">
        <v>237</v>
      </c>
      <c r="B284" s="170"/>
      <c r="C284" s="170"/>
      <c r="D284" s="71">
        <f>SUM(D283:D283)</f>
        <v>0</v>
      </c>
    </row>
    <row r="285" spans="1:11" ht="15.75" customHeight="1" x14ac:dyDescent="0.25">
      <c r="A285" s="170" t="s">
        <v>301</v>
      </c>
      <c r="B285" s="170"/>
      <c r="C285" s="170"/>
      <c r="D285" s="71">
        <f>D284/3</f>
        <v>0</v>
      </c>
    </row>
    <row r="287" spans="1:11" ht="15.75" customHeight="1" x14ac:dyDescent="0.25">
      <c r="A287" s="154" t="s">
        <v>258</v>
      </c>
      <c r="B287" s="154"/>
      <c r="C287" s="154"/>
      <c r="D287" s="154"/>
      <c r="E287" s="154"/>
      <c r="F287" s="154"/>
      <c r="G287" s="154"/>
    </row>
    <row r="288" spans="1:11" ht="15.75" customHeight="1" x14ac:dyDescent="0.25">
      <c r="A288" s="125"/>
      <c r="B288" s="125"/>
      <c r="C288" s="125"/>
      <c r="E288" s="125"/>
    </row>
    <row r="289" spans="1:7" ht="15.75" customHeight="1" x14ac:dyDescent="0.25">
      <c r="A289" s="151" t="s">
        <v>113</v>
      </c>
      <c r="B289" s="152"/>
      <c r="C289" s="152"/>
      <c r="D289" s="152"/>
      <c r="E289" s="153"/>
    </row>
    <row r="290" spans="1:7" ht="38.25" x14ac:dyDescent="0.25">
      <c r="A290" s="90" t="s">
        <v>3</v>
      </c>
      <c r="B290" s="91" t="s">
        <v>152</v>
      </c>
      <c r="C290" s="91" t="s">
        <v>153</v>
      </c>
      <c r="D290" s="91" t="s">
        <v>238</v>
      </c>
      <c r="E290" s="90" t="s">
        <v>15</v>
      </c>
    </row>
    <row r="291" spans="1:7" ht="15.75" customHeight="1" x14ac:dyDescent="0.25">
      <c r="A291" s="25" t="s">
        <v>302</v>
      </c>
      <c r="B291" s="70">
        <f>C270</f>
        <v>29.358333333333331</v>
      </c>
      <c r="C291" s="70">
        <f>D279</f>
        <v>0</v>
      </c>
      <c r="D291" s="70">
        <f>D285</f>
        <v>0</v>
      </c>
      <c r="E291" s="87">
        <f>SUM(B291:D291)</f>
        <v>29.358333333333331</v>
      </c>
    </row>
    <row r="293" spans="1:7" ht="15.75" customHeight="1" x14ac:dyDescent="0.25">
      <c r="A293" s="158" t="s">
        <v>114</v>
      </c>
      <c r="B293" s="158"/>
      <c r="C293" s="158"/>
      <c r="D293" s="158"/>
      <c r="E293" s="158"/>
      <c r="F293" s="158"/>
      <c r="G293" s="158"/>
    </row>
    <row r="294" spans="1:7" ht="15.75" customHeight="1" x14ac:dyDescent="0.25">
      <c r="A294" s="156"/>
      <c r="B294" s="156"/>
      <c r="C294" s="156"/>
      <c r="D294" s="156"/>
      <c r="E294" s="156"/>
      <c r="F294" s="156"/>
    </row>
    <row r="295" spans="1:7" ht="27" customHeight="1" x14ac:dyDescent="0.25">
      <c r="A295" s="157" t="s">
        <v>137</v>
      </c>
      <c r="B295" s="157"/>
      <c r="C295" s="127"/>
      <c r="D295" s="127"/>
      <c r="E295" s="127"/>
      <c r="F295" s="127"/>
    </row>
    <row r="296" spans="1:7" ht="15.75" customHeight="1" x14ac:dyDescent="0.25">
      <c r="A296" s="92" t="s">
        <v>138</v>
      </c>
      <c r="B296" s="93">
        <v>0.06</v>
      </c>
      <c r="C296" s="127"/>
      <c r="D296" s="127"/>
      <c r="E296" s="127"/>
      <c r="F296" s="127"/>
    </row>
    <row r="297" spans="1:7" ht="15.75" customHeight="1" x14ac:dyDescent="0.25">
      <c r="A297" s="92" t="s">
        <v>139</v>
      </c>
      <c r="B297" s="93">
        <v>8.6499999999999994E-2</v>
      </c>
      <c r="C297" s="127"/>
      <c r="D297" s="127"/>
      <c r="E297" s="127"/>
      <c r="F297" s="127"/>
    </row>
    <row r="298" spans="1:7" ht="15.75" customHeight="1" x14ac:dyDescent="0.25">
      <c r="A298" s="92" t="s">
        <v>140</v>
      </c>
      <c r="B298" s="93">
        <v>0.06</v>
      </c>
      <c r="C298" s="127"/>
      <c r="D298" s="127"/>
      <c r="E298" s="127"/>
      <c r="F298" s="127"/>
    </row>
    <row r="300" spans="1:7" ht="15.75" customHeight="1" x14ac:dyDescent="0.25">
      <c r="A300" s="147" t="s">
        <v>114</v>
      </c>
      <c r="B300" s="147"/>
      <c r="C300" s="147"/>
      <c r="D300" s="147"/>
    </row>
    <row r="301" spans="1:7" ht="15.75" customHeight="1" x14ac:dyDescent="0.25">
      <c r="A301" s="124" t="s">
        <v>3</v>
      </c>
      <c r="B301" s="124" t="s">
        <v>1</v>
      </c>
      <c r="C301" s="124" t="s">
        <v>2</v>
      </c>
      <c r="D301" s="124" t="s">
        <v>4</v>
      </c>
    </row>
    <row r="302" spans="1:7" ht="15.75" customHeight="1" x14ac:dyDescent="0.25">
      <c r="A302" s="25" t="s">
        <v>302</v>
      </c>
      <c r="B302" s="94">
        <f>G43+E140+E195+D257+E291</f>
        <v>3786.392943510074</v>
      </c>
      <c r="C302" s="95">
        <f>((1+$B$296)/(1-$B$297-$B$298))-1</f>
        <v>0.24194493263034578</v>
      </c>
      <c r="D302" s="42">
        <f>B302*C302</f>
        <v>916.09858562956151</v>
      </c>
      <c r="E302" s="47"/>
      <c r="F302" s="96"/>
      <c r="G302" s="96"/>
    </row>
    <row r="304" spans="1:7" ht="15.75" customHeight="1" x14ac:dyDescent="0.25">
      <c r="A304" s="155" t="s">
        <v>141</v>
      </c>
      <c r="B304" s="155"/>
      <c r="C304" s="155"/>
      <c r="D304" s="155"/>
      <c r="E304" s="155"/>
      <c r="F304" s="155"/>
      <c r="G304" s="155"/>
    </row>
    <row r="306" spans="1:17" ht="15.75" customHeight="1" x14ac:dyDescent="0.25">
      <c r="A306" s="145" t="s">
        <v>142</v>
      </c>
      <c r="B306" s="146"/>
      <c r="C306" s="97"/>
      <c r="D306" s="56"/>
    </row>
    <row r="307" spans="1:17" ht="23.25" customHeight="1" x14ac:dyDescent="0.25">
      <c r="A307" s="126" t="s">
        <v>115</v>
      </c>
      <c r="B307" s="126" t="s">
        <v>314</v>
      </c>
      <c r="C307" s="98"/>
      <c r="D307" s="99"/>
      <c r="E307" s="99"/>
      <c r="F307" s="99"/>
    </row>
    <row r="308" spans="1:17" ht="15.75" customHeight="1" x14ac:dyDescent="0.25">
      <c r="A308" s="89" t="s">
        <v>116</v>
      </c>
      <c r="B308" s="29">
        <f>G43</f>
        <v>1491.6</v>
      </c>
      <c r="C308" s="100"/>
      <c r="D308" s="100"/>
      <c r="E308" s="100"/>
      <c r="F308" s="100"/>
    </row>
    <row r="309" spans="1:17" ht="15.75" customHeight="1" x14ac:dyDescent="0.25">
      <c r="A309" s="89" t="s">
        <v>117</v>
      </c>
      <c r="B309" s="29">
        <f>E140</f>
        <v>1624.8784000000001</v>
      </c>
      <c r="C309" s="100"/>
      <c r="D309" s="100"/>
      <c r="E309" s="100"/>
      <c r="F309" s="100"/>
    </row>
    <row r="310" spans="1:17" ht="15.75" customHeight="1" x14ac:dyDescent="0.25">
      <c r="A310" s="89" t="s">
        <v>118</v>
      </c>
      <c r="B310" s="29">
        <f>E195</f>
        <v>195.80675844444443</v>
      </c>
      <c r="C310" s="100"/>
      <c r="D310" s="100"/>
      <c r="E310" s="100"/>
      <c r="F310" s="100"/>
    </row>
    <row r="311" spans="1:17" ht="25.5" x14ac:dyDescent="0.25">
      <c r="A311" s="89" t="s">
        <v>119</v>
      </c>
      <c r="B311" s="29">
        <f>D257</f>
        <v>444.74945173229668</v>
      </c>
      <c r="C311" s="100"/>
      <c r="D311" s="100"/>
      <c r="E311" s="100"/>
      <c r="F311" s="100"/>
    </row>
    <row r="312" spans="1:17" ht="15.75" customHeight="1" x14ac:dyDescent="0.25">
      <c r="A312" s="89" t="s">
        <v>120</v>
      </c>
      <c r="B312" s="29">
        <f>E291</f>
        <v>29.358333333333331</v>
      </c>
      <c r="C312" s="100"/>
      <c r="D312" s="100"/>
      <c r="E312" s="100"/>
      <c r="F312" s="100"/>
    </row>
    <row r="313" spans="1:17" ht="15.75" customHeight="1" x14ac:dyDescent="0.25">
      <c r="A313" s="89" t="s">
        <v>121</v>
      </c>
      <c r="B313" s="29">
        <f>D302</f>
        <v>916.09858562956151</v>
      </c>
      <c r="C313" s="100"/>
      <c r="D313" s="100"/>
      <c r="E313" s="100"/>
      <c r="F313" s="100"/>
    </row>
    <row r="314" spans="1:17" ht="15.75" customHeight="1" x14ac:dyDescent="0.25">
      <c r="A314" s="108" t="s">
        <v>122</v>
      </c>
      <c r="B314" s="101">
        <f>SUM(B308:B313)</f>
        <v>4702.4915291396355</v>
      </c>
      <c r="C314" s="102"/>
      <c r="D314" s="102"/>
      <c r="E314" s="102"/>
      <c r="F314" s="102"/>
    </row>
    <row r="315" spans="1:17" ht="15.75" customHeight="1" x14ac:dyDescent="0.25">
      <c r="A315" s="108" t="s">
        <v>241</v>
      </c>
      <c r="B315" s="103">
        <v>2</v>
      </c>
      <c r="C315" s="104"/>
      <c r="D315" s="104"/>
      <c r="E315" s="104"/>
      <c r="F315" s="104"/>
      <c r="P315" s="22" t="s">
        <v>304</v>
      </c>
      <c r="Q315" s="139">
        <v>201458.57</v>
      </c>
    </row>
    <row r="316" spans="1:17" ht="15.75" customHeight="1" x14ac:dyDescent="0.25">
      <c r="A316" s="126" t="s">
        <v>242</v>
      </c>
      <c r="B316" s="105">
        <f>B314*B315</f>
        <v>9404.9830582792711</v>
      </c>
      <c r="C316" s="106"/>
      <c r="D316" s="106"/>
      <c r="E316" s="106"/>
      <c r="F316" s="106"/>
      <c r="P316" s="22" t="s">
        <v>305</v>
      </c>
      <c r="Q316" s="139">
        <v>258093.51</v>
      </c>
    </row>
    <row r="317" spans="1:17" ht="15.75" customHeight="1" x14ac:dyDescent="0.25">
      <c r="A317" s="126" t="s">
        <v>243</v>
      </c>
      <c r="B317" s="105">
        <v>9404.98</v>
      </c>
      <c r="P317" s="22" t="s">
        <v>306</v>
      </c>
      <c r="Q317" s="139">
        <v>228430.7</v>
      </c>
    </row>
    <row r="318" spans="1:17" ht="15.75" customHeight="1" x14ac:dyDescent="0.25">
      <c r="A318" s="126" t="s">
        <v>244</v>
      </c>
      <c r="B318" s="105">
        <f>B317*12</f>
        <v>112859.76</v>
      </c>
    </row>
    <row r="319" spans="1:17" ht="15.75" customHeight="1" x14ac:dyDescent="0.25">
      <c r="A319" s="107"/>
    </row>
  </sheetData>
  <mergeCells count="94">
    <mergeCell ref="A304:G304"/>
    <mergeCell ref="A306:B306"/>
    <mergeCell ref="A274:F274"/>
    <mergeCell ref="A283:D283"/>
    <mergeCell ref="A287:G287"/>
    <mergeCell ref="A289:E289"/>
    <mergeCell ref="A293:G293"/>
    <mergeCell ref="A294:F294"/>
    <mergeCell ref="A295:B295"/>
    <mergeCell ref="A300:D300"/>
    <mergeCell ref="A285:C285"/>
    <mergeCell ref="A272:F272"/>
    <mergeCell ref="A275:D275"/>
    <mergeCell ref="A277:D277"/>
    <mergeCell ref="A281:D281"/>
    <mergeCell ref="A284:C284"/>
    <mergeCell ref="A268:C268"/>
    <mergeCell ref="A233:G233"/>
    <mergeCell ref="A235:D235"/>
    <mergeCell ref="A239:E239"/>
    <mergeCell ref="A243:G243"/>
    <mergeCell ref="A245:D245"/>
    <mergeCell ref="A249:D249"/>
    <mergeCell ref="A253:G253"/>
    <mergeCell ref="A255:D255"/>
    <mergeCell ref="A259:G259"/>
    <mergeCell ref="A261:D261"/>
    <mergeCell ref="A266:C266"/>
    <mergeCell ref="A201:A202"/>
    <mergeCell ref="B201:B202"/>
    <mergeCell ref="C201:C202"/>
    <mergeCell ref="A216:D216"/>
    <mergeCell ref="A217:A218"/>
    <mergeCell ref="B217:D217"/>
    <mergeCell ref="A200:G200"/>
    <mergeCell ref="A167:G167"/>
    <mergeCell ref="A169:D169"/>
    <mergeCell ref="A173:D173"/>
    <mergeCell ref="A177:D177"/>
    <mergeCell ref="A181:G181"/>
    <mergeCell ref="A183:E183"/>
    <mergeCell ref="A187:D187"/>
    <mergeCell ref="A191:G191"/>
    <mergeCell ref="A193:E193"/>
    <mergeCell ref="A197:G197"/>
    <mergeCell ref="A199:G199"/>
    <mergeCell ref="A163:D163"/>
    <mergeCell ref="A122:D122"/>
    <mergeCell ref="A126:G126"/>
    <mergeCell ref="A128:D128"/>
    <mergeCell ref="A132:F132"/>
    <mergeCell ref="A136:G136"/>
    <mergeCell ref="A138:E138"/>
    <mergeCell ref="A142:G142"/>
    <mergeCell ref="A144:B144"/>
    <mergeCell ref="A153:G153"/>
    <mergeCell ref="A155:D155"/>
    <mergeCell ref="A159:D159"/>
    <mergeCell ref="A120:G120"/>
    <mergeCell ref="A83:D83"/>
    <mergeCell ref="A87:D87"/>
    <mergeCell ref="A91:G91"/>
    <mergeCell ref="A92:G92"/>
    <mergeCell ref="A94:E94"/>
    <mergeCell ref="A98:E98"/>
    <mergeCell ref="A102:D102"/>
    <mergeCell ref="A106:G106"/>
    <mergeCell ref="A108:D108"/>
    <mergeCell ref="A112:D112"/>
    <mergeCell ref="A116:D116"/>
    <mergeCell ref="A79:D79"/>
    <mergeCell ref="A35:D35"/>
    <mergeCell ref="A39:G39"/>
    <mergeCell ref="A41:G41"/>
    <mergeCell ref="A45:G45"/>
    <mergeCell ref="A47:G47"/>
    <mergeCell ref="A49:D49"/>
    <mergeCell ref="A53:D53"/>
    <mergeCell ref="A57:E57"/>
    <mergeCell ref="A61:E61"/>
    <mergeCell ref="A65:G65"/>
    <mergeCell ref="A67:B67"/>
    <mergeCell ref="A31:E31"/>
    <mergeCell ref="A1:G1"/>
    <mergeCell ref="A2:G2"/>
    <mergeCell ref="A6:G6"/>
    <mergeCell ref="A8:G8"/>
    <mergeCell ref="A10:B10"/>
    <mergeCell ref="A13:G13"/>
    <mergeCell ref="A15:D15"/>
    <mergeCell ref="A19:G19"/>
    <mergeCell ref="A21:D21"/>
    <mergeCell ref="A25:G25"/>
    <mergeCell ref="A27:E2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27" fitToHeight="0" orientation="portrait" verticalDpi="4294967295" r:id="rId1"/>
  <headerFooter>
    <oddFooter>&amp;RPlanilha: &amp;A
pág. &amp;P de &amp;N</oddFooter>
  </headerFooter>
  <rowBreaks count="7" manualBreakCount="7">
    <brk id="44" max="16383" man="1"/>
    <brk id="89" max="7" man="1"/>
    <brk id="140" max="16383" man="1"/>
    <brk id="195" max="16383" man="1"/>
    <brk id="257" max="16383" man="1"/>
    <brk id="276" max="16383" man="1"/>
    <brk id="291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3"/>
  <sheetViews>
    <sheetView showGridLines="0" topLeftCell="A115" zoomScaleNormal="100" zoomScaleSheetLayoutView="85" workbookViewId="0">
      <selection sqref="A1:H131"/>
    </sheetView>
  </sheetViews>
  <sheetFormatPr defaultRowHeight="15.75" x14ac:dyDescent="0.25"/>
  <cols>
    <col min="1" max="1" width="9.140625" style="1"/>
    <col min="2" max="2" width="61" style="1" bestFit="1" customWidth="1"/>
    <col min="3" max="3" width="14.7109375" style="1" customWidth="1"/>
    <col min="4" max="4" width="13.710937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x14ac:dyDescent="0.25">
      <c r="A1" s="179" t="s">
        <v>226</v>
      </c>
      <c r="B1" s="179"/>
      <c r="C1" s="179"/>
      <c r="D1" s="179"/>
    </row>
    <row r="2" spans="1:4" x14ac:dyDescent="0.25">
      <c r="A2" s="179" t="s">
        <v>228</v>
      </c>
      <c r="B2" s="179"/>
      <c r="C2" s="179"/>
      <c r="D2" s="179"/>
    </row>
    <row r="3" spans="1:4" x14ac:dyDescent="0.25">
      <c r="A3" s="173" t="s">
        <v>229</v>
      </c>
      <c r="B3" s="173"/>
      <c r="C3" s="173"/>
      <c r="D3" s="173"/>
    </row>
    <row r="4" spans="1:4" x14ac:dyDescent="0.25">
      <c r="A4" s="129"/>
      <c r="B4" s="129"/>
      <c r="C4" s="129"/>
      <c r="D4" s="129"/>
    </row>
    <row r="5" spans="1:4" x14ac:dyDescent="0.25">
      <c r="A5" s="140" t="s">
        <v>308</v>
      </c>
    </row>
    <row r="7" spans="1:4" x14ac:dyDescent="0.25">
      <c r="A7" s="180" t="s">
        <v>154</v>
      </c>
      <c r="B7" s="180"/>
      <c r="C7" s="180"/>
      <c r="D7" s="4"/>
    </row>
    <row r="8" spans="1:4" ht="16.5" thickBot="1" x14ac:dyDescent="0.3">
      <c r="A8" s="4"/>
      <c r="B8" s="4"/>
      <c r="C8" s="4"/>
      <c r="D8" s="4"/>
    </row>
    <row r="9" spans="1:4" ht="16.5" thickBot="1" x14ac:dyDescent="0.3">
      <c r="A9" s="5">
        <v>1</v>
      </c>
      <c r="B9" s="128" t="s">
        <v>155</v>
      </c>
      <c r="C9" s="128" t="s">
        <v>156</v>
      </c>
      <c r="D9" s="4"/>
    </row>
    <row r="10" spans="1:4" ht="16.5" thickBot="1" x14ac:dyDescent="0.3">
      <c r="A10" s="7" t="s">
        <v>157</v>
      </c>
      <c r="B10" s="8" t="s">
        <v>158</v>
      </c>
      <c r="C10" s="9">
        <f>'Custo por trabalhador_ajudante'!B11</f>
        <v>1491.6</v>
      </c>
      <c r="D10" s="4"/>
    </row>
    <row r="11" spans="1:4" ht="16.5" thickBot="1" x14ac:dyDescent="0.3">
      <c r="A11" s="7" t="s">
        <v>159</v>
      </c>
      <c r="B11" s="8" t="s">
        <v>160</v>
      </c>
      <c r="C11" s="9">
        <f>'Custo por trabalhador_operador'!D43</f>
        <v>0</v>
      </c>
      <c r="D11" s="4"/>
    </row>
    <row r="12" spans="1:4" ht="16.5" thickBot="1" x14ac:dyDescent="0.3">
      <c r="A12" s="7" t="s">
        <v>161</v>
      </c>
      <c r="B12" s="8" t="s">
        <v>162</v>
      </c>
      <c r="C12" s="9">
        <f>'Custo por trabalhador_operador'!D43</f>
        <v>0</v>
      </c>
      <c r="D12" s="4"/>
    </row>
    <row r="13" spans="1:4" ht="16.5" thickBot="1" x14ac:dyDescent="0.3">
      <c r="A13" s="7" t="s">
        <v>163</v>
      </c>
      <c r="B13" s="8" t="s">
        <v>11</v>
      </c>
      <c r="C13" s="9">
        <f>'Custo por trabalhador_operador'!E43</f>
        <v>0</v>
      </c>
      <c r="D13" s="4"/>
    </row>
    <row r="14" spans="1:4" ht="16.5" thickBot="1" x14ac:dyDescent="0.3">
      <c r="A14" s="7" t="s">
        <v>164</v>
      </c>
      <c r="B14" s="8" t="s">
        <v>165</v>
      </c>
      <c r="C14" s="9">
        <f>'Custo por trabalhador_operador'!F43</f>
        <v>0</v>
      </c>
      <c r="D14" s="4"/>
    </row>
    <row r="15" spans="1:4" ht="16.5" thickBot="1" x14ac:dyDescent="0.3">
      <c r="A15" s="7" t="s">
        <v>166</v>
      </c>
      <c r="B15" s="8" t="s">
        <v>168</v>
      </c>
      <c r="C15" s="9">
        <f>'Custo por trabalhador_operador'!C43</f>
        <v>0</v>
      </c>
      <c r="D15" s="4"/>
    </row>
    <row r="16" spans="1:4" ht="16.5" thickBot="1" x14ac:dyDescent="0.3">
      <c r="A16" s="175" t="s">
        <v>15</v>
      </c>
      <c r="B16" s="176"/>
      <c r="C16" s="9">
        <f>SUM(C10:C15)</f>
        <v>1491.6</v>
      </c>
      <c r="D16" s="112"/>
    </row>
    <row r="17" spans="1:4" x14ac:dyDescent="0.25">
      <c r="A17" s="4"/>
      <c r="B17" s="4"/>
      <c r="C17" s="4"/>
      <c r="D17" s="4"/>
    </row>
    <row r="18" spans="1:4" x14ac:dyDescent="0.25">
      <c r="A18" s="4"/>
      <c r="B18" s="4"/>
      <c r="C18" s="4"/>
      <c r="D18" s="4"/>
    </row>
    <row r="19" spans="1:4" x14ac:dyDescent="0.25">
      <c r="A19" s="178" t="s">
        <v>169</v>
      </c>
      <c r="B19" s="178"/>
      <c r="C19" s="178"/>
      <c r="D19" s="4"/>
    </row>
    <row r="20" spans="1:4" x14ac:dyDescent="0.25">
      <c r="A20" s="10"/>
      <c r="B20" s="4"/>
      <c r="C20" s="4"/>
      <c r="D20" s="4"/>
    </row>
    <row r="21" spans="1:4" x14ac:dyDescent="0.25">
      <c r="A21" s="174" t="s">
        <v>170</v>
      </c>
      <c r="B21" s="174"/>
      <c r="C21" s="174"/>
      <c r="D21" s="4"/>
    </row>
    <row r="22" spans="1:4" ht="16.5" thickBot="1" x14ac:dyDescent="0.3">
      <c r="A22" s="4"/>
      <c r="B22" s="4"/>
      <c r="C22" s="4"/>
      <c r="D22" s="4"/>
    </row>
    <row r="23" spans="1:4" ht="16.5" thickBot="1" x14ac:dyDescent="0.3">
      <c r="A23" s="5" t="s">
        <v>171</v>
      </c>
      <c r="B23" s="128" t="s">
        <v>172</v>
      </c>
      <c r="C23" s="128" t="s">
        <v>156</v>
      </c>
      <c r="D23" s="4"/>
    </row>
    <row r="24" spans="1:4" ht="16.5" thickBot="1" x14ac:dyDescent="0.3">
      <c r="A24" s="7" t="s">
        <v>157</v>
      </c>
      <c r="B24" s="8" t="s">
        <v>173</v>
      </c>
      <c r="C24" s="11">
        <f>'Custo por trabalhador_ajudante'!D51</f>
        <v>124.29999999999998</v>
      </c>
      <c r="D24" s="4"/>
    </row>
    <row r="25" spans="1:4" ht="16.5" thickBot="1" x14ac:dyDescent="0.3">
      <c r="A25" s="7" t="s">
        <v>159</v>
      </c>
      <c r="B25" s="8" t="s">
        <v>174</v>
      </c>
      <c r="C25" s="11">
        <f>'Custo por trabalhador_ajudante'!C63+'Custo por trabalhador_ajudante'!D63</f>
        <v>165.73333333333329</v>
      </c>
      <c r="D25" s="4"/>
    </row>
    <row r="26" spans="1:4" ht="16.5" thickBot="1" x14ac:dyDescent="0.3">
      <c r="A26" s="175" t="s">
        <v>15</v>
      </c>
      <c r="B26" s="176"/>
      <c r="C26" s="11">
        <f>SUM(C24:C25)</f>
        <v>290.0333333333333</v>
      </c>
      <c r="D26" s="4"/>
    </row>
    <row r="27" spans="1:4" x14ac:dyDescent="0.25">
      <c r="A27" s="4"/>
      <c r="B27" s="4"/>
      <c r="C27" s="4"/>
      <c r="D27" s="4"/>
    </row>
    <row r="28" spans="1:4" ht="32.25" customHeight="1" x14ac:dyDescent="0.25">
      <c r="A28" s="177" t="s">
        <v>175</v>
      </c>
      <c r="B28" s="177"/>
      <c r="C28" s="177"/>
      <c r="D28" s="177"/>
    </row>
    <row r="29" spans="1:4" ht="16.5" thickBot="1" x14ac:dyDescent="0.3">
      <c r="A29" s="4"/>
      <c r="B29" s="4"/>
      <c r="C29" s="4"/>
      <c r="D29" s="4"/>
    </row>
    <row r="30" spans="1:4" ht="16.5" thickBot="1" x14ac:dyDescent="0.3">
      <c r="A30" s="5" t="s">
        <v>176</v>
      </c>
      <c r="B30" s="128" t="s">
        <v>177</v>
      </c>
      <c r="C30" s="128" t="s">
        <v>178</v>
      </c>
      <c r="D30" s="128" t="s">
        <v>156</v>
      </c>
    </row>
    <row r="31" spans="1:4" ht="16.5" thickBot="1" x14ac:dyDescent="0.3">
      <c r="A31" s="7" t="s">
        <v>157</v>
      </c>
      <c r="B31" s="8" t="s">
        <v>179</v>
      </c>
      <c r="C31" s="12">
        <f>'Custo por trabalhador_ajudante'!B69</f>
        <v>0.2</v>
      </c>
      <c r="D31" s="11">
        <f>C31*'Custo por trabalhador_ajudante'!$B$81</f>
        <v>356.32666666666665</v>
      </c>
    </row>
    <row r="32" spans="1:4" ht="16.5" thickBot="1" x14ac:dyDescent="0.3">
      <c r="A32" s="7" t="s">
        <v>159</v>
      </c>
      <c r="B32" s="8" t="s">
        <v>180</v>
      </c>
      <c r="C32" s="12">
        <f>'Custo por trabalhador_ajudante'!B70</f>
        <v>2.5000000000000001E-2</v>
      </c>
      <c r="D32" s="11">
        <f>C32*'Custo por trabalhador_ajudante'!$B$81</f>
        <v>44.540833333333332</v>
      </c>
    </row>
    <row r="33" spans="1:4" ht="16.5" thickBot="1" x14ac:dyDescent="0.3">
      <c r="A33" s="7" t="s">
        <v>161</v>
      </c>
      <c r="B33" s="8" t="s">
        <v>181</v>
      </c>
      <c r="C33" s="12">
        <f>'Custo por trabalhador_ajudante'!B71</f>
        <v>0.03</v>
      </c>
      <c r="D33" s="11">
        <f>C33*'Custo por trabalhador_ajudante'!$B$81</f>
        <v>53.448999999999991</v>
      </c>
    </row>
    <row r="34" spans="1:4" ht="16.5" thickBot="1" x14ac:dyDescent="0.3">
      <c r="A34" s="7" t="s">
        <v>163</v>
      </c>
      <c r="B34" s="8" t="s">
        <v>182</v>
      </c>
      <c r="C34" s="12">
        <f>'Custo por trabalhador_ajudante'!B72</f>
        <v>1.4999999999999999E-2</v>
      </c>
      <c r="D34" s="11">
        <f>C34*'Custo por trabalhador_ajudante'!$B$81</f>
        <v>26.724499999999995</v>
      </c>
    </row>
    <row r="35" spans="1:4" ht="16.5" thickBot="1" x14ac:dyDescent="0.3">
      <c r="A35" s="7" t="s">
        <v>164</v>
      </c>
      <c r="B35" s="8" t="s">
        <v>183</v>
      </c>
      <c r="C35" s="12">
        <f>'Custo por trabalhador_ajudante'!B73</f>
        <v>0.01</v>
      </c>
      <c r="D35" s="11">
        <f>C35*'Custo por trabalhador_ajudante'!$B$81</f>
        <v>17.816333333333333</v>
      </c>
    </row>
    <row r="36" spans="1:4" ht="16.5" thickBot="1" x14ac:dyDescent="0.3">
      <c r="A36" s="7" t="s">
        <v>166</v>
      </c>
      <c r="B36" s="8" t="s">
        <v>28</v>
      </c>
      <c r="C36" s="12">
        <f>'Custo por trabalhador_ajudante'!B74</f>
        <v>6.0000000000000001E-3</v>
      </c>
      <c r="D36" s="11">
        <f>C36*'Custo por trabalhador_ajudante'!$B$81</f>
        <v>10.6898</v>
      </c>
    </row>
    <row r="37" spans="1:4" ht="16.5" thickBot="1" x14ac:dyDescent="0.3">
      <c r="A37" s="7" t="s">
        <v>167</v>
      </c>
      <c r="B37" s="8" t="s">
        <v>29</v>
      </c>
      <c r="C37" s="12">
        <f>'Custo por trabalhador_ajudante'!B75</f>
        <v>2E-3</v>
      </c>
      <c r="D37" s="11">
        <f>C37*'Custo por trabalhador_ajudante'!$B$81</f>
        <v>3.5632666666666664</v>
      </c>
    </row>
    <row r="38" spans="1:4" ht="16.5" thickBot="1" x14ac:dyDescent="0.3">
      <c r="A38" s="7" t="s">
        <v>184</v>
      </c>
      <c r="B38" s="8" t="s">
        <v>30</v>
      </c>
      <c r="C38" s="12">
        <f>'Custo por trabalhador_ajudante'!B76</f>
        <v>0.08</v>
      </c>
      <c r="D38" s="11">
        <f>'Custo por trabalhador_ajudante'!D85</f>
        <v>142.53066666666666</v>
      </c>
    </row>
    <row r="39" spans="1:4" ht="16.5" thickBot="1" x14ac:dyDescent="0.3">
      <c r="A39" s="175" t="s">
        <v>185</v>
      </c>
      <c r="B39" s="176"/>
      <c r="C39" s="14"/>
      <c r="D39" s="11">
        <f>SUM(D31:D38)</f>
        <v>655.64106666666669</v>
      </c>
    </row>
    <row r="40" spans="1:4" x14ac:dyDescent="0.25">
      <c r="A40" s="4"/>
      <c r="B40" s="4"/>
      <c r="C40" s="4"/>
      <c r="D40" s="4"/>
    </row>
    <row r="41" spans="1:4" x14ac:dyDescent="0.25">
      <c r="A41" s="174" t="s">
        <v>186</v>
      </c>
      <c r="B41" s="174"/>
      <c r="C41" s="174"/>
      <c r="D41" s="4"/>
    </row>
    <row r="42" spans="1:4" ht="16.5" thickBot="1" x14ac:dyDescent="0.3">
      <c r="A42" s="4"/>
      <c r="B42" s="4"/>
      <c r="C42" s="4"/>
      <c r="D42" s="4"/>
    </row>
    <row r="43" spans="1:4" ht="16.5" thickBot="1" x14ac:dyDescent="0.3">
      <c r="A43" s="5" t="s">
        <v>187</v>
      </c>
      <c r="B43" s="128" t="s">
        <v>188</v>
      </c>
      <c r="C43" s="128" t="s">
        <v>156</v>
      </c>
      <c r="D43" s="4"/>
    </row>
    <row r="44" spans="1:4" ht="16.5" thickBot="1" x14ac:dyDescent="0.3">
      <c r="A44" s="7" t="s">
        <v>157</v>
      </c>
      <c r="B44" s="8" t="s">
        <v>189</v>
      </c>
      <c r="C44" s="11">
        <f>'Custo por trabalhador_ajudante'!D104</f>
        <v>95.304000000000016</v>
      </c>
      <c r="D44" s="4"/>
    </row>
    <row r="45" spans="1:4" ht="16.5" thickBot="1" x14ac:dyDescent="0.3">
      <c r="A45" s="7" t="s">
        <v>159</v>
      </c>
      <c r="B45" s="8" t="s">
        <v>190</v>
      </c>
      <c r="C45" s="11">
        <f>'Custo por trabalhador_ajudante'!D118</f>
        <v>163.9</v>
      </c>
      <c r="D45" s="4"/>
    </row>
    <row r="46" spans="1:4" ht="16.5" thickBot="1" x14ac:dyDescent="0.3">
      <c r="A46" s="7" t="s">
        <v>161</v>
      </c>
      <c r="B46" s="8" t="s">
        <v>240</v>
      </c>
      <c r="C46" s="11">
        <f>'Custo por trabalhador_operador'!D134</f>
        <v>0</v>
      </c>
      <c r="D46" s="4"/>
    </row>
    <row r="47" spans="1:4" ht="16.5" thickBot="1" x14ac:dyDescent="0.3">
      <c r="A47" s="7" t="s">
        <v>163</v>
      </c>
      <c r="B47" s="15" t="s">
        <v>250</v>
      </c>
      <c r="C47" s="11">
        <f>'Custo por trabalhador_operador'!E134</f>
        <v>420</v>
      </c>
      <c r="D47" s="4"/>
    </row>
    <row r="48" spans="1:4" ht="16.5" thickBot="1" x14ac:dyDescent="0.3">
      <c r="A48" s="175" t="s">
        <v>15</v>
      </c>
      <c r="B48" s="176"/>
      <c r="C48" s="11">
        <f>SUM(C44:C47)</f>
        <v>679.20399999999995</v>
      </c>
      <c r="D48" s="4"/>
    </row>
    <row r="49" spans="1:4" x14ac:dyDescent="0.25">
      <c r="A49" s="4"/>
      <c r="B49" s="4"/>
      <c r="C49" s="4"/>
      <c r="D49" s="4"/>
    </row>
    <row r="50" spans="1:4" x14ac:dyDescent="0.25">
      <c r="A50" s="174" t="s">
        <v>191</v>
      </c>
      <c r="B50" s="174"/>
      <c r="C50" s="174"/>
      <c r="D50" s="4"/>
    </row>
    <row r="51" spans="1:4" ht="16.5" thickBot="1" x14ac:dyDescent="0.3">
      <c r="A51" s="4"/>
      <c r="B51" s="4"/>
      <c r="C51" s="4"/>
      <c r="D51" s="4"/>
    </row>
    <row r="52" spans="1:4" ht="16.5" thickBot="1" x14ac:dyDescent="0.3">
      <c r="A52" s="5">
        <v>2</v>
      </c>
      <c r="B52" s="128" t="s">
        <v>192</v>
      </c>
      <c r="C52" s="128" t="s">
        <v>156</v>
      </c>
      <c r="D52" s="4"/>
    </row>
    <row r="53" spans="1:4" ht="16.5" thickBot="1" x14ac:dyDescent="0.3">
      <c r="A53" s="7" t="s">
        <v>171</v>
      </c>
      <c r="B53" s="8" t="s">
        <v>172</v>
      </c>
      <c r="C53" s="11">
        <f>'Custo por trabalhador_ajudante'!B140</f>
        <v>290.0333333333333</v>
      </c>
      <c r="D53" s="4"/>
    </row>
    <row r="54" spans="1:4" ht="16.5" thickBot="1" x14ac:dyDescent="0.3">
      <c r="A54" s="7" t="s">
        <v>176</v>
      </c>
      <c r="B54" s="8" t="s">
        <v>177</v>
      </c>
      <c r="C54" s="11">
        <f>'Custo por trabalhador_ajudante'!C140</f>
        <v>655.64106666666669</v>
      </c>
      <c r="D54" s="4"/>
    </row>
    <row r="55" spans="1:4" ht="16.5" thickBot="1" x14ac:dyDescent="0.3">
      <c r="A55" s="7" t="s">
        <v>187</v>
      </c>
      <c r="B55" s="8" t="s">
        <v>188</v>
      </c>
      <c r="C55" s="11">
        <f>'Custo por trabalhador_ajudante'!D140</f>
        <v>679.20399999999995</v>
      </c>
      <c r="D55" s="4"/>
    </row>
    <row r="56" spans="1:4" ht="16.5" thickBot="1" x14ac:dyDescent="0.3">
      <c r="A56" s="175" t="s">
        <v>15</v>
      </c>
      <c r="B56" s="176"/>
      <c r="C56" s="9">
        <f>SUM(C53:C55)</f>
        <v>1624.8784000000001</v>
      </c>
      <c r="D56" s="4"/>
    </row>
    <row r="57" spans="1:4" x14ac:dyDescent="0.25">
      <c r="A57" s="16"/>
      <c r="B57" s="4"/>
      <c r="C57" s="4"/>
      <c r="D57" s="4"/>
    </row>
    <row r="58" spans="1:4" x14ac:dyDescent="0.25">
      <c r="A58" s="4"/>
      <c r="B58" s="4"/>
      <c r="C58" s="4"/>
      <c r="D58" s="4"/>
    </row>
    <row r="59" spans="1:4" x14ac:dyDescent="0.25">
      <c r="A59" s="178" t="s">
        <v>193</v>
      </c>
      <c r="B59" s="178"/>
      <c r="C59" s="178"/>
      <c r="D59" s="4"/>
    </row>
    <row r="60" spans="1:4" ht="16.5" thickBot="1" x14ac:dyDescent="0.3">
      <c r="A60" s="4"/>
      <c r="B60" s="4"/>
      <c r="C60" s="4"/>
      <c r="D60" s="4"/>
    </row>
    <row r="61" spans="1:4" ht="16.5" thickBot="1" x14ac:dyDescent="0.3">
      <c r="A61" s="5">
        <v>3</v>
      </c>
      <c r="B61" s="128" t="s">
        <v>194</v>
      </c>
      <c r="C61" s="128" t="s">
        <v>156</v>
      </c>
      <c r="D61" s="4"/>
    </row>
    <row r="62" spans="1:4" ht="16.5" thickBot="1" x14ac:dyDescent="0.3">
      <c r="A62" s="7" t="s">
        <v>157</v>
      </c>
      <c r="B62" s="17" t="s">
        <v>195</v>
      </c>
      <c r="C62" s="11">
        <f>'Custo por trabalhador_ajudante'!D157*'Custo por trabalhador_ajudante'!C165</f>
        <v>97.626300000000001</v>
      </c>
      <c r="D62" s="18"/>
    </row>
    <row r="63" spans="1:4" ht="16.5" thickBot="1" x14ac:dyDescent="0.3">
      <c r="A63" s="7" t="s">
        <v>159</v>
      </c>
      <c r="B63" s="17" t="s">
        <v>196</v>
      </c>
      <c r="C63" s="11"/>
      <c r="D63" s="4"/>
    </row>
    <row r="64" spans="1:4" ht="16.5" thickBot="1" x14ac:dyDescent="0.3">
      <c r="A64" s="7" t="s">
        <v>161</v>
      </c>
      <c r="B64" s="17" t="s">
        <v>197</v>
      </c>
      <c r="C64" s="11">
        <f>'Custo por trabalhador_ajudante'!D161*'Custo por trabalhador_ajudante'!C165</f>
        <v>25.655520000000003</v>
      </c>
      <c r="D64" s="4"/>
    </row>
    <row r="65" spans="1:4" ht="16.5" thickBot="1" x14ac:dyDescent="0.3">
      <c r="A65" s="7" t="s">
        <v>163</v>
      </c>
      <c r="B65" s="17" t="s">
        <v>198</v>
      </c>
      <c r="C65" s="11">
        <f>'Custo por trabalhador_ajudante'!D171*'Custo por trabalhador_ajudante'!C179</f>
        <v>33.329005111111108</v>
      </c>
      <c r="D65" s="4"/>
    </row>
    <row r="66" spans="1:4" ht="19.5" customHeight="1" thickBot="1" x14ac:dyDescent="0.3">
      <c r="A66" s="7" t="s">
        <v>164</v>
      </c>
      <c r="B66" s="17" t="s">
        <v>199</v>
      </c>
      <c r="C66" s="11"/>
      <c r="D66" s="4"/>
    </row>
    <row r="67" spans="1:4" ht="16.5" thickBot="1" x14ac:dyDescent="0.3">
      <c r="A67" s="7" t="s">
        <v>166</v>
      </c>
      <c r="B67" s="17" t="s">
        <v>200</v>
      </c>
      <c r="C67" s="11">
        <f>'Custo por trabalhador_ajudante'!D175*'Custo por trabalhador_ajudante'!C179</f>
        <v>39.195933333333336</v>
      </c>
      <c r="D67" s="4"/>
    </row>
    <row r="68" spans="1:4" ht="16.5" thickBot="1" x14ac:dyDescent="0.3">
      <c r="A68" s="175" t="s">
        <v>15</v>
      </c>
      <c r="B68" s="176"/>
      <c r="C68" s="11">
        <f>SUM(C62:C67)</f>
        <v>195.80675844444445</v>
      </c>
      <c r="D68" s="4"/>
    </row>
    <row r="69" spans="1:4" x14ac:dyDescent="0.25">
      <c r="A69" s="4"/>
      <c r="B69" s="4"/>
      <c r="C69" s="4"/>
      <c r="D69" s="4"/>
    </row>
    <row r="70" spans="1:4" x14ac:dyDescent="0.25">
      <c r="A70" s="4"/>
      <c r="B70" s="4"/>
      <c r="C70" s="4"/>
      <c r="D70" s="4"/>
    </row>
    <row r="71" spans="1:4" x14ac:dyDescent="0.25">
      <c r="A71" s="178" t="s">
        <v>201</v>
      </c>
      <c r="B71" s="178"/>
      <c r="C71" s="178"/>
      <c r="D71" s="4"/>
    </row>
    <row r="72" spans="1:4" x14ac:dyDescent="0.25">
      <c r="A72" s="4"/>
      <c r="B72" s="4"/>
      <c r="C72" s="4"/>
      <c r="D72" s="4"/>
    </row>
    <row r="73" spans="1:4" x14ac:dyDescent="0.25">
      <c r="A73" s="174" t="s">
        <v>202</v>
      </c>
      <c r="B73" s="174"/>
      <c r="C73" s="174"/>
      <c r="D73" s="4"/>
    </row>
    <row r="74" spans="1:4" ht="16.5" thickBot="1" x14ac:dyDescent="0.3">
      <c r="A74" s="10"/>
      <c r="B74" s="4"/>
      <c r="C74" s="4"/>
      <c r="D74" s="4"/>
    </row>
    <row r="75" spans="1:4" ht="16.5" thickBot="1" x14ac:dyDescent="0.3">
      <c r="A75" s="5" t="s">
        <v>203</v>
      </c>
      <c r="B75" s="128" t="s">
        <v>204</v>
      </c>
      <c r="C75" s="128" t="s">
        <v>156</v>
      </c>
      <c r="D75" s="4"/>
    </row>
    <row r="76" spans="1:4" ht="16.5" thickBot="1" x14ac:dyDescent="0.3">
      <c r="A76" s="7" t="s">
        <v>157</v>
      </c>
      <c r="B76" s="8" t="s">
        <v>19</v>
      </c>
      <c r="C76" s="11"/>
      <c r="D76" s="4"/>
    </row>
    <row r="77" spans="1:4" ht="16.5" thickBot="1" x14ac:dyDescent="0.3">
      <c r="A77" s="7" t="s">
        <v>159</v>
      </c>
      <c r="B77" s="8" t="s">
        <v>204</v>
      </c>
      <c r="C77" s="11">
        <f>'Custo por trabalhador_ajudante'!E241</f>
        <v>444.74945173229668</v>
      </c>
      <c r="D77" s="4"/>
    </row>
    <row r="78" spans="1:4" ht="16.5" thickBot="1" x14ac:dyDescent="0.3">
      <c r="A78" s="7" t="s">
        <v>161</v>
      </c>
      <c r="B78" s="8" t="s">
        <v>205</v>
      </c>
      <c r="C78" s="11"/>
      <c r="D78" s="4"/>
    </row>
    <row r="79" spans="1:4" ht="16.5" thickBot="1" x14ac:dyDescent="0.3">
      <c r="A79" s="7" t="s">
        <v>163</v>
      </c>
      <c r="B79" s="8" t="s">
        <v>206</v>
      </c>
      <c r="C79" s="11"/>
      <c r="D79" s="4"/>
    </row>
    <row r="80" spans="1:4" ht="16.5" thickBot="1" x14ac:dyDescent="0.3">
      <c r="A80" s="7" t="s">
        <v>164</v>
      </c>
      <c r="B80" s="8" t="s">
        <v>207</v>
      </c>
      <c r="C80" s="11"/>
      <c r="D80" s="4"/>
    </row>
    <row r="81" spans="1:4" ht="16.5" thickBot="1" x14ac:dyDescent="0.3">
      <c r="A81" s="7" t="s">
        <v>166</v>
      </c>
      <c r="B81" s="8" t="s">
        <v>168</v>
      </c>
      <c r="C81" s="11"/>
      <c r="D81" s="4"/>
    </row>
    <row r="82" spans="1:4" ht="16.5" thickBot="1" x14ac:dyDescent="0.3">
      <c r="A82" s="175" t="s">
        <v>185</v>
      </c>
      <c r="B82" s="176"/>
      <c r="C82" s="11">
        <f>C77</f>
        <v>444.74945173229668</v>
      </c>
      <c r="D82" s="4"/>
    </row>
    <row r="83" spans="1:4" x14ac:dyDescent="0.25">
      <c r="A83" s="4"/>
      <c r="B83" s="4"/>
      <c r="C83" s="4"/>
      <c r="D83" s="4"/>
    </row>
    <row r="84" spans="1:4" x14ac:dyDescent="0.25">
      <c r="A84" s="174" t="s">
        <v>208</v>
      </c>
      <c r="B84" s="174"/>
      <c r="C84" s="174"/>
      <c r="D84" s="4"/>
    </row>
    <row r="85" spans="1:4" ht="16.5" thickBot="1" x14ac:dyDescent="0.3">
      <c r="A85" s="10"/>
      <c r="B85" s="4"/>
      <c r="C85" s="4"/>
      <c r="D85" s="4"/>
    </row>
    <row r="86" spans="1:4" ht="16.5" thickBot="1" x14ac:dyDescent="0.3">
      <c r="A86" s="5" t="s">
        <v>209</v>
      </c>
      <c r="B86" s="128" t="s">
        <v>210</v>
      </c>
      <c r="C86" s="128" t="s">
        <v>156</v>
      </c>
      <c r="D86" s="4"/>
    </row>
    <row r="87" spans="1:4" ht="16.5" thickBot="1" x14ac:dyDescent="0.3">
      <c r="A87" s="7" t="s">
        <v>157</v>
      </c>
      <c r="B87" s="8" t="s">
        <v>230</v>
      </c>
      <c r="C87" s="11">
        <v>0</v>
      </c>
      <c r="D87" s="4"/>
    </row>
    <row r="88" spans="1:4" ht="16.5" thickBot="1" x14ac:dyDescent="0.3">
      <c r="A88" s="175" t="s">
        <v>15</v>
      </c>
      <c r="B88" s="176"/>
      <c r="C88" s="11">
        <f>C87</f>
        <v>0</v>
      </c>
      <c r="D88" s="4"/>
    </row>
    <row r="89" spans="1:4" x14ac:dyDescent="0.25">
      <c r="A89" s="4"/>
      <c r="B89" s="4"/>
      <c r="C89" s="4"/>
      <c r="D89" s="4"/>
    </row>
    <row r="90" spans="1:4" x14ac:dyDescent="0.25">
      <c r="A90" s="174" t="s">
        <v>211</v>
      </c>
      <c r="B90" s="174"/>
      <c r="C90" s="174"/>
      <c r="D90" s="4"/>
    </row>
    <row r="91" spans="1:4" ht="16.5" thickBot="1" x14ac:dyDescent="0.3">
      <c r="A91" s="10"/>
      <c r="B91" s="4"/>
      <c r="C91" s="4"/>
      <c r="D91" s="4"/>
    </row>
    <row r="92" spans="1:4" ht="16.5" thickBot="1" x14ac:dyDescent="0.3">
      <c r="A92" s="5">
        <v>4</v>
      </c>
      <c r="B92" s="128" t="s">
        <v>212</v>
      </c>
      <c r="C92" s="128" t="s">
        <v>156</v>
      </c>
      <c r="D92" s="4"/>
    </row>
    <row r="93" spans="1:4" ht="16.5" thickBot="1" x14ac:dyDescent="0.3">
      <c r="A93" s="7" t="s">
        <v>203</v>
      </c>
      <c r="B93" s="8" t="s">
        <v>204</v>
      </c>
      <c r="C93" s="11">
        <f>C77</f>
        <v>444.74945173229668</v>
      </c>
      <c r="D93" s="4"/>
    </row>
    <row r="94" spans="1:4" ht="16.5" thickBot="1" x14ac:dyDescent="0.3">
      <c r="A94" s="7" t="s">
        <v>209</v>
      </c>
      <c r="B94" s="8" t="s">
        <v>210</v>
      </c>
      <c r="C94" s="11">
        <f>C88</f>
        <v>0</v>
      </c>
      <c r="D94" s="4"/>
    </row>
    <row r="95" spans="1:4" ht="16.5" thickBot="1" x14ac:dyDescent="0.3">
      <c r="A95" s="175" t="s">
        <v>15</v>
      </c>
      <c r="B95" s="176"/>
      <c r="C95" s="11">
        <f>SUM(C93:C94)</f>
        <v>444.74945173229668</v>
      </c>
      <c r="D95" s="4"/>
    </row>
    <row r="96" spans="1:4" x14ac:dyDescent="0.25">
      <c r="A96" s="4"/>
      <c r="B96" s="4"/>
      <c r="C96" s="4"/>
      <c r="D96" s="4"/>
    </row>
    <row r="97" spans="1:7" x14ac:dyDescent="0.25">
      <c r="A97" s="4"/>
      <c r="B97" s="4"/>
      <c r="C97" s="4"/>
      <c r="D97" s="4"/>
    </row>
    <row r="98" spans="1:7" x14ac:dyDescent="0.25">
      <c r="A98" s="178" t="s">
        <v>213</v>
      </c>
      <c r="B98" s="178"/>
      <c r="C98" s="178"/>
      <c r="D98" s="4"/>
    </row>
    <row r="99" spans="1:7" ht="16.5" thickBot="1" x14ac:dyDescent="0.3">
      <c r="A99" s="4"/>
      <c r="B99" s="4"/>
      <c r="C99" s="4"/>
      <c r="D99" s="4"/>
    </row>
    <row r="100" spans="1:7" ht="16.5" thickBot="1" x14ac:dyDescent="0.3">
      <c r="A100" s="5">
        <v>5</v>
      </c>
      <c r="B100" s="128" t="s">
        <v>120</v>
      </c>
      <c r="C100" s="128" t="s">
        <v>156</v>
      </c>
      <c r="D100" s="4"/>
    </row>
    <row r="101" spans="1:7" ht="16.5" thickBot="1" x14ac:dyDescent="0.3">
      <c r="A101" s="7" t="s">
        <v>157</v>
      </c>
      <c r="B101" s="8" t="s">
        <v>214</v>
      </c>
      <c r="C101" s="11">
        <f>'Custo por trabalhador_ajudante'!B291</f>
        <v>29.358333333333331</v>
      </c>
      <c r="D101" s="4"/>
    </row>
    <row r="102" spans="1:7" ht="16.5" thickBot="1" x14ac:dyDescent="0.3">
      <c r="A102" s="7" t="s">
        <v>159</v>
      </c>
      <c r="B102" s="8" t="s">
        <v>215</v>
      </c>
      <c r="C102" s="11">
        <f>'Custo por trabalhador_ajudante'!C291</f>
        <v>0</v>
      </c>
      <c r="D102" s="4"/>
    </row>
    <row r="103" spans="1:7" ht="16.5" thickBot="1" x14ac:dyDescent="0.3">
      <c r="A103" s="7" t="s">
        <v>161</v>
      </c>
      <c r="B103" s="8" t="s">
        <v>216</v>
      </c>
      <c r="C103" s="11">
        <f>'Custo por trabalhador_ajudante'!D291</f>
        <v>0</v>
      </c>
      <c r="D103" s="4"/>
    </row>
    <row r="104" spans="1:7" ht="16.5" thickBot="1" x14ac:dyDescent="0.3">
      <c r="A104" s="7" t="s">
        <v>163</v>
      </c>
      <c r="B104" s="8" t="s">
        <v>168</v>
      </c>
      <c r="C104" s="11">
        <v>0</v>
      </c>
      <c r="D104" s="4"/>
    </row>
    <row r="105" spans="1:7" ht="16.5" thickBot="1" x14ac:dyDescent="0.3">
      <c r="A105" s="175" t="s">
        <v>185</v>
      </c>
      <c r="B105" s="176"/>
      <c r="C105" s="11">
        <f>SUM(C101:C104)</f>
        <v>29.358333333333331</v>
      </c>
      <c r="D105" s="4"/>
    </row>
    <row r="106" spans="1:7" x14ac:dyDescent="0.25">
      <c r="A106" s="4"/>
      <c r="B106" s="4"/>
      <c r="C106" s="4"/>
      <c r="D106" s="4"/>
    </row>
    <row r="107" spans="1:7" x14ac:dyDescent="0.25">
      <c r="A107" s="4"/>
      <c r="B107" s="4"/>
      <c r="C107" s="4"/>
      <c r="D107" s="4"/>
    </row>
    <row r="108" spans="1:7" x14ac:dyDescent="0.25">
      <c r="A108" s="178" t="s">
        <v>217</v>
      </c>
      <c r="B108" s="178"/>
      <c r="C108" s="178"/>
      <c r="D108" s="4"/>
    </row>
    <row r="109" spans="1:7" ht="16.5" thickBot="1" x14ac:dyDescent="0.3">
      <c r="A109" s="4"/>
      <c r="B109" s="4"/>
      <c r="C109" s="4"/>
      <c r="D109" s="4"/>
    </row>
    <row r="110" spans="1:7" ht="16.5" thickBot="1" x14ac:dyDescent="0.3">
      <c r="A110" s="5">
        <v>6</v>
      </c>
      <c r="B110" s="128" t="s">
        <v>121</v>
      </c>
      <c r="C110" s="128" t="s">
        <v>178</v>
      </c>
      <c r="D110" s="128" t="s">
        <v>156</v>
      </c>
    </row>
    <row r="111" spans="1:7" ht="16.5" thickBot="1" x14ac:dyDescent="0.3">
      <c r="A111" s="7" t="s">
        <v>157</v>
      </c>
      <c r="B111" s="8" t="s">
        <v>138</v>
      </c>
      <c r="C111" s="12">
        <f>'Custo por trabalhador_ajudante'!B296</f>
        <v>0.06</v>
      </c>
      <c r="D111" s="11"/>
      <c r="F111" s="3"/>
      <c r="G111" s="2"/>
    </row>
    <row r="112" spans="1:7" ht="16.5" thickBot="1" x14ac:dyDescent="0.3">
      <c r="A112" s="7" t="s">
        <v>159</v>
      </c>
      <c r="B112" s="8" t="s">
        <v>140</v>
      </c>
      <c r="C112" s="12">
        <f>'Custo por trabalhador_ajudante'!B298</f>
        <v>0.06</v>
      </c>
      <c r="D112" s="11"/>
    </row>
    <row r="113" spans="1:5" ht="16.5" thickBot="1" x14ac:dyDescent="0.3">
      <c r="A113" s="7" t="s">
        <v>161</v>
      </c>
      <c r="B113" s="8" t="s">
        <v>139</v>
      </c>
      <c r="C113" s="19"/>
      <c r="D113" s="11"/>
    </row>
    <row r="114" spans="1:5" ht="16.5" thickBot="1" x14ac:dyDescent="0.3">
      <c r="A114" s="7"/>
      <c r="B114" s="8" t="s">
        <v>218</v>
      </c>
      <c r="C114" s="20">
        <v>6.4999999999999997E-3</v>
      </c>
      <c r="D114" s="11"/>
    </row>
    <row r="115" spans="1:5" ht="16.5" thickBot="1" x14ac:dyDescent="0.3">
      <c r="A115" s="7"/>
      <c r="B115" s="8" t="s">
        <v>219</v>
      </c>
      <c r="C115" s="20">
        <v>0.03</v>
      </c>
      <c r="D115" s="11"/>
    </row>
    <row r="116" spans="1:5" ht="16.5" thickBot="1" x14ac:dyDescent="0.3">
      <c r="A116" s="7"/>
      <c r="B116" s="8" t="s">
        <v>220</v>
      </c>
      <c r="C116" s="20">
        <v>0.05</v>
      </c>
      <c r="D116" s="11"/>
    </row>
    <row r="117" spans="1:5" ht="16.5" thickBot="1" x14ac:dyDescent="0.3">
      <c r="A117" s="175" t="s">
        <v>185</v>
      </c>
      <c r="B117" s="176"/>
      <c r="C117" s="12"/>
      <c r="D117" s="11">
        <f>'Custo por trabalhador_ajudante'!D302</f>
        <v>916.09858562956151</v>
      </c>
    </row>
    <row r="118" spans="1:5" x14ac:dyDescent="0.25">
      <c r="A118" s="4"/>
      <c r="B118" s="4"/>
      <c r="C118" s="4"/>
      <c r="D118" s="4"/>
      <c r="E118" s="2"/>
    </row>
    <row r="119" spans="1:5" x14ac:dyDescent="0.25">
      <c r="A119" s="4"/>
      <c r="B119" s="4"/>
      <c r="C119" s="4"/>
      <c r="D119" s="4"/>
    </row>
    <row r="120" spans="1:5" x14ac:dyDescent="0.25">
      <c r="A120" s="178" t="s">
        <v>221</v>
      </c>
      <c r="B120" s="178"/>
      <c r="C120" s="178"/>
      <c r="D120" s="4"/>
    </row>
    <row r="121" spans="1:5" ht="16.5" thickBot="1" x14ac:dyDescent="0.3">
      <c r="A121" s="4"/>
      <c r="B121" s="4"/>
      <c r="C121" s="4"/>
      <c r="D121" s="4"/>
    </row>
    <row r="122" spans="1:5" ht="16.5" thickBot="1" x14ac:dyDescent="0.3">
      <c r="A122" s="5"/>
      <c r="B122" s="128" t="s">
        <v>222</v>
      </c>
      <c r="C122" s="128" t="s">
        <v>156</v>
      </c>
      <c r="D122" s="4"/>
    </row>
    <row r="123" spans="1:5" ht="16.5" thickBot="1" x14ac:dyDescent="0.3">
      <c r="A123" s="21" t="s">
        <v>157</v>
      </c>
      <c r="B123" s="8" t="s">
        <v>154</v>
      </c>
      <c r="C123" s="9">
        <f>C16</f>
        <v>1491.6</v>
      </c>
      <c r="D123" s="4"/>
    </row>
    <row r="124" spans="1:5" ht="16.5" thickBot="1" x14ac:dyDescent="0.3">
      <c r="A124" s="21" t="s">
        <v>159</v>
      </c>
      <c r="B124" s="8" t="s">
        <v>169</v>
      </c>
      <c r="C124" s="9">
        <f>C56</f>
        <v>1624.8784000000001</v>
      </c>
      <c r="D124" s="4"/>
    </row>
    <row r="125" spans="1:5" ht="16.5" thickBot="1" x14ac:dyDescent="0.3">
      <c r="A125" s="21" t="s">
        <v>161</v>
      </c>
      <c r="B125" s="8" t="s">
        <v>193</v>
      </c>
      <c r="C125" s="9">
        <f>C68</f>
        <v>195.80675844444445</v>
      </c>
      <c r="D125" s="4"/>
    </row>
    <row r="126" spans="1:5" ht="16.5" thickBot="1" x14ac:dyDescent="0.3">
      <c r="A126" s="21" t="s">
        <v>163</v>
      </c>
      <c r="B126" s="8" t="s">
        <v>201</v>
      </c>
      <c r="C126" s="9">
        <f>C95</f>
        <v>444.74945173229668</v>
      </c>
      <c r="D126" s="4"/>
    </row>
    <row r="127" spans="1:5" ht="16.5" thickBot="1" x14ac:dyDescent="0.3">
      <c r="A127" s="21" t="s">
        <v>164</v>
      </c>
      <c r="B127" s="8" t="s">
        <v>213</v>
      </c>
      <c r="C127" s="9">
        <f>C105</f>
        <v>29.358333333333331</v>
      </c>
      <c r="D127" s="4"/>
    </row>
    <row r="128" spans="1:5" ht="16.5" thickBot="1" x14ac:dyDescent="0.3">
      <c r="A128" s="175" t="s">
        <v>223</v>
      </c>
      <c r="B128" s="176"/>
      <c r="C128" s="9">
        <f>SUM(C123:C127)</f>
        <v>3786.392943510074</v>
      </c>
      <c r="D128" s="4"/>
    </row>
    <row r="129" spans="1:4" ht="16.5" thickBot="1" x14ac:dyDescent="0.3">
      <c r="A129" s="21" t="s">
        <v>166</v>
      </c>
      <c r="B129" s="8" t="s">
        <v>224</v>
      </c>
      <c r="C129" s="9">
        <f>D117</f>
        <v>916.09858562956151</v>
      </c>
      <c r="D129" s="4"/>
    </row>
    <row r="130" spans="1:4" ht="16.5" thickBot="1" x14ac:dyDescent="0.3">
      <c r="A130" s="175" t="s">
        <v>225</v>
      </c>
      <c r="B130" s="176"/>
      <c r="C130" s="9">
        <f>C128+C129</f>
        <v>4702.4915291396355</v>
      </c>
      <c r="D130" s="4"/>
    </row>
    <row r="131" spans="1:4" x14ac:dyDescent="0.25">
      <c r="A131" s="4"/>
      <c r="B131" s="4"/>
      <c r="C131" s="4"/>
      <c r="D131" s="4"/>
    </row>
    <row r="132" spans="1:4" x14ac:dyDescent="0.25">
      <c r="A132" s="4"/>
      <c r="B132" s="4"/>
      <c r="C132" s="18"/>
      <c r="D132" s="4"/>
    </row>
    <row r="202" spans="5:7" x14ac:dyDescent="0.25">
      <c r="E202" s="111"/>
      <c r="F202" s="111"/>
      <c r="G202" s="111"/>
    </row>
    <row r="203" spans="5:7" x14ac:dyDescent="0.25">
      <c r="E203" s="111"/>
      <c r="F203" s="111"/>
      <c r="G203" s="111"/>
    </row>
    <row r="204" spans="5:7" x14ac:dyDescent="0.25">
      <c r="E204" s="111"/>
      <c r="F204" s="111"/>
      <c r="G204" s="111"/>
    </row>
    <row r="205" spans="5:7" x14ac:dyDescent="0.25">
      <c r="E205" s="111"/>
      <c r="F205" s="111"/>
      <c r="G205" s="111"/>
    </row>
    <row r="206" spans="5:7" x14ac:dyDescent="0.25">
      <c r="E206" s="111"/>
      <c r="F206" s="111"/>
      <c r="G206" s="111"/>
    </row>
    <row r="207" spans="5:7" x14ac:dyDescent="0.25">
      <c r="E207" s="111"/>
      <c r="F207" s="111"/>
      <c r="G207" s="111"/>
    </row>
    <row r="208" spans="5:7" x14ac:dyDescent="0.25">
      <c r="E208" s="111"/>
      <c r="F208" s="111"/>
      <c r="G208" s="111"/>
    </row>
    <row r="209" spans="5:7" x14ac:dyDescent="0.25">
      <c r="E209" s="111"/>
      <c r="F209" s="111"/>
      <c r="G209" s="111"/>
    </row>
    <row r="210" spans="5:7" x14ac:dyDescent="0.25">
      <c r="E210" s="111"/>
      <c r="F210" s="111"/>
      <c r="G210" s="111"/>
    </row>
    <row r="211" spans="5:7" x14ac:dyDescent="0.25">
      <c r="E211" s="111"/>
      <c r="F211" s="111"/>
      <c r="G211" s="111"/>
    </row>
    <row r="212" spans="5:7" x14ac:dyDescent="0.25">
      <c r="E212" s="111"/>
      <c r="F212" s="111"/>
      <c r="G212" s="111"/>
    </row>
    <row r="213" spans="5:7" x14ac:dyDescent="0.25">
      <c r="E213" s="111"/>
      <c r="F213" s="111"/>
      <c r="G213" s="111"/>
    </row>
  </sheetData>
  <mergeCells count="30">
    <mergeCell ref="A130:B130"/>
    <mergeCell ref="A82:B82"/>
    <mergeCell ref="A84:C84"/>
    <mergeCell ref="A88:B88"/>
    <mergeCell ref="A90:C90"/>
    <mergeCell ref="A95:B95"/>
    <mergeCell ref="A98:C98"/>
    <mergeCell ref="A105:B105"/>
    <mergeCell ref="A108:C108"/>
    <mergeCell ref="A117:B117"/>
    <mergeCell ref="A120:C120"/>
    <mergeCell ref="A128:B128"/>
    <mergeCell ref="A73:C73"/>
    <mergeCell ref="A21:C21"/>
    <mergeCell ref="A26:B26"/>
    <mergeCell ref="A28:D28"/>
    <mergeCell ref="A39:B39"/>
    <mergeCell ref="A41:C41"/>
    <mergeCell ref="A48:B48"/>
    <mergeCell ref="A50:C50"/>
    <mergeCell ref="A56:B56"/>
    <mergeCell ref="A59:C59"/>
    <mergeCell ref="A68:B68"/>
    <mergeCell ref="A71:C71"/>
    <mergeCell ref="A19:C19"/>
    <mergeCell ref="A1:D1"/>
    <mergeCell ref="A2:D2"/>
    <mergeCell ref="A3:D3"/>
    <mergeCell ref="A7:C7"/>
    <mergeCell ref="A16:B16"/>
  </mergeCells>
  <pageMargins left="0.51181102362204722" right="0.51181102362204722" top="0.78740157480314965" bottom="0.78740157480314965" header="0.31496062992125984" footer="0.31496062992125984"/>
  <pageSetup paperSize="9" scale="93" fitToHeight="0" orientation="portrait" r:id="rId1"/>
  <headerFooter>
    <oddFooter>&amp;RPlanilha: &amp;A
pág. &amp;P de &amp;N</oddFooter>
  </headerFooter>
  <rowBreaks count="2" manualBreakCount="2">
    <brk id="49" max="16383" man="1"/>
    <brk id="9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workbookViewId="0">
      <selection activeCell="P5" sqref="P5"/>
    </sheetView>
  </sheetViews>
  <sheetFormatPr defaultRowHeight="15" x14ac:dyDescent="0.25"/>
  <cols>
    <col min="2" max="5" width="22.7109375" customWidth="1"/>
    <col min="6" max="6" width="21.85546875" customWidth="1"/>
  </cols>
  <sheetData>
    <row r="1" spans="1:6" ht="15" customHeight="1" x14ac:dyDescent="0.25">
      <c r="A1" s="187" t="s">
        <v>309</v>
      </c>
      <c r="B1" s="187"/>
      <c r="C1" s="187"/>
      <c r="D1" s="187"/>
      <c r="E1" s="187"/>
      <c r="F1" s="187"/>
    </row>
    <row r="2" spans="1:6" ht="29.25" customHeight="1" x14ac:dyDescent="0.25">
      <c r="A2" s="188" t="s">
        <v>310</v>
      </c>
      <c r="B2" s="188"/>
      <c r="C2" s="188"/>
      <c r="D2" s="188"/>
      <c r="E2" s="188"/>
      <c r="F2" s="188"/>
    </row>
    <row r="3" spans="1:6" x14ac:dyDescent="0.25">
      <c r="A3" s="141" t="s">
        <v>144</v>
      </c>
      <c r="B3" s="141" t="s">
        <v>149</v>
      </c>
      <c r="C3" s="141" t="s">
        <v>311</v>
      </c>
      <c r="D3" s="141" t="s">
        <v>241</v>
      </c>
      <c r="E3" s="141" t="s">
        <v>312</v>
      </c>
      <c r="F3" s="141" t="s">
        <v>313</v>
      </c>
    </row>
    <row r="4" spans="1:6" x14ac:dyDescent="0.25">
      <c r="A4" s="142">
        <v>1</v>
      </c>
      <c r="B4" s="142" t="s">
        <v>264</v>
      </c>
      <c r="C4" s="143">
        <v>7331.97</v>
      </c>
      <c r="D4" s="142">
        <v>1</v>
      </c>
      <c r="E4" s="143">
        <f>C4*D4</f>
        <v>7331.97</v>
      </c>
      <c r="F4" s="143">
        <f>E4*12</f>
        <v>87983.64</v>
      </c>
    </row>
    <row r="5" spans="1:6" x14ac:dyDescent="0.25">
      <c r="A5" s="188" t="s">
        <v>302</v>
      </c>
      <c r="B5" s="188"/>
      <c r="C5" s="188"/>
      <c r="D5" s="188"/>
      <c r="E5" s="188"/>
      <c r="F5" s="188"/>
    </row>
    <row r="6" spans="1:6" x14ac:dyDescent="0.25">
      <c r="A6" s="141" t="s">
        <v>144</v>
      </c>
      <c r="B6" s="141" t="s">
        <v>149</v>
      </c>
      <c r="C6" s="141" t="s">
        <v>311</v>
      </c>
      <c r="D6" s="141" t="s">
        <v>241</v>
      </c>
      <c r="E6" s="141" t="s">
        <v>312</v>
      </c>
      <c r="F6" s="141" t="s">
        <v>313</v>
      </c>
    </row>
    <row r="7" spans="1:6" x14ac:dyDescent="0.25">
      <c r="A7" s="142">
        <v>2</v>
      </c>
      <c r="B7" s="142" t="s">
        <v>302</v>
      </c>
      <c r="C7" s="143">
        <v>4702.49</v>
      </c>
      <c r="D7" s="142">
        <v>2</v>
      </c>
      <c r="E7" s="143">
        <f>C7*D7</f>
        <v>9404.98</v>
      </c>
      <c r="F7" s="143">
        <f>E7*12</f>
        <v>112859.76</v>
      </c>
    </row>
    <row r="8" spans="1:6" x14ac:dyDescent="0.25">
      <c r="A8" s="189" t="s">
        <v>31</v>
      </c>
      <c r="B8" s="189"/>
      <c r="C8" s="189"/>
      <c r="D8" s="189"/>
      <c r="E8" s="144">
        <f>E4+E7</f>
        <v>16736.95</v>
      </c>
      <c r="F8" s="144">
        <f>F4+F7</f>
        <v>200843.4</v>
      </c>
    </row>
  </sheetData>
  <mergeCells count="4">
    <mergeCell ref="A1:F1"/>
    <mergeCell ref="A2:F2"/>
    <mergeCell ref="A5:F5"/>
    <mergeCell ref="A8:D8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Custo por trabalhador_operador</vt:lpstr>
      <vt:lpstr>Planilha de Custos_operador</vt:lpstr>
      <vt:lpstr>Custo por trabalhador_ajudante</vt:lpstr>
      <vt:lpstr>Planilha de Custos_ajudante</vt:lpstr>
      <vt:lpstr>Quadro Resumo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Anderson Vinnicius de Arruda Machado</cp:lastModifiedBy>
  <cp:lastPrinted>2024-09-20T17:12:05Z</cp:lastPrinted>
  <dcterms:created xsi:type="dcterms:W3CDTF">2018-01-23T19:35:16Z</dcterms:created>
  <dcterms:modified xsi:type="dcterms:W3CDTF">2024-09-20T19:33:50Z</dcterms:modified>
</cp:coreProperties>
</file>