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2BC4862A-0185-4DCA-ABC5-D4BFEDBF70AD}" xr6:coauthVersionLast="47" xr6:coauthVersionMax="47" xr10:uidLastSave="{00000000-0000-0000-0000-000000000000}"/>
  <bookViews>
    <workbookView xWindow="-120" yWindow="-120" windowWidth="29040" windowHeight="15720" tabRatio="955" firstSheet="2" activeTab="15"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5">'Cronograma Financeiro'!$A$1:$H$19</definedName>
    <definedName name="_xlnm.Print_Area" localSheetId="14">'Cronograma Físico'!$A$1:$L$19</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élio de Souza Câmara - Modo de exibição pessoal" guid="{886F7ABC-6AC7-4EAF-B5B3-0AA283097030}" personalView="1" maximized="1" xWindow="-8" yWindow="-8" windowWidth="1936" windowHeight="1056" activeSheetId="13"/>
    <customWorkbookView name="Marcus Aurelio de Souza Camara - Modo de exibição pessoal" guid="{219C9731-7D8D-4E15-9EDA-68E47BD7DBDD}" personalView="1" maximized="1" xWindow="-8" yWindow="-8" windowWidth="1936" windowHeight="105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4" l="1"/>
  <c r="F12" i="34"/>
  <c r="F13" i="34"/>
  <c r="F14" i="34"/>
  <c r="F15" i="34"/>
  <c r="F16" i="34"/>
  <c r="F17" i="34"/>
  <c r="F18" i="34"/>
  <c r="F10" i="34"/>
  <c r="C9" i="34"/>
  <c r="F11" i="33"/>
  <c r="F12" i="33"/>
  <c r="F13" i="33"/>
  <c r="F14" i="33"/>
  <c r="F15" i="33"/>
  <c r="F16" i="33"/>
  <c r="F17" i="33"/>
  <c r="F18" i="33"/>
  <c r="F10" i="33"/>
  <c r="C9" i="33"/>
  <c r="K19" i="5" l="1"/>
  <c r="A8" i="3" l="1"/>
  <c r="I44" i="36" l="1"/>
  <c r="H44" i="36"/>
  <c r="G44" i="36"/>
  <c r="F44" i="36"/>
  <c r="I39" i="36"/>
  <c r="H39" i="36"/>
  <c r="G39" i="36"/>
  <c r="F39" i="36"/>
  <c r="I31" i="36"/>
  <c r="H31" i="36"/>
  <c r="G31" i="36"/>
  <c r="F31" i="36"/>
  <c r="I18" i="36"/>
  <c r="H18" i="36"/>
  <c r="G18" i="36"/>
  <c r="F18" i="36"/>
  <c r="G46" i="36" l="1"/>
  <c r="F46" i="36"/>
  <c r="I46" i="36"/>
  <c r="H46" i="36"/>
  <c r="D34" i="35" l="1"/>
  <c r="D33" i="35"/>
  <c r="D16" i="35"/>
  <c r="D32" i="35" s="1"/>
  <c r="C10" i="35"/>
  <c r="D31" i="35" s="1"/>
  <c r="D24" i="35" l="1"/>
  <c r="H17" i="3" l="1"/>
  <c r="M32" i="5"/>
  <c r="D16" i="28"/>
  <c r="F16" i="28" l="1"/>
  <c r="E16" i="28"/>
  <c r="K16" i="5"/>
  <c r="M16" i="5" s="1"/>
  <c r="G16" i="28" l="1"/>
  <c r="H16" i="28" s="1"/>
  <c r="P22" i="5"/>
  <c r="P23" i="5"/>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D3" i="10"/>
  <c r="E3" i="10" s="1"/>
  <c r="E15" i="10" s="1"/>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D17" i="28"/>
  <c r="B17" i="28"/>
  <c r="A17" i="28"/>
  <c r="F15" i="28"/>
  <c r="E15" i="28"/>
  <c r="D15" i="28"/>
  <c r="A15" i="28"/>
  <c r="F14" i="28"/>
  <c r="E14" i="28"/>
  <c r="D14" i="28"/>
  <c r="B14" i="28"/>
  <c r="A14" i="28"/>
  <c r="F13" i="28"/>
  <c r="E13" i="28"/>
  <c r="D13" i="28"/>
  <c r="B13" i="28"/>
  <c r="A13" i="28"/>
  <c r="A8" i="28"/>
  <c r="A6" i="28"/>
  <c r="A6" i="34" s="1"/>
  <c r="J54" i="13"/>
  <c r="J52" i="13"/>
  <c r="J51" i="13"/>
  <c r="L50" i="13"/>
  <c r="J49" i="13"/>
  <c r="J48" i="13"/>
  <c r="J47" i="13"/>
  <c r="L46" i="13"/>
  <c r="J45" i="13"/>
  <c r="J44" i="13"/>
  <c r="J43" i="13"/>
  <c r="J42" i="13"/>
  <c r="J41" i="13"/>
  <c r="L40" i="13"/>
  <c r="J39" i="13"/>
  <c r="J38" i="13"/>
  <c r="J37" i="13"/>
  <c r="L36" i="13"/>
  <c r="J31" i="13"/>
  <c r="L30" i="13"/>
  <c r="L33" i="13" s="1"/>
  <c r="J29" i="13"/>
  <c r="J28" i="13"/>
  <c r="J27" i="13"/>
  <c r="L26" i="13"/>
  <c r="J25" i="13"/>
  <c r="J24" i="13"/>
  <c r="J23" i="13"/>
  <c r="J22" i="13"/>
  <c r="J21" i="13"/>
  <c r="L20" i="13"/>
  <c r="J17" i="13"/>
  <c r="L16" i="13"/>
  <c r="K17" i="5"/>
  <c r="K15" i="5"/>
  <c r="M15" i="5" s="1"/>
  <c r="K14" i="5"/>
  <c r="M14" i="5" s="1"/>
  <c r="H18" i="4"/>
  <c r="H11" i="4"/>
  <c r="F15" i="4" s="1"/>
  <c r="H14" i="4" s="1"/>
  <c r="H7" i="4"/>
  <c r="H8" i="3"/>
  <c r="E12" i="1"/>
  <c r="F12" i="1" s="1"/>
  <c r="C31" i="1" s="1"/>
  <c r="E11" i="1"/>
  <c r="E8" i="1"/>
  <c r="C24" i="1" s="1"/>
  <c r="E7" i="1"/>
  <c r="C23" i="1" s="1"/>
  <c r="E6" i="1"/>
  <c r="L5" i="1"/>
  <c r="E5" i="1"/>
  <c r="J4" i="1"/>
  <c r="L4" i="1" s="1"/>
  <c r="L15" i="13" l="1"/>
  <c r="G13" i="28"/>
  <c r="C18" i="1"/>
  <c r="F13" i="4"/>
  <c r="H12" i="4" s="1"/>
  <c r="H24" i="4" s="1"/>
  <c r="F26" i="4" s="1"/>
  <c r="H25" i="4" s="1"/>
  <c r="F17" i="4"/>
  <c r="H16" i="4" s="1"/>
  <c r="L32" i="13"/>
  <c r="K54" i="13"/>
  <c r="L54" i="13" s="1"/>
  <c r="L53" i="13" s="1"/>
  <c r="L55" i="13" s="1"/>
  <c r="L56" i="13" s="1"/>
  <c r="L34" i="13"/>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G15" i="28"/>
  <c r="H15" i="28" s="1"/>
  <c r="G14" i="28"/>
  <c r="H14" i="28" s="1"/>
  <c r="L59" i="13" l="1"/>
  <c r="L60" i="13" s="1"/>
  <c r="F28" i="4"/>
  <c r="H27" i="4" s="1"/>
  <c r="H29" i="4" s="1"/>
  <c r="D7" i="10"/>
  <c r="D8" i="10" s="1"/>
  <c r="D9" i="10" s="1"/>
  <c r="D10" i="10" s="1"/>
  <c r="D11" i="10" s="1"/>
  <c r="D12" i="10" s="1"/>
  <c r="D13" i="10" s="1"/>
  <c r="D14" i="10" s="1"/>
  <c r="E6" i="10"/>
  <c r="E7" i="10" s="1"/>
  <c r="E8" i="10" s="1"/>
  <c r="E9" i="10" s="1"/>
  <c r="E10" i="10" s="1"/>
  <c r="E11" i="10" s="1"/>
  <c r="E12" i="10" s="1"/>
  <c r="E13" i="10" s="1"/>
  <c r="F17" i="28"/>
  <c r="F14" i="3"/>
  <c r="H13" i="28"/>
  <c r="G17" i="28" l="1"/>
  <c r="H17" i="28" s="1"/>
  <c r="H18" i="28" s="1"/>
  <c r="M19" i="5"/>
  <c r="M18" i="5" s="1"/>
  <c r="F15" i="3" s="1"/>
  <c r="H13" i="3" s="1"/>
  <c r="H16" i="3" s="1"/>
  <c r="H21" i="3" s="1"/>
  <c r="L61" i="13"/>
  <c r="L63" i="13" s="1"/>
  <c r="L64" i="13" s="1"/>
  <c r="G18" i="28" l="1"/>
  <c r="M12" i="5"/>
  <c r="M30" i="5" l="1"/>
  <c r="M33" i="5"/>
  <c r="M35" i="5" l="1"/>
  <c r="G12" i="10" s="1"/>
  <c r="C19" i="34" l="1"/>
  <c r="H13" i="34" s="1"/>
  <c r="H9" i="34" l="1"/>
  <c r="H19" i="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sharedStrings.xml><?xml version="1.0" encoding="utf-8"?>
<sst xmlns="http://schemas.openxmlformats.org/spreadsheetml/2006/main" count="862" uniqueCount="512">
  <si>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</si>
  <si>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</si>
  <si>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</si>
  <si>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</si>
  <si>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</si>
  <si>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</si>
  <si>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</si>
  <si>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</si>
  <si>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</si>
  <si>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</si>
  <si>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</si>
  <si>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</si>
  <si>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</si>
  <si>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</si>
  <si>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</si>
  <si>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</si>
  <si>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</si>
  <si>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</si>
  <si>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</si>
  <si>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</si>
  <si>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</si>
  <si>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</si>
  <si>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</si>
  <si>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</si>
  <si>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</si>
  <si>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</si>
  <si>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</si>
  <si>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</si>
  <si>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</si>
  <si>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</si>
  <si>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</si>
  <si>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</si>
  <si>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</si>
  <si>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</si>
  <si>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</si>
  <si>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</si>
  <si>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</si>
  <si>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</si>
  <si>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</si>
  <si>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</si>
  <si>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</si>
  <si>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</si>
  <si>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</si>
  <si>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</si>
  <si>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</si>
  <si>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</si>
  <si>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</si>
  <si>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</si>
  <si>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</si>
  <si>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</si>
  <si>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</si>
  <si>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</si>
  <si>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</si>
  <si>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</si>
  <si>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</si>
  <si>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</si>
  <si>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</si>
  <si>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</si>
  <si>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PROPOSTA FINANCEIRA DE SERVIÇOS</t>
  </si>
  <si>
    <t>CODIGO:</t>
  </si>
  <si>
    <t>PFS-A</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</si>
  <si>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</si>
  <si>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</si>
  <si>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</si>
  <si>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</si>
  <si>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</si>
  <si>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</si>
  <si>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</si>
  <si>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</si>
  <si>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</si>
  <si>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</si>
  <si>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</si>
  <si>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</si>
  <si>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</si>
  <si>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</si>
  <si>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</si>
  <si>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</si>
  <si>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</si>
  <si>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</si>
  <si>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</si>
  <si>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</si>
  <si>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</si>
  <si>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</si>
  <si>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</si>
  <si>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</si>
  <si>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</si>
  <si>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</si>
  <si>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</si>
  <si>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</si>
  <si>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</si>
  <si>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</si>
  <si>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</si>
  <si>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</si>
  <si>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</si>
  <si>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</si>
  <si>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</si>
  <si>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</si>
  <si>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</si>
  <si>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</si>
  <si>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</si>
  <si>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</si>
  <si>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</si>
  <si>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</si>
  <si>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</si>
  <si>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</si>
  <si>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</si>
  <si>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</si>
  <si>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</si>
  <si>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</si>
  <si>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</si>
  <si>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</si>
  <si>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</si>
  <si>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</si>
  <si>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</si>
  <si>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</si>
  <si>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</si>
  <si>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</si>
  <si>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</si>
  <si>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</si>
  <si>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</si>
  <si>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</si>
  <si>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</si>
  <si>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</si>
  <si>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</si>
  <si>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</si>
  <si>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</si>
  <si>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</si>
  <si>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</si>
  <si>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</si>
  <si>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</si>
  <si>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</si>
  <si>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</si>
  <si>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</si>
  <si>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</si>
  <si>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</si>
  <si>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</si>
  <si>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</si>
  <si>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</si>
  <si>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</si>
  <si>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</si>
  <si>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</si>
  <si>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</si>
  <si>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</si>
  <si>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</si>
  <si>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</si>
  <si>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</si>
  <si>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</si>
  <si>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</si>
  <si>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</si>
  <si>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</si>
  <si>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</si>
  <si>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</si>
  <si>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</si>
  <si>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</si>
  <si>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</si>
  <si>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</si>
  <si>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</si>
  <si>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</si>
  <si>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</si>
  <si>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</si>
  <si>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</si>
  <si>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</si>
  <si>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</si>
  <si>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</si>
  <si>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</si>
  <si>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</si>
  <si>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</si>
  <si>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</si>
  <si>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</si>
  <si>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</si>
  <si>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</si>
  <si>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</si>
  <si>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</si>
  <si>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</si>
  <si>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</si>
  <si>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</si>
  <si>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</si>
  <si>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</si>
  <si>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</si>
  <si>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</si>
  <si>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</si>
  <si>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</si>
  <si>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</si>
  <si>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</si>
  <si>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</si>
  <si>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</si>
  <si>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</si>
  <si>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</si>
  <si>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</si>
  <si>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</si>
  <si>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</si>
  <si>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</si>
  <si>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</si>
  <si>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</si>
  <si>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</si>
  <si>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</si>
  <si>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</si>
  <si>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</si>
  <si>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</si>
  <si>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</si>
  <si>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</si>
  <si>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</si>
  <si>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</si>
  <si>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</si>
  <si>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</si>
  <si>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</si>
  <si>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</si>
  <si>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</si>
  <si>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</si>
  <si>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</si>
  <si>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</si>
  <si>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</si>
  <si>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</si>
  <si>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</si>
  <si>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</si>
  <si>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</si>
  <si>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</si>
  <si>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</si>
  <si>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</si>
  <si>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</si>
  <si>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</si>
  <si>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</si>
  <si>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</si>
  <si>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</si>
  <si>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</si>
  <si>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</si>
  <si>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</si>
  <si>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</si>
  <si>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</si>
  <si>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</si>
  <si>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</si>
  <si>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OBJETO:</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</si>
  <si>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</si>
  <si>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</si>
  <si>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</si>
  <si>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</si>
  <si>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</si>
  <si>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</si>
  <si>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</si>
  <si>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</si>
  <si>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</si>
  <si>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</si>
  <si>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</si>
  <si>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</si>
  <si>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</si>
  <si>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</si>
  <si>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</si>
  <si>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</si>
  <si>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DETALHAR OS ENCARGOS SOCIAIS NO FOR PFS-VII</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</si>
  <si>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</si>
  <si>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</si>
  <si>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</si>
  <si>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</si>
  <si>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</si>
  <si>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</si>
  <si>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</si>
  <si>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</si>
  <si>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</si>
  <si>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</si>
  <si>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</si>
  <si>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</si>
  <si>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</si>
  <si>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</si>
  <si>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</si>
  <si>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</si>
  <si>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</si>
  <si>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</si>
  <si>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</si>
  <si>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</si>
  <si>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</si>
  <si>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</si>
  <si>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</si>
  <si>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</si>
  <si>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</si>
  <si>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</si>
  <si>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</si>
  <si>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</si>
  <si>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</si>
  <si>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</si>
  <si>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</si>
  <si>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</si>
  <si>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</si>
  <si>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</si>
  <si>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</si>
  <si>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</si>
  <si>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</si>
  <si>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</si>
  <si>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</si>
  <si>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</si>
  <si>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</si>
  <si>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</si>
  <si>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</si>
  <si>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</si>
  <si>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</si>
  <si>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</si>
  <si>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</si>
  <si>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</si>
  <si>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</si>
  <si>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</si>
  <si>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</si>
  <si>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</si>
  <si>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</si>
  <si>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</si>
  <si>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</si>
  <si>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</si>
  <si>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</si>
  <si>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</si>
  <si>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</si>
  <si>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</si>
  <si>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</si>
  <si>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</si>
  <si>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</si>
  <si>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</si>
  <si>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</si>
  <si>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</si>
  <si>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</si>
  <si>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</si>
  <si>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</si>
  <si>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</si>
  <si>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</si>
  <si>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</si>
  <si>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</si>
  <si>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</si>
  <si>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</si>
  <si>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</si>
  <si>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</si>
  <si>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</si>
  <si>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</si>
  <si>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</si>
  <si>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</si>
  <si>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</si>
  <si>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</si>
  <si>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</si>
  <si>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</si>
  <si>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</si>
  <si>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</si>
  <si>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</si>
  <si>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</si>
  <si>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</si>
  <si>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</si>
  <si>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</si>
  <si>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</si>
  <si>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</si>
  <si>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</si>
  <si>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</si>
  <si>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</si>
  <si>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</si>
  <si>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</si>
  <si>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</si>
  <si>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</si>
  <si>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</si>
  <si>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</si>
  <si>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</si>
  <si>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</si>
  <si>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</si>
  <si>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</si>
  <si>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</si>
  <si>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</si>
  <si>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</si>
  <si>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</si>
  <si>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</si>
  <si>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</si>
  <si>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</si>
  <si>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</si>
  <si>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</si>
  <si>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</si>
  <si>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</si>
  <si>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</si>
  <si>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</si>
  <si>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</si>
  <si>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</si>
  <si>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</si>
  <si>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</si>
  <si>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</si>
  <si>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</si>
  <si>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</si>
  <si>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</si>
  <si>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</si>
  <si>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</si>
  <si>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</si>
  <si>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</si>
  <si>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</si>
  <si>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</si>
  <si>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</si>
  <si>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</si>
  <si>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</si>
  <si>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</si>
  <si>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</si>
  <si>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</si>
  <si>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</si>
  <si>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</si>
  <si>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</si>
  <si>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</si>
  <si>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</si>
  <si>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</si>
  <si>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</si>
  <si>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</si>
  <si>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</si>
  <si>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</si>
  <si>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</si>
  <si>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</si>
  <si>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</si>
  <si>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</si>
  <si>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</si>
  <si>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</si>
  <si>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</si>
  <si>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</si>
  <si>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</si>
  <si>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</si>
  <si>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</si>
  <si>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 xml:space="preserve">CRONOGRAMA FÍSICO </t>
  </si>
  <si>
    <t>Evento</t>
  </si>
  <si>
    <t>DURAÇÃO</t>
  </si>
  <si>
    <t>DATA</t>
  </si>
  <si>
    <t>(DIAS)</t>
  </si>
  <si>
    <t>INIC.</t>
  </si>
  <si>
    <t>FIM</t>
  </si>
  <si>
    <t>1</t>
  </si>
  <si>
    <t>2</t>
  </si>
  <si>
    <t>Projeto Executivo</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</si>
  <si>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</si>
  <si>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</si>
  <si>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</si>
  <si>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</si>
  <si>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</si>
  <si>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</si>
  <si>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</si>
  <si>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Estudo de concepção/viabilidade, preliminar e anteprojeto de arquitetura</t>
  </si>
  <si>
    <t>Minuta do Projeto básico-memorial de cálculo,descritivo e peças gráficas, especificações técnicas, orçamento</t>
  </si>
  <si>
    <t>Projeto Básico</t>
  </si>
  <si>
    <t>Engenheiro Sanitarista</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</si>
  <si>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</si>
  <si>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</si>
  <si>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</si>
  <si>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</si>
  <si>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</si>
  <si>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</si>
  <si>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</si>
  <si>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</si>
  <si>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</si>
  <si>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</si>
  <si>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</si>
  <si>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</si>
  <si>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</si>
  <si>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</si>
  <si>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</si>
  <si>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</si>
  <si>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</si>
  <si>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</si>
  <si>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</si>
  <si>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</si>
  <si>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</si>
  <si>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</si>
  <si>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</si>
  <si>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</si>
  <si>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</si>
  <si>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</si>
  <si>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</si>
  <si>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</si>
  <si>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</si>
  <si>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</si>
  <si>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</si>
  <si>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</si>
  <si>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</si>
  <si>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</si>
  <si>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</si>
  <si>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</si>
  <si>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</si>
  <si>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</si>
  <si>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</si>
  <si>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</si>
  <si>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</si>
  <si>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</si>
  <si>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</si>
  <si>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</si>
  <si>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</si>
  <si>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</si>
  <si>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</si>
  <si>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</si>
  <si>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</si>
  <si>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</si>
  <si>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</si>
  <si>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</si>
  <si>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</si>
  <si>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</si>
  <si>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</si>
  <si>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</si>
  <si>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</si>
  <si>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</si>
  <si>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</si>
  <si>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</si>
  <si>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</si>
  <si>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</si>
  <si>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</si>
  <si>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</si>
  <si>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</si>
  <si>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t>ANEXO III - RESUMO DE ORÇAMENTO REFERENCIAL SERVIÇOS DE ELABORAÇÃO DE PROJETO</t>
  </si>
  <si>
    <t>DETALHAMENTO DOS ENCARGOS SOCIAIS - DF</t>
  </si>
  <si>
    <t>20 DIAS</t>
  </si>
  <si>
    <r>
      <t xml:space="preserve">GRUPO 3: Contratação de empresa de engenharia para elaboração de projeto básico para construção Mercado de Relações Comerciais da Agricultura Familiar         </t>
    </r>
    <r>
      <rPr>
        <sz val="12"/>
        <rFont val="Times New Roman"/>
        <family val="1"/>
      </rPr>
      <t xml:space="preserve">                                                                                                                                                                     </t>
    </r>
    <r>
      <rPr>
        <b/>
        <sz val="12"/>
        <rFont val="Times New Roman"/>
        <family val="1"/>
      </rPr>
      <t xml:space="preserve">   </t>
    </r>
  </si>
  <si>
    <t xml:space="preserve">GRUPO 3: Contratação de empresa de engenharia para elaboração de projeto básico para construção Mercado de Relações Comerciais da Agricultura Familiar         </t>
  </si>
  <si>
    <t>Diagnóstico, estudos de alternativas, anteprojeto</t>
  </si>
  <si>
    <t>Mês</t>
  </si>
  <si>
    <t>Projetos arquitetônicos - Planta baixa</t>
  </si>
  <si>
    <t xml:space="preserve">Estudos estrututal - memorial, de cálculo e descritivo                </t>
  </si>
  <si>
    <t>Estudos arquitetônicos e estrutural- memorial de cálculo,descritivo e peças gráficas, cortes e detalhes</t>
  </si>
  <si>
    <t>Projeto básico final: Orçamento e especificações técnicas, memorial descritivo,  lista de equipamentos e cotação de preço e peças gráficas ( arquitetônico, hidráulico, elétrico e estrutural)</t>
  </si>
  <si>
    <t xml:space="preserve">  DATA BASE:                          MAIO/2024-SINAPI-DF JANEIRO/2024-EMBASA
NÃO DESONERADO
</t>
  </si>
  <si>
    <t xml:space="preserve">DATA BASE:                       MAIO/2024-SINAPI </t>
  </si>
  <si>
    <t xml:space="preserve">DATA BASE:                      MAIO/2024-SINAPI </t>
  </si>
  <si>
    <t xml:space="preserve">DATA BASE:                                 MAIO/2024-SINAPI       </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</si>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</sst>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96">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2"/>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9"/>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85">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style="medium">
        <color indexed="8"/>
      </left>
      <right style="medium">
        <color rgb="FF000000"/>
      </right>
      <top/>
      <bottom style="medium">
        <color rgb="FF000000"/>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auto="1"/>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style="thin">
        <color indexed="8"/>
      </bottom>
      <diagonal/>
    </border>
    <border>
      <left/>
      <right style="thin">
        <color auto="1"/>
      </right>
      <top/>
      <bottom/>
      <diagonal/>
    </border>
    <border>
      <left style="thin">
        <color indexed="8"/>
      </left>
      <right style="thin">
        <color indexed="8"/>
      </right>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auto="1"/>
      </top>
      <bottom/>
      <diagonal/>
    </border>
    <border>
      <left style="thin">
        <color auto="1"/>
      </left>
      <right style="thin">
        <color auto="1"/>
      </right>
      <top/>
      <bottom/>
      <diagonal/>
    </border>
    <border>
      <left style="thin">
        <color auto="1"/>
      </left>
      <right style="thin">
        <color indexed="8"/>
      </right>
      <top style="thin">
        <color auto="1"/>
      </top>
      <bottom/>
      <diagonal/>
    </border>
    <border>
      <left style="thin">
        <color auto="1"/>
      </left>
      <right style="thin">
        <color indexed="8"/>
      </right>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s>
  <cellStyleXfs count="48">
    <xf numFmtId="0" fontId="0" fillId="0" borderId="0"/>
    <xf numFmtId="165" fontId="84" fillId="0" borderId="0" applyFont="0" applyFill="0" applyBorder="0" applyAlignment="0" applyProtection="0"/>
    <xf numFmtId="9" fontId="84" fillId="0" borderId="0" applyFont="0" applyFill="0" applyBorder="0" applyAlignment="0" applyProtection="0"/>
    <xf numFmtId="167" fontId="43" fillId="0" borderId="0" applyFont="0" applyFill="0" applyBorder="0" applyAlignment="0" applyProtection="0"/>
    <xf numFmtId="0" fontId="43" fillId="0" borderId="0" applyFont="0" applyFill="0" applyProtection="0">
      <alignment vertical="top"/>
    </xf>
    <xf numFmtId="0" fontId="43" fillId="0" borderId="0"/>
    <xf numFmtId="167" fontId="84" fillId="0" borderId="0" applyFont="0" applyFill="0" applyBorder="0" applyAlignment="0" applyProtection="0"/>
    <xf numFmtId="0" fontId="43" fillId="0" borderId="0"/>
    <xf numFmtId="0" fontId="43" fillId="0" borderId="0" applyFont="0" applyFill="0" applyProtection="0">
      <alignment vertical="top"/>
    </xf>
    <xf numFmtId="43" fontId="43" fillId="0" borderId="0" applyFont="0" applyFill="0" applyBorder="0" applyAlignment="0" applyProtection="0"/>
    <xf numFmtId="169" fontId="43" fillId="0" borderId="0"/>
    <xf numFmtId="44" fontId="77" fillId="0" borderId="0" applyFont="0" applyFill="0" applyBorder="0" applyAlignment="0" applyProtection="0"/>
    <xf numFmtId="0" fontId="78" fillId="0" borderId="0"/>
    <xf numFmtId="2" fontId="43" fillId="0" borderId="0" applyFont="0" applyFill="0" applyProtection="0">
      <alignment vertical="top"/>
    </xf>
    <xf numFmtId="168" fontId="43" fillId="0" borderId="0" applyFont="0" applyFill="0" applyBorder="0" applyAlignment="0" applyProtection="0"/>
    <xf numFmtId="168" fontId="43" fillId="0" borderId="0" applyFont="0" applyFill="0" applyBorder="0" applyAlignment="0" applyProtection="0"/>
    <xf numFmtId="0" fontId="78" fillId="0" borderId="0"/>
    <xf numFmtId="9" fontId="43" fillId="0" borderId="0" applyFill="0" applyBorder="0" applyAlignment="0" applyProtection="0"/>
    <xf numFmtId="2" fontId="43" fillId="0" borderId="0" applyFont="0" applyFill="0" applyProtection="0">
      <alignment vertical="top"/>
    </xf>
    <xf numFmtId="3" fontId="43" fillId="0" borderId="0" applyFont="0" applyFill="0" applyBorder="0" applyAlignment="0" applyProtection="0"/>
    <xf numFmtId="3" fontId="43" fillId="0" borderId="0" applyFont="0" applyFill="0" applyBorder="0" applyAlignment="0" applyProtection="0"/>
    <xf numFmtId="0" fontId="78" fillId="0" borderId="0"/>
    <xf numFmtId="0" fontId="43" fillId="0" borderId="0"/>
    <xf numFmtId="0" fontId="78" fillId="0" borderId="0"/>
    <xf numFmtId="0" fontId="43" fillId="0" borderId="0"/>
    <xf numFmtId="0" fontId="34" fillId="0" borderId="0"/>
    <xf numFmtId="0" fontId="77" fillId="0" borderId="0"/>
    <xf numFmtId="0" fontId="43" fillId="0" borderId="0"/>
    <xf numFmtId="166" fontId="45" fillId="0" borderId="0"/>
    <xf numFmtId="0" fontId="43" fillId="0" borderId="0"/>
    <xf numFmtId="0" fontId="43" fillId="0" borderId="0"/>
    <xf numFmtId="0" fontId="43" fillId="0" borderId="0"/>
    <xf numFmtId="0" fontId="43" fillId="0" borderId="0"/>
    <xf numFmtId="9" fontId="77" fillId="0" borderId="0"/>
    <xf numFmtId="165" fontId="43" fillId="0" borderId="0" applyFont="0" applyFill="0" applyBorder="0" applyAlignment="0" applyProtection="0"/>
    <xf numFmtId="165" fontId="43" fillId="0" borderId="0" applyFont="0" applyFill="0" applyBorder="0" applyAlignment="0" applyProtection="0"/>
    <xf numFmtId="171" fontId="78" fillId="0" borderId="0" applyFont="0" applyFill="0" applyBorder="0" applyAlignment="0" applyProtection="0"/>
    <xf numFmtId="0" fontId="77" fillId="0" borderId="0"/>
    <xf numFmtId="0" fontId="79" fillId="0" borderId="160" applyNumberFormat="0" applyFill="0" applyAlignment="0" applyProtection="0"/>
    <xf numFmtId="165" fontId="43" fillId="0" borderId="0" applyFont="0" applyFill="0" applyBorder="0" applyAlignment="0" applyProtection="0"/>
    <xf numFmtId="172" fontId="77" fillId="0" borderId="0"/>
    <xf numFmtId="3" fontId="43" fillId="0" borderId="0" applyFont="0" applyFill="0" applyBorder="0" applyAlignment="0" applyProtection="0"/>
    <xf numFmtId="3" fontId="43" fillId="0" borderId="0" applyFont="0" applyFill="0" applyBorder="0" applyAlignment="0" applyProtection="0"/>
    <xf numFmtId="0" fontId="3" fillId="0" borderId="0"/>
    <xf numFmtId="0" fontId="89" fillId="0" borderId="0"/>
    <xf numFmtId="9" fontId="89" fillId="0" borderId="0" applyFill="0" applyBorder="0" applyAlignment="0" applyProtection="0"/>
    <xf numFmtId="0" fontId="89" fillId="0" borderId="0"/>
    <xf numFmtId="43" fontId="3" fillId="0" borderId="0" applyFont="0" applyFill="0" applyBorder="0" applyAlignment="0" applyProtection="0"/>
  </cellStyleXfs>
  <cellXfs count="924">
    <xf numFmtId="0" fontId="0" fillId="0" borderId="0" xfId="0"/>
    <xf numFmtId="0" fontId="4" fillId="0" borderId="0" xfId="0" applyFont="1"/>
    <xf numFmtId="0" fontId="6" fillId="2" borderId="3" xfId="0" applyFont="1" applyFill="1" applyBorder="1" applyAlignment="1">
      <alignment horizontal="left" vertical="top"/>
    </xf>
    <xf numFmtId="0" fontId="5" fillId="2" borderId="6" xfId="29" applyFont="1" applyFill="1" applyBorder="1" applyAlignment="1">
      <alignment horizontal="center" vertical="center"/>
    </xf>
    <xf numFmtId="4" fontId="9" fillId="0" borderId="8" xfId="31" applyNumberFormat="1" applyFont="1" applyFill="1" applyBorder="1" applyAlignment="1">
      <alignment horizontal="center" vertical="center"/>
    </xf>
    <xf numFmtId="4" fontId="9" fillId="0" borderId="14" xfId="31" applyNumberFormat="1" applyFont="1" applyFill="1" applyBorder="1" applyAlignment="1">
      <alignment horizontal="center" vertical="center"/>
    </xf>
    <xf numFmtId="4" fontId="9" fillId="0" borderId="13" xfId="31" applyNumberFormat="1" applyFont="1" applyFill="1" applyBorder="1" applyAlignment="1">
      <alignment horizontal="center" vertical="center"/>
    </xf>
    <xf numFmtId="10" fontId="9" fillId="0" borderId="15" xfId="31" applyNumberFormat="1" applyFont="1" applyFill="1" applyBorder="1" applyAlignment="1">
      <alignment horizontal="center" vertical="center"/>
    </xf>
    <xf numFmtId="177" fontId="9" fillId="0" borderId="15" xfId="31" applyNumberFormat="1" applyFont="1" applyFill="1" applyBorder="1" applyAlignment="1">
      <alignment horizontal="center" vertical="center"/>
    </xf>
    <xf numFmtId="0" fontId="9" fillId="0" borderId="17" xfId="31" applyNumberFormat="1" applyFont="1" applyFill="1" applyBorder="1" applyAlignment="1">
      <alignment horizontal="justify" vertical="center" wrapText="1"/>
    </xf>
    <xf numFmtId="165" fontId="10" fillId="0" borderId="0" xfId="0" applyNumberFormat="1" applyFont="1" applyAlignment="1">
      <alignment horizontal="center"/>
    </xf>
    <xf numFmtId="165" fontId="11" fillId="0" borderId="0" xfId="0" applyNumberFormat="1" applyFont="1"/>
    <xf numFmtId="4" fontId="12" fillId="0" borderId="0" xfId="0" applyNumberFormat="1" applyFont="1"/>
    <xf numFmtId="0" fontId="9" fillId="0" borderId="17" xfId="31" applyNumberFormat="1" applyFont="1" applyFill="1" applyBorder="1" applyAlignment="1">
      <alignment horizontal="left" vertical="center"/>
    </xf>
    <xf numFmtId="1" fontId="0" fillId="0" borderId="0" xfId="0" applyNumberFormat="1"/>
    <xf numFmtId="0" fontId="15" fillId="0" borderId="0" xfId="0" applyFont="1"/>
    <xf numFmtId="0" fontId="15" fillId="0" borderId="0" xfId="0" applyFont="1" applyAlignment="1">
      <alignment vertical="center"/>
    </xf>
    <xf numFmtId="0" fontId="15" fillId="0" borderId="0" xfId="0" applyFont="1" applyFill="1" applyBorder="1" applyAlignment="1">
      <alignment horizontal="left" vertical="top"/>
    </xf>
    <xf numFmtId="0" fontId="18" fillId="0" borderId="32" xfId="0" applyFont="1" applyFill="1" applyBorder="1" applyAlignment="1">
      <alignment horizontal="left" vertical="center" wrapText="1"/>
    </xf>
    <xf numFmtId="0" fontId="18" fillId="0" borderId="32" xfId="0" applyFont="1" applyFill="1" applyBorder="1" applyAlignment="1">
      <alignment horizontal="right" vertical="center" wrapText="1"/>
    </xf>
    <xf numFmtId="0" fontId="15" fillId="0" borderId="0" xfId="0" applyFont="1" applyFill="1" applyBorder="1" applyAlignment="1">
      <alignment horizontal="left" vertical="center"/>
    </xf>
    <xf numFmtId="0" fontId="18" fillId="0" borderId="32" xfId="0" applyFont="1" applyFill="1" applyBorder="1" applyAlignment="1">
      <alignment horizontal="left" vertical="top" wrapText="1"/>
    </xf>
    <xf numFmtId="0" fontId="15" fillId="0" borderId="32" xfId="0" applyFont="1" applyFill="1" applyBorder="1" applyAlignment="1">
      <alignment horizontal="left" wrapText="1"/>
    </xf>
    <xf numFmtId="0" fontId="19" fillId="0" borderId="32" xfId="0" applyFont="1" applyFill="1" applyBorder="1" applyAlignment="1">
      <alignment horizontal="left" vertical="top" wrapText="1"/>
    </xf>
    <xf numFmtId="4" fontId="20" fillId="0" borderId="32" xfId="0" applyNumberFormat="1" applyFont="1" applyFill="1" applyBorder="1" applyAlignment="1">
      <alignment horizontal="right" vertical="top" shrinkToFit="1"/>
    </xf>
    <xf numFmtId="2" fontId="21" fillId="0" borderId="32" xfId="0" applyNumberFormat="1" applyFont="1" applyFill="1" applyBorder="1" applyAlignment="1">
      <alignment horizontal="right" vertical="top" shrinkToFit="1"/>
    </xf>
    <xf numFmtId="4" fontId="21" fillId="0" borderId="32" xfId="0" applyNumberFormat="1" applyFont="1" applyFill="1" applyBorder="1" applyAlignment="1">
      <alignment horizontal="right" vertical="top" shrinkToFit="1"/>
    </xf>
    <xf numFmtId="2" fontId="20" fillId="0" borderId="32" xfId="0" applyNumberFormat="1" applyFont="1" applyFill="1" applyBorder="1" applyAlignment="1">
      <alignment horizontal="right" vertical="top" shrinkToFit="1"/>
    </xf>
    <xf numFmtId="0" fontId="0" fillId="0" borderId="0" xfId="0" applyAlignment="1">
      <alignment horizontal="center" vertical="center"/>
    </xf>
    <xf numFmtId="0" fontId="22" fillId="0" borderId="0" xfId="0" applyFont="1" applyAlignment="1">
      <alignment vertical="center"/>
    </xf>
    <xf numFmtId="0" fontId="23" fillId="0" borderId="33" xfId="0" applyFont="1" applyBorder="1" applyAlignment="1">
      <alignment horizontal="center" vertical="center"/>
    </xf>
    <xf numFmtId="0" fontId="0" fillId="0" borderId="33" xfId="0" applyBorder="1" applyAlignment="1">
      <alignment horizontal="center" vertical="center" wrapText="1"/>
    </xf>
    <xf numFmtId="4" fontId="0" fillId="0" borderId="33" xfId="0" applyNumberFormat="1" applyBorder="1" applyAlignment="1">
      <alignment horizontal="center" vertical="center"/>
    </xf>
    <xf numFmtId="0" fontId="0" fillId="0" borderId="33"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33" xfId="0" applyNumberFormat="1" applyBorder="1" applyAlignment="1">
      <alignment horizontal="center" vertical="center"/>
    </xf>
    <xf numFmtId="0" fontId="24" fillId="0" borderId="33" xfId="0" applyFont="1" applyFill="1" applyBorder="1" applyAlignment="1">
      <alignment horizontal="center" vertical="center" wrapText="1"/>
    </xf>
    <xf numFmtId="0" fontId="24" fillId="0" borderId="33" xfId="0" applyFont="1" applyBorder="1" applyAlignment="1">
      <alignment horizontal="center" vertical="center" wrapText="1"/>
    </xf>
    <xf numFmtId="178" fontId="24" fillId="0" borderId="33" xfId="2" applyNumberFormat="1" applyFont="1" applyBorder="1" applyAlignment="1">
      <alignment horizontal="center" vertical="center" wrapText="1"/>
    </xf>
    <xf numFmtId="0" fontId="24" fillId="9" borderId="33" xfId="0" applyFont="1" applyFill="1" applyBorder="1" applyAlignment="1">
      <alignment horizontal="center" vertical="center" wrapText="1"/>
    </xf>
    <xf numFmtId="0" fontId="25" fillId="9" borderId="33" xfId="0" applyFont="1" applyFill="1" applyBorder="1" applyAlignment="1">
      <alignment horizontal="center" vertical="center" wrapText="1"/>
    </xf>
    <xf numFmtId="178" fontId="25" fillId="9" borderId="33" xfId="2" applyNumberFormat="1" applyFont="1" applyFill="1" applyBorder="1" applyAlignment="1">
      <alignment horizontal="center" vertical="center" wrapText="1"/>
    </xf>
    <xf numFmtId="0" fontId="25" fillId="0" borderId="33" xfId="0" applyFont="1" applyFill="1" applyBorder="1" applyAlignment="1">
      <alignment horizontal="center" vertical="center" wrapText="1"/>
    </xf>
    <xf numFmtId="179" fontId="25" fillId="0" borderId="33" xfId="2" applyNumberFormat="1" applyFont="1" applyFill="1" applyBorder="1" applyAlignment="1">
      <alignment horizontal="center" vertical="center" wrapText="1"/>
    </xf>
    <xf numFmtId="44" fontId="25" fillId="0" borderId="33" xfId="0" applyNumberFormat="1" applyFont="1" applyFill="1" applyBorder="1" applyAlignment="1">
      <alignment horizontal="center" vertical="center" wrapText="1"/>
    </xf>
    <xf numFmtId="179" fontId="24" fillId="9" borderId="33" xfId="0" applyNumberFormat="1" applyFont="1" applyFill="1" applyBorder="1" applyAlignment="1">
      <alignment horizontal="center" vertical="center" wrapText="1"/>
    </xf>
    <xf numFmtId="180" fontId="24" fillId="9" borderId="35" xfId="0" applyNumberFormat="1" applyFont="1" applyFill="1" applyBorder="1" applyAlignment="1">
      <alignment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4" fontId="27" fillId="0" borderId="42" xfId="0" applyNumberFormat="1" applyFont="1" applyBorder="1" applyAlignment="1">
      <alignment horizontal="center" vertical="center" wrapText="1"/>
    </xf>
    <xf numFmtId="0" fontId="28" fillId="0" borderId="42" xfId="0" applyFont="1" applyBorder="1" applyAlignment="1">
      <alignment horizontal="center" vertical="center" wrapText="1"/>
    </xf>
    <xf numFmtId="167" fontId="29" fillId="10" borderId="33" xfId="6" applyFont="1" applyFill="1" applyBorder="1" applyAlignment="1">
      <alignment vertical="center"/>
    </xf>
    <xf numFmtId="0" fontId="27" fillId="0" borderId="41" xfId="0" applyFont="1" applyFill="1" applyBorder="1" applyAlignment="1">
      <alignment horizontal="center" vertical="center" wrapText="1"/>
    </xf>
    <xf numFmtId="4" fontId="30" fillId="0" borderId="0" xfId="0" applyNumberFormat="1" applyFont="1"/>
    <xf numFmtId="0" fontId="28" fillId="11" borderId="41" xfId="0" applyFont="1" applyFill="1" applyBorder="1" applyAlignment="1">
      <alignment horizontal="center" vertical="center" wrapText="1"/>
    </xf>
    <xf numFmtId="4" fontId="28" fillId="12" borderId="42"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31" fillId="0" borderId="0" xfId="0" applyFont="1"/>
    <xf numFmtId="0" fontId="33" fillId="0" borderId="51" xfId="0" applyFont="1" applyBorder="1" applyAlignment="1">
      <alignment horizontal="center" vertical="center"/>
    </xf>
    <xf numFmtId="0" fontId="33" fillId="0" borderId="52" xfId="0" applyFont="1" applyBorder="1" applyAlignment="1">
      <alignment horizontal="center" vertical="center"/>
    </xf>
    <xf numFmtId="0" fontId="35" fillId="0" borderId="52" xfId="0" applyFont="1" applyBorder="1" applyAlignment="1">
      <alignment horizontal="center" vertical="center"/>
    </xf>
    <xf numFmtId="0" fontId="36" fillId="0" borderId="52" xfId="0" applyFont="1" applyBorder="1" applyAlignment="1">
      <alignment horizontal="center" vertical="center"/>
    </xf>
    <xf numFmtId="10" fontId="37" fillId="0" borderId="52" xfId="2" applyNumberFormat="1" applyFont="1" applyBorder="1" applyAlignment="1">
      <alignment horizontal="center" vertical="center"/>
    </xf>
    <xf numFmtId="4" fontId="37" fillId="0" borderId="52" xfId="0" applyNumberFormat="1" applyFont="1" applyBorder="1" applyAlignment="1">
      <alignment horizontal="center" vertical="center"/>
    </xf>
    <xf numFmtId="10" fontId="38" fillId="0" borderId="52" xfId="2" applyNumberFormat="1" applyFont="1" applyBorder="1" applyAlignment="1">
      <alignment horizontal="center" vertical="center"/>
    </xf>
    <xf numFmtId="0" fontId="33" fillId="0" borderId="58" xfId="0" applyFont="1" applyBorder="1" applyAlignment="1">
      <alignment horizontal="center" vertical="center"/>
    </xf>
    <xf numFmtId="4" fontId="37" fillId="0" borderId="58" xfId="0" applyNumberFormat="1" applyFont="1" applyBorder="1" applyAlignment="1">
      <alignment horizontal="center" vertical="center"/>
    </xf>
    <xf numFmtId="0" fontId="34" fillId="0" borderId="46" xfId="0" applyFont="1" applyBorder="1" applyAlignment="1">
      <alignment horizontal="center" vertical="center"/>
    </xf>
    <xf numFmtId="0" fontId="34" fillId="0" borderId="37" xfId="0" applyFont="1" applyBorder="1" applyAlignment="1">
      <alignment horizontal="center" vertical="center"/>
    </xf>
    <xf numFmtId="0" fontId="33" fillId="0" borderId="37" xfId="0" applyFont="1" applyBorder="1" applyAlignment="1">
      <alignment horizontal="center" vertical="center"/>
    </xf>
    <xf numFmtId="4" fontId="39" fillId="0" borderId="37" xfId="0" applyNumberFormat="1" applyFont="1" applyBorder="1" applyAlignment="1">
      <alignment horizontal="center" vertical="center"/>
    </xf>
    <xf numFmtId="10" fontId="37" fillId="0" borderId="69" xfId="2" applyNumberFormat="1" applyFont="1" applyBorder="1" applyAlignment="1">
      <alignment horizontal="center" vertical="center"/>
    </xf>
    <xf numFmtId="4" fontId="37" fillId="0" borderId="69" xfId="0" applyNumberFormat="1" applyFont="1" applyBorder="1" applyAlignment="1">
      <alignment horizontal="center" vertical="center"/>
    </xf>
    <xf numFmtId="10" fontId="38" fillId="0" borderId="69" xfId="2" applyNumberFormat="1" applyFont="1" applyBorder="1" applyAlignment="1">
      <alignment horizontal="center" vertical="center"/>
    </xf>
    <xf numFmtId="4" fontId="37" fillId="0" borderId="70" xfId="0" applyNumberFormat="1" applyFont="1" applyBorder="1" applyAlignment="1">
      <alignment horizontal="center" vertical="center"/>
    </xf>
    <xf numFmtId="4" fontId="39" fillId="0" borderId="42" xfId="0" applyNumberFormat="1" applyFont="1" applyBorder="1" applyAlignment="1">
      <alignment horizontal="center" vertical="center"/>
    </xf>
    <xf numFmtId="0" fontId="34" fillId="0" borderId="0" xfId="0" applyFont="1" applyBorder="1" applyAlignment="1">
      <alignment vertical="center"/>
    </xf>
    <xf numFmtId="0" fontId="22" fillId="0" borderId="75" xfId="0" applyFont="1" applyBorder="1" applyAlignment="1">
      <alignment horizontal="left" vertical="center"/>
    </xf>
    <xf numFmtId="0" fontId="0" fillId="0" borderId="0" xfId="0" applyBorder="1"/>
    <xf numFmtId="0" fontId="22" fillId="0" borderId="75" xfId="29" applyFont="1" applyBorder="1" applyAlignment="1">
      <alignment horizontal="left" vertical="center"/>
    </xf>
    <xf numFmtId="0" fontId="22" fillId="0" borderId="36" xfId="29" applyFont="1" applyBorder="1" applyAlignment="1">
      <alignment horizontal="center" vertical="center"/>
    </xf>
    <xf numFmtId="165" fontId="0" fillId="0" borderId="36" xfId="1" applyFont="1" applyBorder="1" applyAlignment="1">
      <alignment vertical="center"/>
    </xf>
    <xf numFmtId="0" fontId="42" fillId="0" borderId="72" xfId="0" applyFont="1" applyBorder="1" applyAlignment="1">
      <alignment horizontal="left" vertical="center"/>
    </xf>
    <xf numFmtId="0" fontId="42" fillId="0" borderId="74" xfId="0" applyFont="1" applyBorder="1" applyAlignment="1">
      <alignment horizontal="center" vertical="center"/>
    </xf>
    <xf numFmtId="165" fontId="0" fillId="0" borderId="74" xfId="1" applyFont="1" applyBorder="1" applyAlignment="1">
      <alignment horizontal="left" vertical="center"/>
    </xf>
    <xf numFmtId="165" fontId="0" fillId="0" borderId="73" xfId="1" applyFont="1" applyBorder="1" applyAlignment="1">
      <alignment horizontal="left" vertical="center"/>
    </xf>
    <xf numFmtId="0" fontId="22" fillId="0" borderId="36" xfId="0" applyFont="1" applyBorder="1" applyAlignment="1">
      <alignment horizontal="center" vertical="center"/>
    </xf>
    <xf numFmtId="165" fontId="0" fillId="0" borderId="36" xfId="1" applyFont="1" applyBorder="1" applyAlignment="1">
      <alignment horizontal="left" vertical="center"/>
    </xf>
    <xf numFmtId="165" fontId="0" fillId="0" borderId="76" xfId="1" applyFont="1" applyBorder="1" applyAlignment="1">
      <alignment horizontal="left" vertical="center"/>
    </xf>
    <xf numFmtId="165" fontId="42" fillId="0" borderId="79" xfId="1" applyFont="1" applyBorder="1" applyAlignment="1">
      <alignment horizontal="center" vertical="center"/>
    </xf>
    <xf numFmtId="165" fontId="42" fillId="0" borderId="79" xfId="1" applyFont="1" applyBorder="1" applyAlignment="1">
      <alignment horizontal="center" vertical="center" wrapText="1"/>
    </xf>
    <xf numFmtId="39" fontId="49" fillId="0" borderId="79" xfId="28" applyNumberFormat="1" applyFont="1" applyFill="1" applyBorder="1" applyAlignment="1" applyProtection="1">
      <alignment horizontal="center" vertical="center"/>
      <protection locked="0"/>
    </xf>
    <xf numFmtId="165" fontId="42" fillId="0" borderId="82" xfId="1" applyFont="1" applyBorder="1" applyAlignment="1">
      <alignment horizontal="center" vertical="center" wrapText="1"/>
    </xf>
    <xf numFmtId="39" fontId="49" fillId="0" borderId="82" xfId="28" applyNumberFormat="1" applyFont="1" applyFill="1" applyBorder="1" applyAlignment="1" applyProtection="1">
      <alignment horizontal="center" vertical="center"/>
      <protection locked="0"/>
    </xf>
    <xf numFmtId="165" fontId="0" fillId="0" borderId="80" xfId="1" applyFont="1" applyBorder="1" applyAlignment="1">
      <alignment horizontal="center" vertical="center"/>
    </xf>
    <xf numFmtId="39" fontId="49" fillId="0" borderId="80" xfId="28" applyNumberFormat="1" applyFont="1" applyFill="1" applyBorder="1" applyAlignment="1" applyProtection="1">
      <alignment horizontal="center" vertical="center"/>
      <protection locked="0"/>
    </xf>
    <xf numFmtId="166" fontId="46" fillId="0" borderId="77" xfId="28" applyFont="1" applyBorder="1" applyAlignment="1">
      <alignment horizontal="left" vertical="center"/>
    </xf>
    <xf numFmtId="0" fontId="22" fillId="0" borderId="14" xfId="30" applyFont="1" applyBorder="1" applyAlignment="1">
      <alignment horizontal="center" vertical="center"/>
    </xf>
    <xf numFmtId="43" fontId="22" fillId="0" borderId="14" xfId="1" applyNumberFormat="1" applyFont="1" applyFill="1" applyBorder="1" applyAlignment="1" applyProtection="1">
      <alignment horizontal="right" vertical="center"/>
      <protection locked="0"/>
    </xf>
    <xf numFmtId="10" fontId="22" fillId="0" borderId="14" xfId="1" applyNumberFormat="1" applyFont="1" applyFill="1" applyBorder="1" applyAlignment="1" applyProtection="1">
      <alignment horizontal="right" vertical="center"/>
      <protection locked="0"/>
    </xf>
    <xf numFmtId="43" fontId="22" fillId="0" borderId="14" xfId="28" applyNumberFormat="1" applyFont="1" applyBorder="1" applyAlignment="1" applyProtection="1">
      <alignment horizontal="right" vertical="center"/>
      <protection locked="0"/>
    </xf>
    <xf numFmtId="43" fontId="22" fillId="0" borderId="14" xfId="28" applyNumberFormat="1" applyFont="1" applyBorder="1" applyAlignment="1" applyProtection="1">
      <alignment horizontal="center" vertical="center"/>
      <protection locked="0"/>
    </xf>
    <xf numFmtId="43" fontId="22" fillId="0" borderId="26" xfId="1" applyNumberFormat="1" applyFont="1" applyFill="1" applyBorder="1" applyAlignment="1" applyProtection="1">
      <alignment horizontal="right" vertical="center"/>
      <protection locked="0"/>
    </xf>
    <xf numFmtId="0" fontId="22" fillId="0" borderId="26" xfId="30" applyFont="1" applyBorder="1" applyAlignment="1">
      <alignment horizontal="center" vertical="center"/>
    </xf>
    <xf numFmtId="43" fontId="22" fillId="0" borderId="21" xfId="1" applyNumberFormat="1" applyFont="1" applyFill="1" applyBorder="1" applyAlignment="1" applyProtection="1">
      <alignment horizontal="right" vertical="center"/>
      <protection locked="0"/>
    </xf>
    <xf numFmtId="10" fontId="22" fillId="0" borderId="21" xfId="1" applyNumberFormat="1" applyFont="1" applyFill="1" applyBorder="1" applyAlignment="1" applyProtection="1">
      <alignment horizontal="right" vertical="center"/>
      <protection locked="0"/>
    </xf>
    <xf numFmtId="43" fontId="22" fillId="0" borderId="15" xfId="28" applyNumberFormat="1" applyFont="1" applyBorder="1" applyAlignment="1" applyProtection="1">
      <alignment horizontal="right" vertical="center"/>
      <protection locked="0"/>
    </xf>
    <xf numFmtId="43" fontId="22" fillId="0" borderId="21" xfId="28" applyNumberFormat="1" applyFont="1" applyBorder="1" applyAlignment="1" applyProtection="1">
      <alignment horizontal="right" vertical="center"/>
      <protection locked="0"/>
    </xf>
    <xf numFmtId="43" fontId="22" fillId="0" borderId="21" xfId="28" applyNumberFormat="1" applyFont="1" applyBorder="1" applyAlignment="1" applyProtection="1">
      <alignment horizontal="center" vertical="center"/>
      <protection locked="0"/>
    </xf>
    <xf numFmtId="166" fontId="50" fillId="0" borderId="25" xfId="28" applyFont="1" applyBorder="1" applyAlignment="1">
      <alignment horizontal="left" vertical="center"/>
    </xf>
    <xf numFmtId="166" fontId="50" fillId="0" borderId="34" xfId="28" applyFont="1" applyBorder="1" applyAlignment="1">
      <alignment horizontal="center" vertical="center"/>
    </xf>
    <xf numFmtId="165" fontId="0" fillId="0" borderId="35" xfId="1" applyFont="1" applyBorder="1" applyAlignment="1">
      <alignment horizontal="center" vertical="center"/>
    </xf>
    <xf numFmtId="165" fontId="0" fillId="0" borderId="33" xfId="1" applyFont="1" applyBorder="1" applyAlignment="1">
      <alignment horizontal="center" vertical="center"/>
    </xf>
    <xf numFmtId="165" fontId="51" fillId="0" borderId="33" xfId="1" applyFont="1" applyBorder="1" applyAlignment="1">
      <alignment horizontal="center" vertical="center"/>
    </xf>
    <xf numFmtId="4" fontId="17" fillId="0" borderId="33" xfId="1" applyNumberFormat="1" applyFont="1" applyFill="1" applyBorder="1" applyAlignment="1" applyProtection="1">
      <alignment horizontal="right" vertical="center"/>
    </xf>
    <xf numFmtId="0" fontId="42" fillId="0" borderId="72" xfId="29" applyFont="1" applyBorder="1" applyAlignment="1">
      <alignment horizontal="left" vertical="center"/>
    </xf>
    <xf numFmtId="0" fontId="42" fillId="0" borderId="74" xfId="29" applyFont="1" applyBorder="1" applyAlignment="1">
      <alignment horizontal="center" vertical="center"/>
    </xf>
    <xf numFmtId="165" fontId="0" fillId="0" borderId="0" xfId="1" applyFont="1" applyBorder="1" applyAlignment="1">
      <alignment horizontal="left" vertical="center"/>
    </xf>
    <xf numFmtId="0" fontId="42" fillId="0" borderId="0" xfId="29" applyFont="1" applyBorder="1" applyAlignment="1">
      <alignment horizontal="left" vertical="center"/>
    </xf>
    <xf numFmtId="165" fontId="0" fillId="0" borderId="0" xfId="1" applyFont="1" applyBorder="1" applyAlignment="1">
      <alignment vertical="center"/>
    </xf>
    <xf numFmtId="0" fontId="22" fillId="0" borderId="0" xfId="29" applyFont="1" applyBorder="1" applyAlignment="1">
      <alignment vertical="center"/>
    </xf>
    <xf numFmtId="0" fontId="42" fillId="0" borderId="75" xfId="29" applyFont="1" applyBorder="1" applyAlignment="1">
      <alignment horizontal="left" vertical="center"/>
    </xf>
    <xf numFmtId="0" fontId="42" fillId="0" borderId="36" xfId="29" applyFont="1" applyBorder="1" applyAlignment="1">
      <alignment horizontal="center" vertical="center"/>
    </xf>
    <xf numFmtId="0" fontId="42" fillId="0" borderId="71" xfId="29" applyFont="1" applyBorder="1" applyAlignment="1">
      <alignment horizontal="left" vertical="center"/>
    </xf>
    <xf numFmtId="0" fontId="42" fillId="0" borderId="0" xfId="29" applyFont="1" applyBorder="1" applyAlignment="1">
      <alignment horizontal="center" vertical="center"/>
    </xf>
    <xf numFmtId="0" fontId="41" fillId="13" borderId="82" xfId="29" applyFont="1" applyFill="1" applyBorder="1" applyAlignment="1">
      <alignment horizontal="center" vertical="center"/>
    </xf>
    <xf numFmtId="43" fontId="0" fillId="0" borderId="0" xfId="0" applyNumberFormat="1"/>
    <xf numFmtId="0" fontId="52" fillId="0" borderId="0" xfId="0" applyFont="1" applyAlignment="1">
      <alignment horizontal="center"/>
    </xf>
    <xf numFmtId="0" fontId="53" fillId="0" borderId="0" xfId="0" applyFont="1" applyAlignment="1">
      <alignment horizontal="center"/>
    </xf>
    <xf numFmtId="10" fontId="52" fillId="0" borderId="0" xfId="0" applyNumberFormat="1" applyFont="1" applyAlignment="1">
      <alignment horizontal="center"/>
    </xf>
    <xf numFmtId="0" fontId="0" fillId="0" borderId="0" xfId="0" applyAlignment="1">
      <alignment horizontal="right"/>
    </xf>
    <xf numFmtId="43" fontId="46" fillId="0" borderId="78" xfId="28" applyNumberFormat="1" applyFont="1" applyBorder="1" applyAlignment="1" applyProtection="1">
      <alignment vertical="center"/>
      <protection locked="0"/>
    </xf>
    <xf numFmtId="43" fontId="53" fillId="0" borderId="0" xfId="0" applyNumberFormat="1" applyFont="1"/>
    <xf numFmtId="0" fontId="29" fillId="0" borderId="0" xfId="0" applyFont="1" applyAlignment="1">
      <alignment vertical="center"/>
    </xf>
    <xf numFmtId="0" fontId="54" fillId="0" borderId="0" xfId="0" applyFont="1" applyAlignment="1">
      <alignment horizontal="center" vertical="center"/>
    </xf>
    <xf numFmtId="0" fontId="54" fillId="0" borderId="0" xfId="0" applyFont="1" applyAlignment="1">
      <alignment vertical="center"/>
    </xf>
    <xf numFmtId="0" fontId="55" fillId="0" borderId="0" xfId="0" applyFont="1" applyAlignment="1">
      <alignment vertical="center"/>
    </xf>
    <xf numFmtId="0" fontId="56" fillId="0" borderId="0" xfId="0" applyFont="1" applyAlignment="1">
      <alignment vertical="center"/>
    </xf>
    <xf numFmtId="0" fontId="54" fillId="0" borderId="0" xfId="0" applyFont="1" applyFill="1" applyAlignment="1">
      <alignment vertical="center"/>
    </xf>
    <xf numFmtId="0" fontId="31" fillId="0" borderId="0" xfId="0" applyFont="1" applyAlignment="1">
      <alignment vertical="center"/>
    </xf>
    <xf numFmtId="0" fontId="31" fillId="0" borderId="0" xfId="0" applyFont="1" applyAlignment="1">
      <alignment horizontal="center"/>
    </xf>
    <xf numFmtId="0" fontId="58" fillId="7" borderId="0" xfId="0" applyFont="1" applyFill="1" applyAlignment="1"/>
    <xf numFmtId="0" fontId="59" fillId="3" borderId="0" xfId="0" applyFont="1" applyFill="1" applyAlignment="1"/>
    <xf numFmtId="0" fontId="60" fillId="0" borderId="0" xfId="0" applyFont="1" applyAlignment="1">
      <alignment wrapText="1"/>
    </xf>
    <xf numFmtId="0" fontId="54" fillId="10" borderId="34" xfId="0" applyFont="1" applyFill="1" applyBorder="1" applyAlignment="1">
      <alignment horizontal="center" vertical="center" wrapText="1"/>
    </xf>
    <xf numFmtId="0" fontId="54" fillId="10" borderId="33" xfId="0" applyFont="1" applyFill="1" applyBorder="1" applyAlignment="1">
      <alignment horizontal="center" vertical="center" wrapText="1"/>
    </xf>
    <xf numFmtId="0" fontId="56" fillId="0" borderId="33" xfId="0" applyFont="1" applyFill="1" applyBorder="1" applyAlignment="1">
      <alignment horizontal="center" vertical="center" wrapText="1"/>
    </xf>
    <xf numFmtId="0" fontId="54" fillId="0" borderId="94" xfId="0" applyFont="1" applyFill="1" applyBorder="1" applyAlignment="1">
      <alignment horizontal="center" vertical="center"/>
    </xf>
    <xf numFmtId="37" fontId="54" fillId="0" borderId="95" xfId="0" applyNumberFormat="1" applyFont="1" applyFill="1" applyBorder="1" applyAlignment="1">
      <alignment horizontal="center" vertical="center"/>
    </xf>
    <xf numFmtId="9" fontId="54" fillId="0" borderId="94" xfId="0" applyNumberFormat="1" applyFont="1" applyFill="1" applyBorder="1" applyAlignment="1">
      <alignment horizontal="center" vertical="center"/>
    </xf>
    <xf numFmtId="0" fontId="54" fillId="0" borderId="96" xfId="0" applyFont="1" applyFill="1" applyBorder="1" applyAlignment="1">
      <alignment horizontal="center" vertical="center"/>
    </xf>
    <xf numFmtId="0" fontId="54" fillId="0" borderId="97" xfId="0" applyFont="1" applyFill="1" applyBorder="1" applyAlignment="1">
      <alignment horizontal="center" vertical="center"/>
    </xf>
    <xf numFmtId="0" fontId="54" fillId="0" borderId="54" xfId="0" applyNumberFormat="1" applyFont="1" applyFill="1" applyBorder="1" applyAlignment="1">
      <alignment horizontal="center" vertical="center"/>
    </xf>
    <xf numFmtId="9" fontId="54" fillId="0" borderId="97" xfId="0" applyNumberFormat="1" applyFont="1" applyFill="1" applyBorder="1" applyAlignment="1">
      <alignment horizontal="center" vertical="center"/>
    </xf>
    <xf numFmtId="0" fontId="54" fillId="0" borderId="93" xfId="0" applyFont="1" applyFill="1" applyBorder="1" applyAlignment="1">
      <alignment horizontal="center" vertical="center"/>
    </xf>
    <xf numFmtId="0" fontId="54" fillId="0" borderId="93" xfId="0" applyFont="1" applyBorder="1" applyAlignment="1">
      <alignment horizontal="center" vertical="center"/>
    </xf>
    <xf numFmtId="0" fontId="54" fillId="0" borderId="94" xfId="0" applyFont="1" applyBorder="1" applyAlignment="1">
      <alignment horizontal="center" vertical="center"/>
    </xf>
    <xf numFmtId="0" fontId="54" fillId="0" borderId="95" xfId="0" applyNumberFormat="1" applyFont="1" applyFill="1" applyBorder="1" applyAlignment="1">
      <alignment horizontal="center" vertical="center"/>
    </xf>
    <xf numFmtId="0" fontId="54" fillId="0" borderId="98" xfId="0" applyFont="1" applyFill="1" applyBorder="1" applyAlignment="1">
      <alignment horizontal="center" vertical="center"/>
    </xf>
    <xf numFmtId="0" fontId="54" fillId="0" borderId="99" xfId="0" applyFont="1" applyFill="1" applyBorder="1" applyAlignment="1">
      <alignment horizontal="center" vertical="center"/>
    </xf>
    <xf numFmtId="37" fontId="54" fillId="0" borderId="100" xfId="0" applyNumberFormat="1" applyFont="1" applyFill="1" applyBorder="1" applyAlignment="1">
      <alignment horizontal="center" vertical="center"/>
    </xf>
    <xf numFmtId="9" fontId="54" fillId="0" borderId="99" xfId="0" applyNumberFormat="1" applyFont="1" applyFill="1" applyBorder="1" applyAlignment="1">
      <alignment horizontal="center" vertical="center"/>
    </xf>
    <xf numFmtId="0" fontId="54" fillId="0" borderId="96" xfId="0" applyFont="1" applyBorder="1" applyAlignment="1">
      <alignment horizontal="center" vertical="center"/>
    </xf>
    <xf numFmtId="0" fontId="54" fillId="0" borderId="97" xfId="0" applyFont="1" applyBorder="1" applyAlignment="1">
      <alignment horizontal="center" vertical="center"/>
    </xf>
    <xf numFmtId="37" fontId="54" fillId="0" borderId="54" xfId="0" applyNumberFormat="1" applyFont="1" applyBorder="1" applyAlignment="1">
      <alignment horizontal="center" vertical="center"/>
    </xf>
    <xf numFmtId="9" fontId="54" fillId="0" borderId="97" xfId="0" applyNumberFormat="1" applyFont="1" applyBorder="1" applyAlignment="1">
      <alignment horizontal="center" vertical="center"/>
    </xf>
    <xf numFmtId="0" fontId="55" fillId="0" borderId="91" xfId="0" applyFont="1" applyBorder="1" applyAlignment="1">
      <alignment horizontal="left" vertical="top"/>
    </xf>
    <xf numFmtId="10" fontId="55" fillId="0" borderId="35" xfId="2" applyNumberFormat="1" applyFont="1" applyBorder="1" applyAlignment="1">
      <alignment horizontal="center" vertical="center"/>
    </xf>
    <xf numFmtId="0" fontId="55" fillId="0" borderId="34" xfId="0" applyFont="1" applyBorder="1" applyAlignment="1">
      <alignment horizontal="center" vertical="center"/>
    </xf>
    <xf numFmtId="10" fontId="55" fillId="0" borderId="73" xfId="2" applyNumberFormat="1" applyFont="1" applyBorder="1" applyAlignment="1">
      <alignment horizontal="center" vertical="center"/>
    </xf>
    <xf numFmtId="9" fontId="54" fillId="0" borderId="94" xfId="0" applyNumberFormat="1" applyFont="1" applyBorder="1" applyAlignment="1">
      <alignment horizontal="center" vertical="center"/>
    </xf>
    <xf numFmtId="37" fontId="54" fillId="0" borderId="54" xfId="0" applyNumberFormat="1" applyFont="1" applyFill="1" applyBorder="1" applyAlignment="1">
      <alignment horizontal="center" vertical="center"/>
    </xf>
    <xf numFmtId="0" fontId="55" fillId="0" borderId="35" xfId="0" applyFont="1" applyBorder="1" applyAlignment="1">
      <alignment horizontal="center" vertical="center"/>
    </xf>
    <xf numFmtId="0" fontId="55" fillId="0" borderId="105" xfId="0" applyFont="1" applyBorder="1" applyAlignment="1">
      <alignment vertical="top"/>
    </xf>
    <xf numFmtId="0" fontId="55" fillId="0" borderId="106" xfId="0" applyFont="1" applyBorder="1" applyAlignment="1">
      <alignment vertical="top"/>
    </xf>
    <xf numFmtId="0" fontId="57" fillId="0" borderId="0" xfId="0" applyFont="1" applyAlignment="1"/>
    <xf numFmtId="0" fontId="59" fillId="0" borderId="0" xfId="0" applyFont="1" applyAlignment="1"/>
    <xf numFmtId="44" fontId="29" fillId="0" borderId="0" xfId="0" applyNumberFormat="1" applyFont="1" applyAlignment="1">
      <alignment vertical="center"/>
    </xf>
    <xf numFmtId="0" fontId="54" fillId="10" borderId="114" xfId="0" applyFont="1" applyFill="1" applyBorder="1" applyAlignment="1">
      <alignment horizontal="center" vertical="center" wrapText="1"/>
    </xf>
    <xf numFmtId="0" fontId="56" fillId="0" borderId="115" xfId="0" applyFont="1" applyFill="1" applyBorder="1" applyAlignment="1">
      <alignment horizontal="center" vertical="center" wrapText="1"/>
    </xf>
    <xf numFmtId="165" fontId="55" fillId="0" borderId="115" xfId="0" applyNumberFormat="1" applyFont="1" applyBorder="1" applyAlignment="1">
      <alignment vertical="center"/>
    </xf>
    <xf numFmtId="0" fontId="62" fillId="0" borderId="0" xfId="0" applyFont="1" applyAlignment="1">
      <alignment vertical="center"/>
    </xf>
    <xf numFmtId="39" fontId="54" fillId="0" borderId="95" xfId="0" applyNumberFormat="1" applyFont="1" applyFill="1" applyBorder="1" applyAlignment="1">
      <alignment horizontal="center" vertical="center"/>
    </xf>
    <xf numFmtId="174" fontId="54" fillId="0" borderId="94" xfId="0" applyNumberFormat="1" applyFont="1" applyFill="1" applyBorder="1" applyAlignment="1">
      <alignment horizontal="right" vertical="center" indent="1"/>
    </xf>
    <xf numFmtId="165" fontId="54" fillId="0" borderId="95" xfId="0" applyNumberFormat="1" applyFont="1" applyFill="1" applyBorder="1" applyAlignment="1">
      <alignment vertical="center"/>
    </xf>
    <xf numFmtId="165" fontId="54" fillId="0" borderId="116" xfId="0" applyNumberFormat="1" applyFont="1" applyFill="1" applyBorder="1" applyAlignment="1">
      <alignment vertical="center"/>
    </xf>
    <xf numFmtId="174" fontId="54" fillId="3" borderId="94" xfId="0" applyNumberFormat="1" applyFont="1" applyFill="1" applyBorder="1" applyAlignment="1">
      <alignment horizontal="right" vertical="center" indent="1"/>
    </xf>
    <xf numFmtId="39" fontId="54" fillId="0" borderId="54" xfId="0" applyNumberFormat="1" applyFont="1" applyFill="1" applyBorder="1" applyAlignment="1">
      <alignment horizontal="center" vertical="center"/>
    </xf>
    <xf numFmtId="174" fontId="54" fillId="0" borderId="97" xfId="0" applyNumberFormat="1" applyFont="1" applyFill="1" applyBorder="1" applyAlignment="1">
      <alignment horizontal="right" vertical="center" indent="1"/>
    </xf>
    <xf numFmtId="165" fontId="54" fillId="0" borderId="54" xfId="0" applyNumberFormat="1" applyFont="1" applyFill="1" applyBorder="1" applyAlignment="1">
      <alignment vertical="center"/>
    </xf>
    <xf numFmtId="165" fontId="54" fillId="0" borderId="117" xfId="0" applyNumberFormat="1" applyFont="1" applyBorder="1" applyAlignment="1">
      <alignment vertical="center"/>
    </xf>
    <xf numFmtId="174" fontId="54" fillId="0" borderId="94" xfId="0" applyNumberFormat="1" applyFont="1" applyBorder="1" applyAlignment="1">
      <alignment horizontal="right" vertical="center" indent="1"/>
    </xf>
    <xf numFmtId="165" fontId="54" fillId="0" borderId="116" xfId="0" applyNumberFormat="1" applyFont="1" applyBorder="1" applyAlignment="1">
      <alignment vertical="center"/>
    </xf>
    <xf numFmtId="174" fontId="54" fillId="0" borderId="99" xfId="0" applyNumberFormat="1" applyFont="1" applyFill="1" applyBorder="1" applyAlignment="1">
      <alignment horizontal="right" vertical="center" indent="1"/>
    </xf>
    <xf numFmtId="165" fontId="54" fillId="0" borderId="100" xfId="0" applyNumberFormat="1" applyFont="1" applyFill="1" applyBorder="1" applyAlignment="1">
      <alignment vertical="center"/>
    </xf>
    <xf numFmtId="165" fontId="54" fillId="0" borderId="118" xfId="0" applyNumberFormat="1" applyFont="1" applyFill="1" applyBorder="1" applyAlignment="1">
      <alignment vertical="center"/>
    </xf>
    <xf numFmtId="174" fontId="54" fillId="0" borderId="97" xfId="0" applyNumberFormat="1" applyFont="1" applyBorder="1" applyAlignment="1">
      <alignment horizontal="right" vertical="center" indent="1"/>
    </xf>
    <xf numFmtId="165" fontId="55" fillId="0" borderId="119" xfId="0" applyNumberFormat="1" applyFont="1" applyBorder="1" applyAlignment="1">
      <alignment vertical="center"/>
    </xf>
    <xf numFmtId="165" fontId="54" fillId="0" borderId="95" xfId="0" applyNumberFormat="1" applyFont="1" applyBorder="1" applyAlignment="1">
      <alignment vertical="center"/>
    </xf>
    <xf numFmtId="165" fontId="55" fillId="0" borderId="115" xfId="0" applyNumberFormat="1" applyFont="1" applyFill="1" applyBorder="1" applyAlignment="1">
      <alignment vertical="center"/>
    </xf>
    <xf numFmtId="165" fontId="54" fillId="0" borderId="117" xfId="0" applyNumberFormat="1" applyFont="1" applyFill="1" applyBorder="1" applyAlignment="1">
      <alignment vertical="center"/>
    </xf>
    <xf numFmtId="0" fontId="63" fillId="0" borderId="0" xfId="0" applyFont="1" applyAlignment="1">
      <alignment vertical="center"/>
    </xf>
    <xf numFmtId="0" fontId="64" fillId="0" borderId="0" xfId="0" applyFont="1" applyAlignment="1">
      <alignment vertical="center"/>
    </xf>
    <xf numFmtId="165" fontId="54" fillId="0" borderId="118" xfId="0" applyNumberFormat="1" applyFont="1" applyBorder="1" applyAlignment="1">
      <alignment vertical="center"/>
    </xf>
    <xf numFmtId="165" fontId="55" fillId="14" borderId="123" xfId="0" applyNumberFormat="1" applyFont="1" applyFill="1" applyBorder="1" applyAlignment="1">
      <alignment vertical="center"/>
    </xf>
    <xf numFmtId="180" fontId="54" fillId="0" borderId="0" xfId="0" applyNumberFormat="1" applyFont="1" applyAlignment="1">
      <alignment horizontal="center" vertical="center"/>
    </xf>
    <xf numFmtId="167" fontId="65" fillId="0" borderId="0" xfId="0" applyNumberFormat="1" applyFont="1" applyBorder="1" applyAlignment="1" applyProtection="1">
      <alignment horizontal="justify" vertical="top"/>
      <protection locked="0"/>
    </xf>
    <xf numFmtId="167" fontId="65" fillId="0" borderId="0" xfId="0" applyNumberFormat="1" applyFont="1" applyAlignment="1" applyProtection="1">
      <alignment horizontal="justify" vertical="top"/>
      <protection locked="0"/>
    </xf>
    <xf numFmtId="0" fontId="54" fillId="0" borderId="0" xfId="0" applyFont="1" applyAlignment="1" applyProtection="1">
      <alignment vertical="center"/>
      <protection locked="0"/>
    </xf>
    <xf numFmtId="0" fontId="54" fillId="0" borderId="0" xfId="0" applyFont="1" applyBorder="1" applyAlignment="1">
      <alignment horizontal="center" vertical="center"/>
    </xf>
    <xf numFmtId="0" fontId="54" fillId="14" borderId="72" xfId="0" applyFont="1" applyFill="1" applyBorder="1" applyAlignment="1">
      <alignment vertical="center"/>
    </xf>
    <xf numFmtId="0" fontId="66" fillId="14" borderId="74" xfId="0" applyFont="1" applyFill="1" applyBorder="1" applyAlignment="1">
      <alignment vertical="center"/>
    </xf>
    <xf numFmtId="0" fontId="54" fillId="14" borderId="74" xfId="0" applyFont="1" applyFill="1" applyBorder="1" applyAlignment="1">
      <alignment horizontal="center" vertical="center"/>
    </xf>
    <xf numFmtId="0" fontId="54" fillId="14" borderId="71" xfId="0" applyFont="1" applyFill="1" applyBorder="1" applyAlignment="1">
      <alignment vertical="center"/>
    </xf>
    <xf numFmtId="0" fontId="54" fillId="14" borderId="75" xfId="0" applyFont="1" applyFill="1" applyBorder="1" applyAlignment="1">
      <alignment vertical="center"/>
    </xf>
    <xf numFmtId="0" fontId="54" fillId="14" borderId="36" xfId="0" applyNumberFormat="1" applyFont="1" applyFill="1" applyBorder="1" applyAlignment="1">
      <alignment horizontal="center" vertical="center"/>
    </xf>
    <xf numFmtId="0" fontId="54" fillId="14" borderId="36" xfId="0" applyFont="1" applyFill="1" applyBorder="1" applyAlignment="1">
      <alignment horizontal="center" vertical="center"/>
    </xf>
    <xf numFmtId="0" fontId="54" fillId="0" borderId="0" xfId="0" applyNumberFormat="1" applyFont="1" applyBorder="1" applyAlignment="1">
      <alignment horizontal="center" vertical="center"/>
    </xf>
    <xf numFmtId="0" fontId="54" fillId="0" borderId="36" xfId="0" applyFont="1" applyBorder="1" applyAlignment="1">
      <alignment vertical="center"/>
    </xf>
    <xf numFmtId="0" fontId="54" fillId="0" borderId="36" xfId="0" applyFont="1" applyBorder="1" applyAlignment="1">
      <alignment horizontal="center" vertical="center"/>
    </xf>
    <xf numFmtId="0" fontId="54" fillId="0" borderId="0" xfId="0" applyFont="1" applyBorder="1" applyAlignment="1">
      <alignment vertical="center"/>
    </xf>
    <xf numFmtId="0" fontId="38" fillId="14" borderId="25" xfId="0" applyFont="1" applyFill="1" applyBorder="1" applyAlignment="1">
      <alignment horizontal="center" vertical="center" wrapText="1"/>
    </xf>
    <xf numFmtId="0" fontId="55" fillId="14" borderId="25" xfId="0" applyFont="1" applyFill="1" applyBorder="1" applyAlignment="1">
      <alignment horizontal="center" vertical="center" wrapText="1"/>
    </xf>
    <xf numFmtId="0" fontId="54" fillId="0" borderId="124" xfId="0" applyFont="1" applyFill="1" applyBorder="1" applyAlignment="1">
      <alignment vertical="center"/>
    </xf>
    <xf numFmtId="0" fontId="54" fillId="0" borderId="107" xfId="0" applyFont="1" applyFill="1" applyBorder="1" applyAlignment="1">
      <alignment vertical="center"/>
    </xf>
    <xf numFmtId="0" fontId="54" fillId="0" borderId="106" xfId="32" applyFont="1" applyBorder="1" applyAlignment="1">
      <alignment vertical="center"/>
    </xf>
    <xf numFmtId="0" fontId="67" fillId="0" borderId="125" xfId="0" applyFont="1" applyBorder="1" applyAlignment="1">
      <alignment horizontal="center" vertical="center"/>
    </xf>
    <xf numFmtId="0" fontId="54" fillId="0" borderId="95" xfId="32" applyFont="1" applyFill="1" applyBorder="1" applyAlignment="1">
      <alignment vertical="center"/>
    </xf>
    <xf numFmtId="0" fontId="67" fillId="0" borderId="94" xfId="0" applyFont="1" applyBorder="1" applyAlignment="1">
      <alignment horizontal="center" vertical="center"/>
    </xf>
    <xf numFmtId="0" fontId="54" fillId="0" borderId="124" xfId="0" applyFont="1" applyBorder="1" applyAlignment="1">
      <alignment vertical="center"/>
    </xf>
    <xf numFmtId="0" fontId="54" fillId="0" borderId="95" xfId="32" applyFont="1" applyBorder="1" applyAlignment="1">
      <alignment vertical="center"/>
    </xf>
    <xf numFmtId="0" fontId="54" fillId="0" borderId="107" xfId="0" applyFont="1" applyBorder="1" applyAlignment="1">
      <alignment vertical="center"/>
    </xf>
    <xf numFmtId="0" fontId="54" fillId="0" borderId="71" xfId="0" applyFont="1" applyBorder="1" applyAlignment="1">
      <alignment vertical="center"/>
    </xf>
    <xf numFmtId="0" fontId="67" fillId="0" borderId="94" xfId="0" applyFont="1" applyFill="1" applyBorder="1" applyAlignment="1">
      <alignment horizontal="center" vertical="center"/>
    </xf>
    <xf numFmtId="0" fontId="54" fillId="0" borderId="75" xfId="0" applyFont="1" applyBorder="1" applyAlignment="1">
      <alignment vertical="center"/>
    </xf>
    <xf numFmtId="0" fontId="54" fillId="0" borderId="109" xfId="32" applyFont="1" applyBorder="1" applyAlignment="1">
      <alignment vertical="center"/>
    </xf>
    <xf numFmtId="0" fontId="67" fillId="0" borderId="127" xfId="0" applyFont="1" applyBorder="1" applyAlignment="1">
      <alignment horizontal="center" vertical="center"/>
    </xf>
    <xf numFmtId="0" fontId="31" fillId="0" borderId="0" xfId="0" applyFont="1" applyBorder="1" applyAlignment="1">
      <alignment vertical="center"/>
    </xf>
    <xf numFmtId="0" fontId="61" fillId="0" borderId="0" xfId="0" applyFont="1" applyBorder="1" applyAlignment="1">
      <alignment horizontal="left" vertical="center" indent="1"/>
    </xf>
    <xf numFmtId="0" fontId="61" fillId="0" borderId="0" xfId="0" applyFont="1" applyBorder="1" applyAlignment="1">
      <alignment vertical="center"/>
    </xf>
    <xf numFmtId="10" fontId="31" fillId="0" borderId="0" xfId="0" applyNumberFormat="1" applyFont="1" applyAlignment="1">
      <alignment vertical="center"/>
    </xf>
    <xf numFmtId="4" fontId="54" fillId="0" borderId="0" xfId="0" applyNumberFormat="1" applyFont="1" applyAlignment="1">
      <alignment vertical="center"/>
    </xf>
    <xf numFmtId="167" fontId="54" fillId="0" borderId="0" xfId="0" applyNumberFormat="1" applyFont="1" applyAlignment="1">
      <alignment vertical="center"/>
    </xf>
    <xf numFmtId="0" fontId="54" fillId="14" borderId="73" xfId="0" applyFont="1" applyFill="1" applyBorder="1" applyAlignment="1">
      <alignment vertical="center"/>
    </xf>
    <xf numFmtId="0" fontId="67" fillId="0" borderId="0" xfId="0" applyFont="1"/>
    <xf numFmtId="167" fontId="65" fillId="0" borderId="0" xfId="0" applyNumberFormat="1" applyFont="1" applyAlignment="1">
      <alignment horizontal="justify" vertical="top" wrapText="1"/>
    </xf>
    <xf numFmtId="0" fontId="54" fillId="14" borderId="76" xfId="0" applyFont="1" applyFill="1" applyBorder="1" applyAlignment="1">
      <alignment vertical="center"/>
    </xf>
    <xf numFmtId="173" fontId="31" fillId="0" borderId="0" xfId="0" applyNumberFormat="1" applyFont="1" applyAlignment="1">
      <alignment vertical="center"/>
    </xf>
    <xf numFmtId="0" fontId="31" fillId="3" borderId="0" xfId="0" applyFont="1" applyFill="1" applyAlignment="1">
      <alignment vertical="center"/>
    </xf>
    <xf numFmtId="0" fontId="31" fillId="0" borderId="87" xfId="0" applyFont="1" applyBorder="1"/>
    <xf numFmtId="0" fontId="57" fillId="0" borderId="0" xfId="0" applyFont="1" applyBorder="1" applyAlignment="1">
      <alignment horizontal="center"/>
    </xf>
    <xf numFmtId="0" fontId="31" fillId="0" borderId="0" xfId="0" applyFont="1" applyBorder="1"/>
    <xf numFmtId="0" fontId="31" fillId="0" borderId="0" xfId="0" applyFont="1" applyBorder="1" applyAlignment="1">
      <alignment horizontal="center"/>
    </xf>
    <xf numFmtId="0" fontId="54" fillId="0" borderId="127" xfId="0" applyFont="1" applyFill="1" applyBorder="1" applyAlignment="1">
      <alignment horizontal="center" vertical="center"/>
    </xf>
    <xf numFmtId="39" fontId="54" fillId="0" borderId="109" xfId="0" applyNumberFormat="1" applyFont="1" applyFill="1" applyBorder="1" applyAlignment="1">
      <alignment horizontal="center" vertical="center"/>
    </xf>
    <xf numFmtId="9" fontId="54" fillId="0" borderId="127" xfId="0" applyNumberFormat="1" applyFont="1" applyFill="1" applyBorder="1" applyAlignment="1">
      <alignment horizontal="center" vertical="center"/>
    </xf>
    <xf numFmtId="37" fontId="31" fillId="3" borderId="95" xfId="0" applyNumberFormat="1" applyFont="1" applyFill="1" applyBorder="1" applyAlignment="1">
      <alignment horizontal="center" vertical="center"/>
    </xf>
    <xf numFmtId="0" fontId="31" fillId="3" borderId="94" xfId="0" applyFont="1" applyFill="1" applyBorder="1" applyAlignment="1">
      <alignment horizontal="center" vertical="center"/>
    </xf>
    <xf numFmtId="9" fontId="31" fillId="3" borderId="94" xfId="0" applyNumberFormat="1" applyFont="1" applyFill="1" applyBorder="1" applyAlignment="1">
      <alignment horizontal="center" vertical="center"/>
    </xf>
    <xf numFmtId="0" fontId="31" fillId="0" borderId="37" xfId="0" applyFont="1" applyBorder="1"/>
    <xf numFmtId="0" fontId="71" fillId="15" borderId="130" xfId="0" applyFont="1" applyFill="1" applyBorder="1" applyAlignment="1">
      <alignment vertical="center"/>
    </xf>
    <xf numFmtId="0" fontId="70" fillId="15" borderId="113" xfId="0" applyFont="1" applyFill="1" applyBorder="1" applyAlignment="1">
      <alignment horizontal="center" vertical="center" wrapText="1"/>
    </xf>
    <xf numFmtId="10" fontId="54" fillId="0" borderId="0" xfId="0" applyNumberFormat="1" applyFont="1" applyAlignment="1">
      <alignment vertical="center"/>
    </xf>
    <xf numFmtId="43" fontId="54" fillId="0" borderId="0" xfId="0" applyNumberFormat="1" applyFont="1" applyAlignment="1">
      <alignment vertical="center"/>
    </xf>
    <xf numFmtId="174" fontId="54" fillId="0" borderId="127" xfId="0" applyNumberFormat="1" applyFont="1" applyFill="1" applyBorder="1" applyAlignment="1">
      <alignment horizontal="right" vertical="center" indent="1"/>
    </xf>
    <xf numFmtId="165" fontId="54" fillId="0" borderId="131" xfId="0" applyNumberFormat="1" applyFont="1" applyFill="1" applyBorder="1" applyAlignment="1">
      <alignment vertical="center"/>
    </xf>
    <xf numFmtId="165" fontId="54" fillId="0" borderId="54" xfId="0" applyNumberFormat="1" applyFont="1" applyFill="1" applyBorder="1" applyAlignment="1">
      <alignment horizontal="right" vertical="center"/>
    </xf>
    <xf numFmtId="39" fontId="31" fillId="0" borderId="95" xfId="0" applyNumberFormat="1" applyFont="1" applyFill="1" applyBorder="1" applyAlignment="1">
      <alignment horizontal="center" vertical="center"/>
    </xf>
    <xf numFmtId="165" fontId="31" fillId="0" borderId="95" xfId="0" applyNumberFormat="1" applyFont="1" applyBorder="1" applyAlignment="1">
      <alignment vertical="center"/>
    </xf>
    <xf numFmtId="182" fontId="54" fillId="0" borderId="0" xfId="0" applyNumberFormat="1" applyFont="1" applyAlignment="1">
      <alignment vertical="center"/>
    </xf>
    <xf numFmtId="39" fontId="31" fillId="3" borderId="95" xfId="0" applyNumberFormat="1" applyFont="1" applyFill="1" applyBorder="1" applyAlignment="1">
      <alignment horizontal="center" vertical="center"/>
    </xf>
    <xf numFmtId="174" fontId="31" fillId="3" borderId="94" xfId="0" applyNumberFormat="1" applyFont="1" applyFill="1" applyBorder="1" applyAlignment="1">
      <alignment horizontal="right" vertical="center" indent="1"/>
    </xf>
    <xf numFmtId="165" fontId="31" fillId="3" borderId="95" xfId="0" applyNumberFormat="1" applyFont="1" applyFill="1" applyBorder="1" applyAlignment="1">
      <alignment vertical="center"/>
    </xf>
    <xf numFmtId="165" fontId="31" fillId="3" borderId="117" xfId="0" applyNumberFormat="1" applyFont="1" applyFill="1" applyBorder="1" applyAlignment="1">
      <alignment vertical="center"/>
    </xf>
    <xf numFmtId="43" fontId="31" fillId="3" borderId="0" xfId="0" applyNumberFormat="1" applyFont="1" applyFill="1" applyAlignment="1">
      <alignment vertical="center"/>
    </xf>
    <xf numFmtId="181" fontId="31" fillId="3" borderId="0" xfId="0" applyNumberFormat="1" applyFont="1" applyFill="1" applyAlignment="1">
      <alignment vertical="center"/>
    </xf>
    <xf numFmtId="183" fontId="31" fillId="3" borderId="0" xfId="0" applyNumberFormat="1" applyFont="1" applyFill="1" applyAlignment="1">
      <alignment vertical="center"/>
    </xf>
    <xf numFmtId="0" fontId="40" fillId="0" borderId="52" xfId="0" applyFont="1" applyBorder="1" applyAlignment="1">
      <alignment horizontal="left" vertical="center"/>
    </xf>
    <xf numFmtId="0" fontId="40" fillId="0" borderId="52" xfId="0" applyFont="1" applyBorder="1" applyAlignment="1">
      <alignment horizontal="center" vertical="center"/>
    </xf>
    <xf numFmtId="4" fontId="40" fillId="0" borderId="52" xfId="0" applyNumberFormat="1" applyFont="1" applyBorder="1" applyAlignment="1">
      <alignment horizontal="center" vertical="center"/>
    </xf>
    <xf numFmtId="4" fontId="40" fillId="0" borderId="52" xfId="0" applyNumberFormat="1" applyFont="1" applyBorder="1" applyAlignment="1">
      <alignment horizontal="left" vertical="center"/>
    </xf>
    <xf numFmtId="0" fontId="40" fillId="0" borderId="55" xfId="0" applyFont="1" applyBorder="1" applyAlignment="1">
      <alignment horizontal="left" vertical="center"/>
    </xf>
    <xf numFmtId="4" fontId="31" fillId="0" borderId="0" xfId="0" applyNumberFormat="1" applyFont="1"/>
    <xf numFmtId="0" fontId="40" fillId="0" borderId="145" xfId="0" applyFont="1" applyBorder="1" applyAlignment="1">
      <alignment horizontal="left" vertical="center"/>
    </xf>
    <xf numFmtId="4" fontId="40" fillId="0" borderId="136" xfId="0" applyNumberFormat="1" applyFont="1" applyFill="1" applyBorder="1" applyAlignment="1">
      <alignment horizontal="center" vertical="center"/>
    </xf>
    <xf numFmtId="4" fontId="40" fillId="0" borderId="62" xfId="0" applyNumberFormat="1" applyFont="1" applyFill="1" applyBorder="1" applyAlignment="1">
      <alignment horizontal="center" vertical="center"/>
    </xf>
    <xf numFmtId="0" fontId="40" fillId="0" borderId="149" xfId="0" applyFont="1" applyBorder="1" applyAlignment="1">
      <alignment horizontal="left" vertical="center"/>
    </xf>
    <xf numFmtId="0" fontId="41" fillId="0" borderId="0" xfId="0" applyFont="1" applyFill="1" applyBorder="1" applyAlignment="1">
      <alignment vertical="center"/>
    </xf>
    <xf numFmtId="43" fontId="31" fillId="0" borderId="0" xfId="0" applyNumberFormat="1" applyFont="1"/>
    <xf numFmtId="0" fontId="22" fillId="0" borderId="0" xfId="0" applyFont="1" applyFill="1" applyBorder="1" applyAlignment="1">
      <alignment vertical="top"/>
    </xf>
    <xf numFmtId="0" fontId="22" fillId="0" borderId="0" xfId="0" applyFont="1" applyFill="1" applyBorder="1" applyAlignment="1">
      <alignment horizontal="left" vertical="top"/>
    </xf>
    <xf numFmtId="0" fontId="41" fillId="0" borderId="0" xfId="0" applyFont="1" applyFill="1" applyBorder="1" applyAlignment="1"/>
    <xf numFmtId="0" fontId="0" fillId="18" borderId="33" xfId="0" applyFill="1" applyBorder="1" applyAlignment="1">
      <alignment horizontal="center" vertical="center"/>
    </xf>
    <xf numFmtId="0" fontId="12" fillId="0" borderId="71" xfId="0" applyFont="1" applyBorder="1"/>
    <xf numFmtId="0" fontId="12" fillId="0" borderId="0" xfId="0" applyFont="1" applyBorder="1"/>
    <xf numFmtId="0" fontId="0" fillId="0" borderId="82" xfId="0" applyBorder="1"/>
    <xf numFmtId="0" fontId="0" fillId="0" borderId="23" xfId="0" applyBorder="1"/>
    <xf numFmtId="0" fontId="0" fillId="0" borderId="71" xfId="0" applyBorder="1"/>
    <xf numFmtId="0" fontId="0" fillId="0" borderId="82" xfId="0" applyBorder="1" applyAlignment="1">
      <alignment horizontal="center"/>
    </xf>
    <xf numFmtId="0" fontId="0" fillId="0" borderId="23" xfId="0" applyBorder="1" applyAlignment="1">
      <alignment horizontal="center"/>
    </xf>
    <xf numFmtId="0" fontId="0" fillId="0" borderId="75" xfId="0" applyBorder="1"/>
    <xf numFmtId="0" fontId="0" fillId="0" borderId="36" xfId="0" applyBorder="1"/>
    <xf numFmtId="0" fontId="0" fillId="0" borderId="80" xfId="0" applyBorder="1" applyAlignment="1">
      <alignment horizontal="center"/>
    </xf>
    <xf numFmtId="0" fontId="0" fillId="0" borderId="76" xfId="0" applyBorder="1" applyAlignment="1">
      <alignment horizontal="center"/>
    </xf>
    <xf numFmtId="0" fontId="0" fillId="0" borderId="0" xfId="0" applyBorder="1" applyAlignment="1">
      <alignment horizontal="center"/>
    </xf>
    <xf numFmtId="0" fontId="47" fillId="0" borderId="0" xfId="0" applyFont="1" applyAlignment="1">
      <alignment horizontal="center" vertical="center" wrapText="1"/>
    </xf>
    <xf numFmtId="0" fontId="41" fillId="0" borderId="0" xfId="0" applyFont="1" applyAlignment="1">
      <alignment vertical="center" wrapText="1"/>
    </xf>
    <xf numFmtId="0" fontId="47" fillId="0" borderId="0" xfId="0" applyFont="1" applyAlignment="1">
      <alignment horizontal="right" vertical="center" wrapText="1"/>
    </xf>
    <xf numFmtId="169" fontId="47" fillId="0" borderId="0" xfId="0" applyNumberFormat="1" applyFont="1" applyAlignment="1">
      <alignment horizontal="center" vertical="center" wrapText="1"/>
    </xf>
    <xf numFmtId="0" fontId="41" fillId="0" borderId="0" xfId="0" applyFont="1" applyAlignment="1">
      <alignment horizontal="center" vertical="center" wrapText="1"/>
    </xf>
    <xf numFmtId="0" fontId="75" fillId="0" borderId="33" xfId="24" applyFont="1" applyBorder="1" applyAlignment="1">
      <alignment horizontal="center" vertical="center" wrapText="1"/>
    </xf>
    <xf numFmtId="0" fontId="44" fillId="0" borderId="152" xfId="0" applyFont="1" applyBorder="1" applyAlignment="1">
      <alignment horizontal="center" vertical="center" wrapText="1"/>
    </xf>
    <xf numFmtId="0" fontId="44" fillId="0" borderId="153" xfId="0" applyFont="1" applyBorder="1" applyAlignment="1">
      <alignment horizontal="center" vertical="center" wrapText="1"/>
    </xf>
    <xf numFmtId="0" fontId="44" fillId="0" borderId="154" xfId="0" applyFont="1" applyBorder="1" applyAlignment="1">
      <alignment horizontal="center" vertical="center" wrapText="1"/>
    </xf>
    <xf numFmtId="165" fontId="75" fillId="0" borderId="33" xfId="1" applyFont="1" applyBorder="1" applyAlignment="1">
      <alignment horizontal="center" vertical="center" wrapText="1"/>
    </xf>
    <xf numFmtId="49" fontId="43" fillId="19" borderId="155" xfId="9" applyNumberFormat="1" applyFont="1" applyFill="1" applyBorder="1" applyAlignment="1">
      <alignment horizontal="left" vertical="center" wrapText="1"/>
    </xf>
    <xf numFmtId="167" fontId="43" fillId="0" borderId="52" xfId="3" applyFont="1" applyFill="1" applyBorder="1"/>
    <xf numFmtId="167" fontId="43" fillId="0" borderId="156" xfId="3" applyFont="1" applyFill="1" applyBorder="1"/>
    <xf numFmtId="167" fontId="43" fillId="0" borderId="52" xfId="3" applyNumberFormat="1" applyFont="1" applyFill="1" applyBorder="1"/>
    <xf numFmtId="49" fontId="43" fillId="19" borderId="157" xfId="9" applyNumberFormat="1" applyFont="1" applyFill="1" applyBorder="1" applyAlignment="1">
      <alignment horizontal="left" vertical="center" wrapText="1"/>
    </xf>
    <xf numFmtId="167" fontId="43" fillId="0" borderId="158" xfId="3" applyFont="1" applyFill="1" applyBorder="1"/>
    <xf numFmtId="167" fontId="43" fillId="0" borderId="159" xfId="3" applyFont="1" applyFill="1" applyBorder="1"/>
    <xf numFmtId="49" fontId="43" fillId="20" borderId="155" xfId="9" applyNumberFormat="1" applyFont="1" applyFill="1" applyBorder="1" applyAlignment="1">
      <alignment horizontal="left" vertical="center" wrapText="1"/>
    </xf>
    <xf numFmtId="167" fontId="43" fillId="21" borderId="52" xfId="3" applyFont="1" applyFill="1" applyBorder="1"/>
    <xf numFmtId="167" fontId="43" fillId="21" borderId="156" xfId="3" applyFont="1" applyFill="1" applyBorder="1"/>
    <xf numFmtId="49" fontId="43" fillId="22" borderId="157" xfId="9" applyNumberFormat="1" applyFont="1" applyFill="1" applyBorder="1" applyAlignment="1">
      <alignment horizontal="left" vertical="center" wrapText="1"/>
    </xf>
    <xf numFmtId="167" fontId="43" fillId="7" borderId="158" xfId="3" applyFont="1" applyFill="1" applyBorder="1"/>
    <xf numFmtId="167" fontId="43" fillId="7" borderId="159" xfId="3" applyFont="1" applyFill="1" applyBorder="1"/>
    <xf numFmtId="0" fontId="43" fillId="0" borderId="0" xfId="0" applyFont="1" applyFill="1" applyBorder="1" applyAlignment="1">
      <alignment horizontal="left" vertical="center"/>
    </xf>
    <xf numFmtId="167" fontId="43" fillId="0" borderId="0" xfId="3" applyFont="1" applyFill="1" applyBorder="1"/>
    <xf numFmtId="43" fontId="76" fillId="0" borderId="0" xfId="9" applyFont="1" applyBorder="1" applyAlignment="1">
      <alignment vertical="center"/>
    </xf>
    <xf numFmtId="0" fontId="44" fillId="0" borderId="0" xfId="0" applyFont="1" applyBorder="1" applyAlignment="1">
      <alignment horizontal="center" vertical="center" wrapText="1"/>
    </xf>
    <xf numFmtId="0" fontId="43" fillId="0" borderId="0" xfId="0" applyFont="1" applyAlignment="1">
      <alignment vertical="center"/>
    </xf>
    <xf numFmtId="0" fontId="76" fillId="0" borderId="158" xfId="0" applyFont="1" applyBorder="1" applyAlignment="1">
      <alignment horizontal="center" vertical="center"/>
    </xf>
    <xf numFmtId="167" fontId="76" fillId="0" borderId="159" xfId="0" applyNumberFormat="1" applyFont="1" applyBorder="1" applyAlignment="1">
      <alignment horizontal="center" vertical="center"/>
    </xf>
    <xf numFmtId="167" fontId="43" fillId="0" borderId="0" xfId="0" applyNumberFormat="1" applyFont="1" applyAlignment="1">
      <alignment vertical="center"/>
    </xf>
    <xf numFmtId="49" fontId="43" fillId="19" borderId="0" xfId="9" applyNumberFormat="1" applyFont="1" applyFill="1" applyBorder="1" applyAlignment="1">
      <alignment horizontal="left" vertical="center" wrapText="1"/>
    </xf>
    <xf numFmtId="0" fontId="76" fillId="0" borderId="0" xfId="0" applyFont="1" applyBorder="1" applyAlignment="1">
      <alignment horizontal="center" vertical="center"/>
    </xf>
    <xf numFmtId="0" fontId="76" fillId="0" borderId="52" xfId="0" applyFont="1" applyBorder="1" applyAlignment="1">
      <alignment horizontal="center" vertical="center"/>
    </xf>
    <xf numFmtId="167" fontId="76" fillId="0" borderId="156" xfId="0" applyNumberFormat="1" applyFont="1" applyBorder="1" applyAlignment="1">
      <alignment horizontal="center" vertical="center"/>
    </xf>
    <xf numFmtId="4" fontId="43" fillId="0" borderId="0" xfId="0" applyNumberFormat="1" applyFont="1" applyAlignment="1">
      <alignment vertical="center"/>
    </xf>
    <xf numFmtId="0" fontId="47" fillId="0" borderId="0" xfId="0" applyFont="1" applyBorder="1" applyAlignment="1">
      <alignment horizontal="center" vertical="center"/>
    </xf>
    <xf numFmtId="4" fontId="47" fillId="0" borderId="0" xfId="0" applyNumberFormat="1" applyFont="1" applyBorder="1" applyAlignment="1">
      <alignment horizontal="center" vertical="center"/>
    </xf>
    <xf numFmtId="43" fontId="47"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4" fillId="0" borderId="156" xfId="0" applyFont="1" applyBorder="1" applyAlignment="1">
      <alignment vertical="center" wrapText="1"/>
    </xf>
    <xf numFmtId="167" fontId="76" fillId="0" borderId="156" xfId="0" applyNumberFormat="1" applyFont="1" applyBorder="1" applyAlignment="1">
      <alignment vertical="center"/>
    </xf>
    <xf numFmtId="167" fontId="76" fillId="0" borderId="159" xfId="0" applyNumberFormat="1" applyFont="1" applyBorder="1" applyAlignment="1">
      <alignment vertical="center"/>
    </xf>
    <xf numFmtId="0" fontId="75" fillId="0" borderId="33" xfId="0" applyFont="1" applyBorder="1" applyAlignment="1">
      <alignment horizontal="center" vertical="center" wrapText="1"/>
    </xf>
    <xf numFmtId="9" fontId="75" fillId="0" borderId="33" xfId="2" applyFont="1" applyBorder="1" applyAlignment="1">
      <alignment horizontal="center" vertical="center" wrapText="1"/>
    </xf>
    <xf numFmtId="0" fontId="43" fillId="0" borderId="0" xfId="0" applyFont="1" applyBorder="1" applyAlignment="1">
      <alignment vertical="center"/>
    </xf>
    <xf numFmtId="167" fontId="0" fillId="0" borderId="0" xfId="0" applyNumberFormat="1"/>
    <xf numFmtId="0" fontId="55" fillId="0" borderId="35" xfId="0" applyFont="1" applyBorder="1" applyAlignment="1">
      <alignment horizontal="left" vertical="top"/>
    </xf>
    <xf numFmtId="0" fontId="55" fillId="0" borderId="34" xfId="0" applyFont="1" applyBorder="1" applyAlignment="1">
      <alignment horizontal="left" vertical="top"/>
    </xf>
    <xf numFmtId="0" fontId="87" fillId="0" borderId="25" xfId="0" applyFont="1" applyBorder="1" applyAlignment="1">
      <alignment horizontal="center" vertical="center"/>
    </xf>
    <xf numFmtId="0" fontId="9" fillId="0" borderId="17" xfId="31" applyNumberFormat="1" applyFont="1" applyFill="1" applyBorder="1" applyAlignment="1">
      <alignment horizontal="left" vertical="center" wrapText="1"/>
    </xf>
    <xf numFmtId="4" fontId="9" fillId="0" borderId="161" xfId="31" applyNumberFormat="1" applyFont="1" applyFill="1" applyBorder="1" applyAlignment="1">
      <alignment horizontal="center" vertical="center"/>
    </xf>
    <xf numFmtId="177" fontId="9" fillId="0" borderId="161" xfId="31" applyNumberFormat="1" applyFont="1" applyFill="1" applyBorder="1" applyAlignment="1">
      <alignment horizontal="center" vertical="center"/>
    </xf>
    <xf numFmtId="1" fontId="9" fillId="0" borderId="165" xfId="31" applyNumberFormat="1" applyFont="1" applyFill="1" applyBorder="1" applyAlignment="1">
      <alignment horizontal="center" vertical="center"/>
    </xf>
    <xf numFmtId="4" fontId="9" fillId="0" borderId="165" xfId="31" applyNumberFormat="1" applyFont="1" applyFill="1" applyBorder="1" applyAlignment="1">
      <alignment horizontal="center" vertical="center"/>
    </xf>
    <xf numFmtId="4" fontId="13" fillId="0" borderId="165" xfId="31" applyNumberFormat="1" applyFont="1" applyFill="1" applyBorder="1" applyAlignment="1">
      <alignment horizontal="center" vertical="center"/>
    </xf>
    <xf numFmtId="0" fontId="54" fillId="0" borderId="93" xfId="0" applyFont="1" applyFill="1" applyBorder="1" applyAlignment="1">
      <alignment horizontal="justify" vertical="top" wrapText="1"/>
    </xf>
    <xf numFmtId="0" fontId="51" fillId="0" borderId="93" xfId="0" applyFont="1" applyBorder="1" applyAlignment="1">
      <alignment horizontal="left" vertical="center"/>
    </xf>
    <xf numFmtId="0" fontId="54" fillId="0" borderId="73" xfId="0" applyFont="1" applyFill="1" applyBorder="1" applyAlignment="1">
      <alignment horizontal="center" vertical="center"/>
    </xf>
    <xf numFmtId="0" fontId="54" fillId="0" borderId="23" xfId="0" applyFont="1" applyFill="1" applyBorder="1" applyAlignment="1">
      <alignment horizontal="center" vertical="center"/>
    </xf>
    <xf numFmtId="0" fontId="0" fillId="0" borderId="95" xfId="0" applyBorder="1" applyAlignment="1">
      <alignment horizontal="left" vertical="top"/>
    </xf>
    <xf numFmtId="0" fontId="54" fillId="0" borderId="98" xfId="0" applyFont="1" applyFill="1" applyBorder="1" applyAlignment="1">
      <alignment horizontal="left" vertical="top"/>
    </xf>
    <xf numFmtId="0" fontId="86" fillId="0" borderId="76" xfId="0" applyFont="1" applyFill="1" applyBorder="1" applyAlignment="1">
      <alignment horizontal="left" vertical="top"/>
    </xf>
    <xf numFmtId="0" fontId="54" fillId="10" borderId="165" xfId="0" applyFont="1" applyFill="1" applyBorder="1" applyAlignment="1">
      <alignment horizontal="center" vertical="center" wrapText="1"/>
    </xf>
    <xf numFmtId="43" fontId="55" fillId="0" borderId="0" xfId="0" applyNumberFormat="1" applyFont="1" applyAlignment="1">
      <alignment vertical="center"/>
    </xf>
    <xf numFmtId="0" fontId="3" fillId="0" borderId="0" xfId="43"/>
    <xf numFmtId="0" fontId="90" fillId="2" borderId="71" xfId="44" applyFont="1" applyFill="1" applyBorder="1" applyAlignment="1">
      <alignment horizontal="center" vertical="center"/>
    </xf>
    <xf numFmtId="0" fontId="90" fillId="2" borderId="0" xfId="44" applyFont="1" applyFill="1" applyBorder="1" applyAlignment="1">
      <alignment horizontal="center" vertical="center"/>
    </xf>
    <xf numFmtId="0" fontId="90" fillId="2" borderId="0" xfId="44" applyFont="1" applyFill="1" applyBorder="1" applyAlignment="1">
      <alignment horizontal="center" vertical="center" wrapText="1"/>
    </xf>
    <xf numFmtId="0" fontId="90" fillId="2" borderId="23" xfId="44" applyFont="1" applyFill="1" applyBorder="1" applyAlignment="1">
      <alignment horizontal="center" vertical="center" wrapText="1"/>
    </xf>
    <xf numFmtId="0" fontId="90" fillId="0" borderId="71" xfId="44" applyFont="1" applyBorder="1" applyAlignment="1">
      <alignment horizontal="center"/>
    </xf>
    <xf numFmtId="0" fontId="90" fillId="0" borderId="0" xfId="44" applyFont="1" applyBorder="1"/>
    <xf numFmtId="0" fontId="89" fillId="0" borderId="0" xfId="44" applyFont="1" applyBorder="1"/>
    <xf numFmtId="0" fontId="89" fillId="0" borderId="23" xfId="44" applyFont="1" applyBorder="1"/>
    <xf numFmtId="10" fontId="90" fillId="0" borderId="0" xfId="44" applyNumberFormat="1" applyFont="1" applyBorder="1"/>
    <xf numFmtId="10" fontId="90" fillId="0" borderId="23" xfId="44" applyNumberFormat="1" applyFont="1" applyFill="1" applyBorder="1"/>
    <xf numFmtId="0" fontId="89" fillId="0" borderId="71" xfId="44" applyFont="1" applyBorder="1" applyAlignment="1">
      <alignment horizontal="center"/>
    </xf>
    <xf numFmtId="10" fontId="89" fillId="0" borderId="0" xfId="44" applyNumberFormat="1" applyFont="1" applyBorder="1"/>
    <xf numFmtId="10" fontId="89" fillId="0" borderId="23" xfId="44" applyNumberFormat="1" applyFont="1" applyBorder="1"/>
    <xf numFmtId="10" fontId="90" fillId="0" borderId="0" xfId="44" applyNumberFormat="1" applyFont="1" applyFill="1" applyBorder="1"/>
    <xf numFmtId="10" fontId="90" fillId="0" borderId="23" xfId="44" applyNumberFormat="1" applyFont="1" applyBorder="1"/>
    <xf numFmtId="49" fontId="89" fillId="0" borderId="71" xfId="44" applyNumberFormat="1" applyFont="1" applyBorder="1" applyAlignment="1">
      <alignment horizontal="right"/>
    </xf>
    <xf numFmtId="10" fontId="89" fillId="0" borderId="0" xfId="44" applyNumberFormat="1" applyFont="1" applyFill="1" applyBorder="1"/>
    <xf numFmtId="49" fontId="89" fillId="0" borderId="71" xfId="44" applyNumberFormat="1" applyFont="1" applyBorder="1" applyAlignment="1">
      <alignment horizontal="center"/>
    </xf>
    <xf numFmtId="49" fontId="90" fillId="0" borderId="71" xfId="44" applyNumberFormat="1" applyFont="1" applyBorder="1" applyAlignment="1">
      <alignment horizontal="center"/>
    </xf>
    <xf numFmtId="10" fontId="90" fillId="0" borderId="23" xfId="45" applyNumberFormat="1" applyFont="1" applyFill="1" applyBorder="1"/>
    <xf numFmtId="49" fontId="0" fillId="0" borderId="71" xfId="44" applyNumberFormat="1" applyFont="1" applyBorder="1" applyAlignment="1">
      <alignment horizontal="right"/>
    </xf>
    <xf numFmtId="0" fontId="0" fillId="0" borderId="0" xfId="44" applyFont="1" applyBorder="1"/>
    <xf numFmtId="10" fontId="89" fillId="0" borderId="23" xfId="44" applyNumberFormat="1" applyFont="1" applyFill="1" applyBorder="1"/>
    <xf numFmtId="4" fontId="89" fillId="0" borderId="0" xfId="44" applyNumberFormat="1" applyFont="1" applyBorder="1"/>
    <xf numFmtId="4" fontId="89" fillId="0" borderId="23" xfId="44" applyNumberFormat="1" applyFont="1" applyBorder="1"/>
    <xf numFmtId="0" fontId="89" fillId="2" borderId="71" xfId="44" applyFont="1" applyFill="1" applyBorder="1" applyAlignment="1">
      <alignment horizontal="center"/>
    </xf>
    <xf numFmtId="0" fontId="90" fillId="2" borderId="0" xfId="44" applyFont="1" applyFill="1" applyBorder="1" applyAlignment="1">
      <alignment horizontal="center"/>
    </xf>
    <xf numFmtId="4" fontId="89" fillId="2" borderId="0" xfId="44" applyNumberFormat="1" applyFont="1" applyFill="1" applyBorder="1"/>
    <xf numFmtId="10" fontId="90" fillId="23" borderId="23" xfId="45" applyNumberFormat="1" applyFont="1" applyFill="1" applyBorder="1"/>
    <xf numFmtId="10" fontId="90" fillId="2" borderId="23" xfId="45" applyNumberFormat="1" applyFont="1" applyFill="1" applyBorder="1"/>
    <xf numFmtId="0" fontId="89" fillId="0" borderId="71" xfId="44" applyFont="1" applyBorder="1" applyAlignment="1"/>
    <xf numFmtId="9" fontId="89" fillId="0" borderId="23" xfId="45" applyBorder="1"/>
    <xf numFmtId="0" fontId="89" fillId="24" borderId="71" xfId="44" applyFont="1" applyFill="1" applyBorder="1" applyAlignment="1">
      <alignment horizontal="center"/>
    </xf>
    <xf numFmtId="0" fontId="89" fillId="24" borderId="0" xfId="44" applyFont="1" applyFill="1" applyBorder="1"/>
    <xf numFmtId="0" fontId="89" fillId="24" borderId="23" xfId="44" applyFont="1" applyFill="1" applyBorder="1"/>
    <xf numFmtId="0" fontId="89" fillId="23" borderId="71" xfId="44" applyFont="1" applyFill="1" applyBorder="1" applyAlignment="1">
      <alignment horizontal="center"/>
    </xf>
    <xf numFmtId="0" fontId="90" fillId="23" borderId="0" xfId="44" applyFont="1" applyFill="1" applyBorder="1" applyAlignment="1">
      <alignment horizontal="center"/>
    </xf>
    <xf numFmtId="4" fontId="89" fillId="23" borderId="0" xfId="44" applyNumberFormat="1" applyFont="1" applyFill="1" applyBorder="1"/>
    <xf numFmtId="0" fontId="3" fillId="0" borderId="71" xfId="43" applyBorder="1"/>
    <xf numFmtId="0" fontId="3" fillId="0" borderId="0" xfId="43" applyBorder="1"/>
    <xf numFmtId="10" fontId="3" fillId="0" borderId="23" xfId="43" applyNumberFormat="1" applyFill="1" applyBorder="1"/>
    <xf numFmtId="0" fontId="3" fillId="0" borderId="75" xfId="43" applyBorder="1"/>
    <xf numFmtId="0" fontId="3" fillId="0" borderId="36" xfId="43" applyBorder="1"/>
    <xf numFmtId="10" fontId="3" fillId="0" borderId="76" xfId="43" applyNumberFormat="1" applyFill="1" applyBorder="1"/>
    <xf numFmtId="0" fontId="3" fillId="0" borderId="34" xfId="43" applyBorder="1"/>
    <xf numFmtId="0" fontId="87" fillId="0" borderId="105" xfId="0" applyFont="1" applyBorder="1" applyAlignment="1">
      <alignment vertical="top"/>
    </xf>
    <xf numFmtId="0" fontId="55" fillId="0" borderId="106" xfId="0" applyFont="1" applyBorder="1" applyAlignment="1">
      <alignment horizontal="left" vertical="top" indent="2"/>
    </xf>
    <xf numFmtId="10" fontId="55" fillId="0" borderId="165" xfId="0" applyNumberFormat="1" applyFont="1" applyBorder="1" applyAlignment="1">
      <alignment vertical="top"/>
    </xf>
    <xf numFmtId="165" fontId="87" fillId="0" borderId="117" xfId="0" applyNumberFormat="1" applyFont="1" applyBorder="1" applyAlignment="1">
      <alignment vertical="center"/>
    </xf>
    <xf numFmtId="0" fontId="22" fillId="13" borderId="79" xfId="0" applyFont="1" applyFill="1" applyBorder="1" applyAlignment="1">
      <alignment horizontal="center" vertical="center"/>
    </xf>
    <xf numFmtId="0" fontId="94" fillId="25" borderId="171" xfId="43" applyFont="1" applyFill="1" applyBorder="1" applyAlignment="1">
      <alignment horizontal="center"/>
    </xf>
    <xf numFmtId="0" fontId="94" fillId="26" borderId="171" xfId="43" applyFont="1" applyFill="1" applyBorder="1" applyAlignment="1">
      <alignment horizontal="center"/>
    </xf>
    <xf numFmtId="0" fontId="94" fillId="0" borderId="171" xfId="46" applyFont="1" applyBorder="1" applyAlignment="1">
      <alignment horizontal="center" vertical="center"/>
    </xf>
    <xf numFmtId="0" fontId="94" fillId="25" borderId="171" xfId="46" applyFont="1" applyFill="1" applyBorder="1" applyAlignment="1">
      <alignment horizontal="center" vertical="center"/>
    </xf>
    <xf numFmtId="0" fontId="94" fillId="25" borderId="172" xfId="46" applyFont="1" applyFill="1" applyBorder="1" applyAlignment="1">
      <alignment horizontal="center" vertical="center"/>
    </xf>
    <xf numFmtId="0" fontId="94" fillId="26" borderId="171" xfId="46" applyFont="1" applyFill="1" applyBorder="1" applyAlignment="1">
      <alignment horizontal="center" vertical="center"/>
    </xf>
    <xf numFmtId="0" fontId="94" fillId="26" borderId="172" xfId="46" applyFont="1" applyFill="1" applyBorder="1" applyAlignment="1">
      <alignment horizontal="center" vertical="center"/>
    </xf>
    <xf numFmtId="0" fontId="95" fillId="0" borderId="171" xfId="46" applyFont="1" applyBorder="1" applyAlignment="1">
      <alignment horizontal="center" vertical="center"/>
    </xf>
    <xf numFmtId="0" fontId="95" fillId="0" borderId="173" xfId="43" applyFont="1" applyBorder="1" applyAlignment="1">
      <alignment horizontal="left"/>
    </xf>
    <xf numFmtId="0" fontId="95" fillId="0" borderId="174" xfId="43" applyFont="1" applyBorder="1" applyAlignment="1">
      <alignment horizontal="left"/>
    </xf>
    <xf numFmtId="10" fontId="95" fillId="25" borderId="171" xfId="47" applyNumberFormat="1" applyFont="1" applyFill="1" applyBorder="1" applyAlignment="1" applyProtection="1">
      <alignment horizontal="center"/>
    </xf>
    <xf numFmtId="49" fontId="95" fillId="26" borderId="171" xfId="47" applyNumberFormat="1" applyFont="1" applyFill="1" applyBorder="1" applyAlignment="1" applyProtection="1">
      <alignment horizontal="center"/>
    </xf>
    <xf numFmtId="10" fontId="95" fillId="26" borderId="171" xfId="47" applyNumberFormat="1" applyFont="1" applyFill="1" applyBorder="1" applyAlignment="1" applyProtection="1">
      <alignment horizontal="center"/>
    </xf>
    <xf numFmtId="10" fontId="94" fillId="25" borderId="171" xfId="47" applyNumberFormat="1" applyFont="1" applyFill="1" applyBorder="1" applyAlignment="1" applyProtection="1">
      <alignment horizontal="center"/>
    </xf>
    <xf numFmtId="10" fontId="94" fillId="26" borderId="175" xfId="43" applyNumberFormat="1" applyFont="1" applyFill="1" applyBorder="1" applyAlignment="1">
      <alignment horizontal="center"/>
    </xf>
    <xf numFmtId="0" fontId="90" fillId="27" borderId="177" xfId="43" applyFont="1" applyFill="1" applyBorder="1" applyAlignment="1">
      <alignment horizontal="center"/>
    </xf>
    <xf numFmtId="0" fontId="94" fillId="0" borderId="14" xfId="46" applyFont="1" applyBorder="1" applyAlignment="1">
      <alignment horizontal="center" vertical="center"/>
    </xf>
    <xf numFmtId="0" fontId="94" fillId="0" borderId="14" xfId="46" applyFont="1" applyBorder="1" applyAlignment="1">
      <alignment horizontal="left" vertical="center"/>
    </xf>
    <xf numFmtId="0" fontId="94" fillId="0" borderId="13" xfId="46" applyFont="1" applyBorder="1" applyAlignment="1">
      <alignment horizontal="center" vertical="center"/>
    </xf>
    <xf numFmtId="0" fontId="95" fillId="0" borderId="14" xfId="46" applyFont="1" applyBorder="1" applyAlignment="1">
      <alignment horizontal="center" vertical="center"/>
    </xf>
    <xf numFmtId="0" fontId="95" fillId="0" borderId="166" xfId="46" applyFont="1" applyBorder="1" applyAlignment="1">
      <alignment horizontal="left" vertical="center"/>
    </xf>
    <xf numFmtId="0" fontId="94" fillId="0" borderId="18" xfId="46" applyFont="1" applyBorder="1" applyAlignment="1">
      <alignment horizontal="left" vertical="center"/>
    </xf>
    <xf numFmtId="0" fontId="94" fillId="0" borderId="13" xfId="46" applyFont="1" applyBorder="1" applyAlignment="1">
      <alignment horizontal="left" vertical="center"/>
    </xf>
    <xf numFmtId="10" fontId="95" fillId="25" borderId="13" xfId="43" applyNumberFormat="1" applyFont="1" applyFill="1" applyBorder="1" applyAlignment="1">
      <alignment horizontal="center"/>
    </xf>
    <xf numFmtId="10" fontId="95" fillId="26" borderId="13" xfId="43" applyNumberFormat="1" applyFont="1" applyFill="1" applyBorder="1" applyAlignment="1">
      <alignment horizontal="center"/>
    </xf>
    <xf numFmtId="0" fontId="95" fillId="0" borderId="178" xfId="43" applyFont="1" applyBorder="1" applyAlignment="1">
      <alignment vertical="center"/>
    </xf>
    <xf numFmtId="0" fontId="95" fillId="0" borderId="174" xfId="46" applyFont="1" applyBorder="1" applyAlignment="1">
      <alignment horizontal="left" vertical="center"/>
    </xf>
    <xf numFmtId="0" fontId="95" fillId="0" borderId="172" xfId="46" applyFont="1" applyBorder="1" applyAlignment="1">
      <alignment horizontal="left" vertical="center"/>
    </xf>
    <xf numFmtId="10" fontId="94" fillId="25" borderId="175" xfId="43" applyNumberFormat="1" applyFont="1" applyFill="1" applyBorder="1" applyAlignment="1">
      <alignment horizontal="center"/>
    </xf>
    <xf numFmtId="0" fontId="89" fillId="27" borderId="176" xfId="46" applyFont="1" applyFill="1" applyBorder="1" applyAlignment="1">
      <alignment horizontal="right" vertical="center"/>
    </xf>
    <xf numFmtId="10" fontId="95" fillId="25" borderId="179" xfId="47" applyNumberFormat="1" applyFont="1" applyFill="1" applyBorder="1" applyAlignment="1" applyProtection="1">
      <alignment horizontal="center"/>
    </xf>
    <xf numFmtId="10" fontId="95" fillId="26" borderId="179" xfId="47" applyNumberFormat="1" applyFont="1" applyFill="1" applyBorder="1" applyAlignment="1" applyProtection="1">
      <alignment horizontal="center"/>
    </xf>
    <xf numFmtId="0" fontId="90" fillId="27" borderId="176" xfId="46" applyFont="1" applyFill="1" applyBorder="1" applyAlignment="1">
      <alignment horizontal="right" vertical="center"/>
    </xf>
    <xf numFmtId="0" fontId="90" fillId="27" borderId="181" xfId="46" applyFont="1" applyFill="1" applyBorder="1" applyAlignment="1">
      <alignment horizontal="right" vertical="center"/>
    </xf>
    <xf numFmtId="10" fontId="90" fillId="27" borderId="181" xfId="43" applyNumberFormat="1" applyFont="1" applyFill="1" applyBorder="1" applyAlignment="1">
      <alignment horizontal="center"/>
    </xf>
    <xf numFmtId="4" fontId="90" fillId="27" borderId="177" xfId="43" applyNumberFormat="1" applyFont="1" applyFill="1" applyBorder="1" applyAlignment="1">
      <alignment horizontal="center"/>
    </xf>
    <xf numFmtId="10" fontId="94" fillId="25" borderId="182" xfId="47" applyNumberFormat="1" applyFont="1" applyFill="1" applyBorder="1" applyAlignment="1" applyProtection="1">
      <alignment horizontal="center" vertical="center"/>
    </xf>
    <xf numFmtId="10" fontId="94" fillId="26" borderId="182" xfId="47" applyNumberFormat="1" applyFont="1" applyFill="1" applyBorder="1" applyAlignment="1" applyProtection="1">
      <alignment horizontal="center" vertical="center"/>
    </xf>
    <xf numFmtId="0" fontId="3" fillId="0" borderId="183" xfId="43" applyBorder="1"/>
    <xf numFmtId="0" fontId="2" fillId="0" borderId="0" xfId="43" applyFont="1"/>
    <xf numFmtId="0" fontId="6" fillId="0" borderId="3" xfId="0" applyFont="1" applyFill="1" applyBorder="1" applyAlignment="1">
      <alignment horizontal="left" vertical="top"/>
    </xf>
    <xf numFmtId="0" fontId="5" fillId="0" borderId="6" xfId="29" applyFont="1" applyFill="1" applyBorder="1" applyAlignment="1">
      <alignment horizontal="center" vertical="center"/>
    </xf>
    <xf numFmtId="0" fontId="47" fillId="0" borderId="184" xfId="31" applyFont="1" applyFill="1" applyBorder="1" applyAlignment="1">
      <alignment vertical="center"/>
    </xf>
    <xf numFmtId="0" fontId="47" fillId="0" borderId="181" xfId="31" applyFont="1" applyFill="1" applyBorder="1" applyAlignment="1">
      <alignment vertical="center"/>
    </xf>
    <xf numFmtId="0" fontId="47" fillId="0" borderId="181" xfId="31" applyFont="1" applyFill="1" applyBorder="1" applyAlignment="1">
      <alignment vertical="center" wrapText="1"/>
    </xf>
    <xf numFmtId="0" fontId="0" fillId="0" borderId="181" xfId="0" applyBorder="1" applyAlignment="1">
      <alignment vertical="center" wrapText="1"/>
    </xf>
    <xf numFmtId="4" fontId="13" fillId="4" borderId="165" xfId="31" applyNumberFormat="1" applyFont="1" applyFill="1" applyBorder="1" applyAlignment="1">
      <alignment horizontal="center" vertical="center"/>
    </xf>
    <xf numFmtId="4" fontId="14" fillId="5" borderId="165" xfId="31" applyNumberFormat="1" applyFont="1" applyFill="1" applyBorder="1" applyAlignment="1">
      <alignment horizontal="center" vertical="center"/>
    </xf>
    <xf numFmtId="4" fontId="14" fillId="0" borderId="165" xfId="31" applyNumberFormat="1" applyFont="1" applyFill="1" applyBorder="1" applyAlignment="1">
      <alignment horizontal="center" vertical="center"/>
    </xf>
    <xf numFmtId="0" fontId="47" fillId="0" borderId="0" xfId="0" applyFont="1" applyAlignment="1">
      <alignment horizontal="center" vertical="center" wrapText="1"/>
    </xf>
    <xf numFmtId="0" fontId="47" fillId="0" borderId="0" xfId="0" applyFont="1" applyBorder="1" applyAlignment="1">
      <alignment horizontal="center" vertical="center" wrapText="1"/>
    </xf>
    <xf numFmtId="0" fontId="41" fillId="0" borderId="152" xfId="0" applyFont="1" applyBorder="1" applyAlignment="1">
      <alignment horizontal="center" vertical="center" wrapText="1"/>
    </xf>
    <xf numFmtId="0" fontId="41" fillId="0" borderId="153" xfId="0" applyFont="1" applyBorder="1" applyAlignment="1">
      <alignment horizontal="center" vertical="center" wrapText="1"/>
    </xf>
    <xf numFmtId="0" fontId="41" fillId="0" borderId="154" xfId="0" applyFont="1" applyBorder="1" applyAlignment="1">
      <alignment horizontal="center" vertical="center" wrapText="1"/>
    </xf>
    <xf numFmtId="0" fontId="44" fillId="0" borderId="155" xfId="0" applyFont="1" applyBorder="1" applyAlignment="1">
      <alignment horizontal="center" vertical="center"/>
    </xf>
    <xf numFmtId="0" fontId="44" fillId="0" borderId="52" xfId="0" applyFont="1" applyBorder="1" applyAlignment="1">
      <alignment horizontal="center" vertical="center"/>
    </xf>
    <xf numFmtId="0" fontId="44" fillId="0" borderId="156" xfId="0" applyFont="1" applyBorder="1" applyAlignment="1">
      <alignment horizontal="center" vertical="center"/>
    </xf>
    <xf numFmtId="0" fontId="44" fillId="0" borderId="152" xfId="0" applyFont="1" applyBorder="1" applyAlignment="1">
      <alignment horizontal="center" vertical="center"/>
    </xf>
    <xf numFmtId="0" fontId="44" fillId="0" borderId="153" xfId="0" applyFont="1" applyBorder="1" applyAlignment="1">
      <alignment horizontal="center" vertical="center"/>
    </xf>
    <xf numFmtId="0" fontId="44" fillId="0" borderId="154" xfId="0" applyFont="1" applyBorder="1" applyAlignment="1">
      <alignment horizontal="center" vertical="center"/>
    </xf>
    <xf numFmtId="0" fontId="44" fillId="0" borderId="155" xfId="0" applyFont="1" applyBorder="1" applyAlignment="1">
      <alignment horizontal="center" vertical="center" wrapText="1"/>
    </xf>
    <xf numFmtId="0" fontId="44" fillId="0" borderId="52" xfId="0" applyFont="1" applyBorder="1" applyAlignment="1">
      <alignment horizontal="center" vertical="center" wrapText="1"/>
    </xf>
    <xf numFmtId="0" fontId="44" fillId="0" borderId="156" xfId="0" applyFont="1" applyBorder="1" applyAlignment="1">
      <alignment horizontal="center" vertical="center" wrapText="1"/>
    </xf>
    <xf numFmtId="0" fontId="0" fillId="18" borderId="33" xfId="0" applyFill="1" applyBorder="1" applyAlignment="1">
      <alignment horizontal="center" vertical="center"/>
    </xf>
    <xf numFmtId="0" fontId="31" fillId="0" borderId="0" xfId="0" applyFont="1" applyAlignment="1">
      <alignment horizontal="center"/>
    </xf>
    <xf numFmtId="0" fontId="22" fillId="17" borderId="143" xfId="0" applyFont="1" applyFill="1" applyBorder="1" applyAlignment="1">
      <alignment horizontal="left" vertical="top"/>
    </xf>
    <xf numFmtId="0" fontId="22" fillId="17" borderId="65" xfId="0" applyFont="1" applyFill="1" applyBorder="1" applyAlignment="1">
      <alignment horizontal="left" vertical="top"/>
    </xf>
    <xf numFmtId="0" fontId="41" fillId="17" borderId="75" xfId="0" applyFont="1" applyFill="1" applyBorder="1" applyAlignment="1">
      <alignment horizontal="center" vertical="center"/>
    </xf>
    <xf numFmtId="0" fontId="41" fillId="17" borderId="150" xfId="0" applyFont="1" applyFill="1" applyBorder="1" applyAlignment="1">
      <alignment horizontal="center" vertical="center"/>
    </xf>
    <xf numFmtId="0" fontId="31" fillId="0" borderId="52" xfId="0" applyFont="1" applyBorder="1" applyAlignment="1">
      <alignment horizontal="center" vertical="center"/>
    </xf>
    <xf numFmtId="0" fontId="31" fillId="0" borderId="69" xfId="0" applyFont="1" applyBorder="1" applyAlignment="1">
      <alignment horizontal="center" vertical="center"/>
    </xf>
    <xf numFmtId="0" fontId="31" fillId="0" borderId="51" xfId="0" applyFont="1" applyBorder="1" applyAlignment="1">
      <alignment horizontal="left" vertical="center"/>
    </xf>
    <xf numFmtId="0" fontId="31" fillId="0" borderId="52" xfId="0" applyFont="1" applyBorder="1" applyAlignment="1">
      <alignment horizontal="left" vertical="center"/>
    </xf>
    <xf numFmtId="165" fontId="31" fillId="0" borderId="52" xfId="0" applyNumberFormat="1" applyFont="1" applyBorder="1" applyAlignment="1">
      <alignment horizontal="left" vertical="center"/>
    </xf>
    <xf numFmtId="165" fontId="61" fillId="0" borderId="52" xfId="0" applyNumberFormat="1" applyFont="1" applyFill="1" applyBorder="1" applyAlignment="1">
      <alignment horizontal="right" vertical="center"/>
    </xf>
    <xf numFmtId="165" fontId="61" fillId="0" borderId="69" xfId="0" applyNumberFormat="1" applyFont="1" applyFill="1" applyBorder="1" applyAlignment="1">
      <alignment horizontal="right" vertical="center"/>
    </xf>
    <xf numFmtId="0" fontId="71" fillId="0" borderId="92" xfId="0" applyFont="1" applyBorder="1" applyAlignment="1">
      <alignment horizontal="left" vertical="top"/>
    </xf>
    <xf numFmtId="0" fontId="71" fillId="0" borderId="95" xfId="0" applyFont="1" applyBorder="1" applyAlignment="1">
      <alignment horizontal="left" vertical="top"/>
    </xf>
    <xf numFmtId="0" fontId="71" fillId="0" borderId="145" xfId="0" applyFont="1" applyBorder="1" applyAlignment="1">
      <alignment horizontal="left" vertical="top"/>
    </xf>
    <xf numFmtId="165" fontId="31" fillId="0" borderId="52" xfId="0" applyNumberFormat="1" applyFont="1" applyBorder="1" applyAlignment="1">
      <alignment horizontal="right" vertical="center"/>
    </xf>
    <xf numFmtId="178" fontId="61" fillId="0" borderId="52" xfId="0" applyNumberFormat="1" applyFont="1" applyBorder="1" applyAlignment="1">
      <alignment horizontal="right" vertical="center"/>
    </xf>
    <xf numFmtId="178" fontId="61" fillId="0" borderId="69" xfId="0" applyNumberFormat="1" applyFont="1" applyBorder="1" applyAlignment="1">
      <alignment horizontal="right" vertical="center"/>
    </xf>
    <xf numFmtId="0" fontId="40" fillId="0" borderId="92" xfId="0" applyFont="1" applyBorder="1" applyAlignment="1">
      <alignment horizontal="center" vertical="center"/>
    </xf>
    <xf numFmtId="0" fontId="40" fillId="0" borderId="95" xfId="0" applyFont="1" applyBorder="1" applyAlignment="1">
      <alignment horizontal="center" vertical="center"/>
    </xf>
    <xf numFmtId="165" fontId="31" fillId="0" borderId="145" xfId="0" applyNumberFormat="1" applyFont="1" applyBorder="1" applyAlignment="1">
      <alignment horizontal="right" vertical="center"/>
    </xf>
    <xf numFmtId="165" fontId="40" fillId="0" borderId="136" xfId="0" applyNumberFormat="1" applyFont="1" applyBorder="1" applyAlignment="1">
      <alignment horizontal="right" vertical="center"/>
    </xf>
    <xf numFmtId="165" fontId="40" fillId="0" borderId="142" xfId="0" applyNumberFormat="1" applyFont="1" applyBorder="1" applyAlignment="1">
      <alignment horizontal="right" vertical="center"/>
    </xf>
    <xf numFmtId="0" fontId="91" fillId="0" borderId="92" xfId="0" applyFont="1" applyBorder="1" applyAlignment="1">
      <alignment horizontal="left" vertical="center"/>
    </xf>
    <xf numFmtId="0" fontId="31" fillId="0" borderId="95" xfId="0" applyFont="1" applyBorder="1" applyAlignment="1">
      <alignment horizontal="left" vertical="center"/>
    </xf>
    <xf numFmtId="0" fontId="31" fillId="0" borderId="145" xfId="0" applyFont="1" applyBorder="1" applyAlignment="1">
      <alignment horizontal="left" vertical="center"/>
    </xf>
    <xf numFmtId="0" fontId="92" fillId="16" borderId="38" xfId="0" applyFont="1" applyFill="1" applyBorder="1" applyAlignment="1">
      <alignment horizontal="center" vertical="center"/>
    </xf>
    <xf numFmtId="0" fontId="74" fillId="16" borderId="39" xfId="0" applyFont="1" applyFill="1" applyBorder="1" applyAlignment="1">
      <alignment horizontal="center" vertical="center"/>
    </xf>
    <xf numFmtId="0" fontId="74" fillId="16" borderId="40" xfId="0" applyFont="1" applyFill="1" applyBorder="1" applyAlignment="1">
      <alignment horizontal="center" vertical="center"/>
    </xf>
    <xf numFmtId="165" fontId="59" fillId="16" borderId="37" xfId="0" applyNumberFormat="1" applyFont="1" applyFill="1" applyBorder="1" applyAlignment="1">
      <alignment horizontal="right" vertical="center"/>
    </xf>
    <xf numFmtId="165" fontId="59" fillId="16" borderId="42" xfId="0" applyNumberFormat="1" applyFont="1" applyFill="1" applyBorder="1" applyAlignment="1">
      <alignment horizontal="right" vertical="center"/>
    </xf>
    <xf numFmtId="0" fontId="29" fillId="0" borderId="139" xfId="0" applyFont="1" applyBorder="1" applyAlignment="1">
      <alignment horizontal="center"/>
    </xf>
    <xf numFmtId="0" fontId="29" fillId="0" borderId="140" xfId="0" applyFont="1" applyBorder="1" applyAlignment="1">
      <alignment horizontal="center"/>
    </xf>
    <xf numFmtId="0" fontId="29" fillId="0" borderId="123" xfId="0" applyFont="1" applyBorder="1" applyAlignment="1">
      <alignment horizontal="center"/>
    </xf>
    <xf numFmtId="0" fontId="59" fillId="15" borderId="43" xfId="0" applyFont="1" applyFill="1" applyBorder="1" applyAlignment="1">
      <alignment horizontal="center" vertical="center" wrapText="1"/>
    </xf>
    <xf numFmtId="0" fontId="59" fillId="15" borderId="44" xfId="0" applyFont="1" applyFill="1" applyBorder="1" applyAlignment="1">
      <alignment horizontal="center" vertical="center" wrapText="1"/>
    </xf>
    <xf numFmtId="0" fontId="59" fillId="15" borderId="45" xfId="0" applyFont="1" applyFill="1" applyBorder="1" applyAlignment="1">
      <alignment horizontal="center" vertical="center" wrapText="1"/>
    </xf>
    <xf numFmtId="0" fontId="59" fillId="15" borderId="104" xfId="0" applyFont="1" applyFill="1" applyBorder="1" applyAlignment="1">
      <alignment horizontal="center" vertical="center" wrapText="1"/>
    </xf>
    <xf numFmtId="0" fontId="59" fillId="15" borderId="36" xfId="0" applyFont="1" applyFill="1" applyBorder="1" applyAlignment="1">
      <alignment horizontal="center" vertical="center" wrapText="1"/>
    </xf>
    <xf numFmtId="0" fontId="59" fillId="15" borderId="144" xfId="0" applyFont="1" applyFill="1" applyBorder="1" applyAlignment="1">
      <alignment horizontal="center" vertical="center" wrapText="1"/>
    </xf>
    <xf numFmtId="165" fontId="31" fillId="0" borderId="146" xfId="0" applyNumberFormat="1" applyFont="1" applyBorder="1" applyAlignment="1">
      <alignment horizontal="center" vertical="center"/>
    </xf>
    <xf numFmtId="165" fontId="31" fillId="0" borderId="151" xfId="0" applyNumberFormat="1" applyFont="1" applyBorder="1" applyAlignment="1">
      <alignment horizontal="center" vertical="center"/>
    </xf>
    <xf numFmtId="165" fontId="31" fillId="0" borderId="147" xfId="0" applyNumberFormat="1" applyFont="1" applyBorder="1" applyAlignment="1">
      <alignment horizontal="center" vertical="center"/>
    </xf>
    <xf numFmtId="165" fontId="31" fillId="0" borderId="110" xfId="0" applyNumberFormat="1" applyFont="1" applyBorder="1" applyAlignment="1">
      <alignment horizontal="center" vertical="center"/>
    </xf>
    <xf numFmtId="2" fontId="38" fillId="3" borderId="56" xfId="0" applyNumberFormat="1" applyFont="1" applyFill="1" applyBorder="1" applyAlignment="1">
      <alignment horizontal="center" vertical="center" wrapText="1"/>
    </xf>
    <xf numFmtId="2" fontId="37" fillId="3" borderId="68" xfId="0" applyNumberFormat="1" applyFont="1" applyFill="1" applyBorder="1" applyAlignment="1">
      <alignment horizontal="center" vertical="center" wrapText="1"/>
    </xf>
    <xf numFmtId="2" fontId="37" fillId="3" borderId="52" xfId="0" applyNumberFormat="1" applyFont="1" applyFill="1" applyBorder="1" applyAlignment="1">
      <alignment horizontal="center" vertical="center" wrapText="1"/>
    </xf>
    <xf numFmtId="2" fontId="37" fillId="3" borderId="69" xfId="0" applyNumberFormat="1" applyFont="1" applyFill="1" applyBorder="1" applyAlignment="1">
      <alignment horizontal="center" vertical="center" wrapText="1"/>
    </xf>
    <xf numFmtId="0" fontId="57" fillId="0" borderId="87" xfId="0" applyFont="1" applyBorder="1" applyAlignment="1">
      <alignment horizontal="justify" vertical="top" wrapText="1"/>
    </xf>
    <xf numFmtId="0" fontId="57" fillId="0" borderId="0" xfId="0" applyFont="1" applyBorder="1" applyAlignment="1">
      <alignment horizontal="justify" vertical="top" wrapText="1"/>
    </xf>
    <xf numFmtId="0" fontId="57" fillId="0" borderId="133" xfId="0" applyFont="1" applyBorder="1" applyAlignment="1">
      <alignment horizontal="justify" vertical="top" wrapText="1"/>
    </xf>
    <xf numFmtId="0" fontId="57" fillId="0" borderId="134" xfId="0" applyFont="1" applyBorder="1" applyAlignment="1">
      <alignment horizontal="justify" vertical="top" wrapText="1"/>
    </xf>
    <xf numFmtId="0" fontId="57" fillId="0" borderId="54" xfId="0" applyFont="1" applyBorder="1" applyAlignment="1">
      <alignment horizontal="justify" vertical="top" wrapText="1"/>
    </xf>
    <xf numFmtId="0" fontId="57" fillId="0" borderId="135" xfId="0" applyFont="1" applyBorder="1" applyAlignment="1">
      <alignment horizontal="justify" vertical="top" wrapText="1"/>
    </xf>
    <xf numFmtId="0" fontId="31" fillId="0" borderId="51" xfId="0" applyFont="1" applyBorder="1" applyAlignment="1">
      <alignment horizontal="center" vertical="center"/>
    </xf>
    <xf numFmtId="0" fontId="31" fillId="0" borderId="92" xfId="0" applyFont="1" applyBorder="1" applyAlignment="1">
      <alignment horizontal="left" vertical="center"/>
    </xf>
    <xf numFmtId="0" fontId="31" fillId="0" borderId="100" xfId="0" applyFont="1" applyBorder="1" applyAlignment="1">
      <alignment horizontal="left" vertical="center"/>
    </xf>
    <xf numFmtId="165" fontId="61" fillId="0" borderId="52" xfId="0" applyNumberFormat="1" applyFont="1" applyBorder="1" applyAlignment="1">
      <alignment horizontal="right" vertical="center"/>
    </xf>
    <xf numFmtId="165" fontId="61" fillId="0" borderId="69" xfId="0" applyNumberFormat="1" applyFont="1" applyBorder="1" applyAlignment="1">
      <alignment horizontal="right" vertical="center"/>
    </xf>
    <xf numFmtId="0" fontId="40" fillId="0" borderId="148" xfId="0" applyFont="1" applyBorder="1" applyAlignment="1">
      <alignment horizontal="center" vertical="center"/>
    </xf>
    <xf numFmtId="0" fontId="40" fillId="0" borderId="63" xfId="0" applyFont="1" applyBorder="1" applyAlignment="1">
      <alignment horizontal="center" vertical="center"/>
    </xf>
    <xf numFmtId="165" fontId="31" fillId="0" borderId="149" xfId="0" applyNumberFormat="1" applyFont="1" applyBorder="1" applyAlignment="1">
      <alignment horizontal="right" vertical="center"/>
    </xf>
    <xf numFmtId="165" fontId="31" fillId="0" borderId="58" xfId="0" applyNumberFormat="1" applyFont="1" applyBorder="1" applyAlignment="1">
      <alignment horizontal="right" vertical="center"/>
    </xf>
    <xf numFmtId="165" fontId="40" fillId="0" borderId="58" xfId="0" applyNumberFormat="1" applyFont="1" applyBorder="1" applyAlignment="1">
      <alignment horizontal="right" vertical="center"/>
    </xf>
    <xf numFmtId="165" fontId="40" fillId="0" borderId="70" xfId="0" applyNumberFormat="1" applyFont="1" applyBorder="1" applyAlignment="1">
      <alignment horizontal="right" vertical="center"/>
    </xf>
    <xf numFmtId="0" fontId="59" fillId="0" borderId="48" xfId="0" applyFont="1" applyBorder="1" applyAlignment="1">
      <alignment horizontal="center" vertical="center"/>
    </xf>
    <xf numFmtId="0" fontId="59" fillId="0" borderId="49" xfId="0" applyFont="1" applyBorder="1" applyAlignment="1">
      <alignment horizontal="center" vertical="center"/>
    </xf>
    <xf numFmtId="0" fontId="59" fillId="0" borderId="141" xfId="0" applyFont="1" applyBorder="1" applyAlignment="1">
      <alignment horizontal="center" vertical="center"/>
    </xf>
    <xf numFmtId="0" fontId="71" fillId="0" borderId="52" xfId="0" applyFont="1" applyBorder="1" applyAlignment="1">
      <alignment horizontal="left" vertical="center"/>
    </xf>
    <xf numFmtId="165" fontId="31" fillId="0" borderId="69" xfId="0" applyNumberFormat="1" applyFont="1" applyBorder="1" applyAlignment="1">
      <alignment horizontal="right" vertical="center"/>
    </xf>
    <xf numFmtId="0" fontId="40" fillId="0" borderId="51" xfId="0" applyFont="1" applyBorder="1" applyAlignment="1">
      <alignment horizontal="left" vertical="center"/>
    </xf>
    <xf numFmtId="0" fontId="40" fillId="0" borderId="52" xfId="0" applyFont="1" applyBorder="1" applyAlignment="1">
      <alignment horizontal="left" vertical="center"/>
    </xf>
    <xf numFmtId="165" fontId="40" fillId="0" borderId="52" xfId="0" applyNumberFormat="1" applyFont="1" applyBorder="1" applyAlignment="1">
      <alignment horizontal="right" vertical="center"/>
    </xf>
    <xf numFmtId="165" fontId="40" fillId="0" borderId="69" xfId="0" applyNumberFormat="1" applyFont="1" applyBorder="1" applyAlignment="1">
      <alignment horizontal="right" vertical="center"/>
    </xf>
    <xf numFmtId="165" fontId="31" fillId="0" borderId="52" xfId="0" applyNumberFormat="1" applyFont="1" applyFill="1" applyBorder="1" applyAlignment="1">
      <alignment horizontal="right" vertical="center"/>
    </xf>
    <xf numFmtId="2" fontId="38" fillId="3" borderId="52" xfId="0" applyNumberFormat="1" applyFont="1" applyFill="1" applyBorder="1" applyAlignment="1">
      <alignment horizontal="center" vertical="center" wrapText="1"/>
    </xf>
    <xf numFmtId="0" fontId="29" fillId="0" borderId="103" xfId="0" applyFont="1" applyBorder="1" applyAlignment="1">
      <alignment horizontal="justify" vertical="top" wrapText="1"/>
    </xf>
    <xf numFmtId="0" fontId="29" fillId="0" borderId="100" xfId="0" applyFont="1" applyBorder="1" applyAlignment="1">
      <alignment horizontal="justify" vertical="top" wrapText="1"/>
    </xf>
    <xf numFmtId="0" fontId="29" fillId="0" borderId="132" xfId="0" applyFont="1" applyBorder="1" applyAlignment="1">
      <alignment horizontal="justify" vertical="top" wrapText="1"/>
    </xf>
    <xf numFmtId="0" fontId="29" fillId="0" borderId="87" xfId="0" applyFont="1" applyBorder="1" applyAlignment="1">
      <alignment horizontal="justify" vertical="top" wrapText="1"/>
    </xf>
    <xf numFmtId="0" fontId="29" fillId="0" borderId="0" xfId="0" applyFont="1" applyBorder="1" applyAlignment="1">
      <alignment horizontal="justify" vertical="top" wrapText="1"/>
    </xf>
    <xf numFmtId="0" fontId="29" fillId="0" borderId="133" xfId="0" applyFont="1" applyBorder="1" applyAlignment="1">
      <alignment horizontal="justify" vertical="top" wrapText="1"/>
    </xf>
    <xf numFmtId="0" fontId="29" fillId="0" borderId="134" xfId="0" applyFont="1" applyBorder="1" applyAlignment="1">
      <alignment horizontal="justify" vertical="top" wrapText="1"/>
    </xf>
    <xf numFmtId="0" fontId="29" fillId="0" borderId="54" xfId="0" applyFont="1" applyBorder="1" applyAlignment="1">
      <alignment horizontal="justify" vertical="top" wrapText="1"/>
    </xf>
    <xf numFmtId="0" fontId="29" fillId="0" borderId="135" xfId="0" applyFont="1" applyBorder="1" applyAlignment="1">
      <alignment horizontal="justify" vertical="top" wrapText="1"/>
    </xf>
    <xf numFmtId="0" fontId="40" fillId="0" borderId="137" xfId="0" applyFont="1" applyBorder="1" applyAlignment="1">
      <alignment horizontal="left" vertical="center"/>
    </xf>
    <xf numFmtId="0" fontId="40" fillId="0" borderId="55" xfId="0" applyFont="1" applyBorder="1" applyAlignment="1">
      <alignment horizontal="left" vertical="center"/>
    </xf>
    <xf numFmtId="165" fontId="31" fillId="0" borderId="55" xfId="0" applyNumberFormat="1" applyFont="1" applyBorder="1" applyAlignment="1">
      <alignment horizontal="right" vertical="center"/>
    </xf>
    <xf numFmtId="165" fontId="40" fillId="0" borderId="55" xfId="0" applyNumberFormat="1" applyFont="1" applyBorder="1" applyAlignment="1">
      <alignment horizontal="right" vertical="center"/>
    </xf>
    <xf numFmtId="165" fontId="40" fillId="0" borderId="67" xfId="0" applyNumberFormat="1" applyFont="1" applyBorder="1" applyAlignment="1">
      <alignment horizontal="right" vertical="center"/>
    </xf>
    <xf numFmtId="0" fontId="72" fillId="16" borderId="38" xfId="0" applyFont="1" applyFill="1" applyBorder="1" applyAlignment="1">
      <alignment horizontal="center" vertical="center"/>
    </xf>
    <xf numFmtId="0" fontId="73" fillId="16" borderId="39" xfId="0" applyFont="1" applyFill="1" applyBorder="1" applyAlignment="1">
      <alignment horizontal="center" vertical="center"/>
    </xf>
    <xf numFmtId="0" fontId="73" fillId="16" borderId="122" xfId="0" applyFont="1" applyFill="1" applyBorder="1" applyAlignment="1">
      <alignment horizontal="center" vertical="center"/>
    </xf>
    <xf numFmtId="165" fontId="70" fillId="16" borderId="138" xfId="0" applyNumberFormat="1" applyFont="1" applyFill="1" applyBorder="1" applyAlignment="1">
      <alignment horizontal="right" vertical="center"/>
    </xf>
    <xf numFmtId="165" fontId="70" fillId="16" borderId="40" xfId="0" applyNumberFormat="1" applyFont="1" applyFill="1" applyBorder="1" applyAlignment="1">
      <alignment horizontal="right" vertical="center"/>
    </xf>
    <xf numFmtId="0" fontId="54" fillId="0" borderId="91" xfId="0" applyFont="1" applyFill="1" applyBorder="1" applyAlignment="1">
      <alignment horizontal="left" vertical="top"/>
    </xf>
    <xf numFmtId="0" fontId="54" fillId="0" borderId="34" xfId="0" applyFont="1" applyFill="1" applyBorder="1" applyAlignment="1">
      <alignment horizontal="left" vertical="top"/>
    </xf>
    <xf numFmtId="0" fontId="54" fillId="0" borderId="35" xfId="0" applyFont="1" applyFill="1" applyBorder="1" applyAlignment="1">
      <alignment horizontal="left" vertical="top"/>
    </xf>
    <xf numFmtId="0" fontId="55" fillId="0" borderId="91" xfId="0" applyFont="1" applyBorder="1" applyAlignment="1">
      <alignment horizontal="left" vertical="center"/>
    </xf>
    <xf numFmtId="0" fontId="55" fillId="0" borderId="34" xfId="0" applyFont="1" applyBorder="1" applyAlignment="1">
      <alignment horizontal="left" vertical="center"/>
    </xf>
    <xf numFmtId="0" fontId="55" fillId="0" borderId="35" xfId="0" applyFont="1" applyBorder="1" applyAlignment="1">
      <alignment horizontal="left" vertical="center"/>
    </xf>
    <xf numFmtId="0" fontId="55" fillId="0" borderId="114" xfId="0" applyFont="1" applyBorder="1" applyAlignment="1">
      <alignment horizontal="left" vertical="center"/>
    </xf>
    <xf numFmtId="0" fontId="54" fillId="10" borderId="91" xfId="0" applyFont="1" applyFill="1" applyBorder="1" applyAlignment="1">
      <alignment horizontal="center" vertical="center"/>
    </xf>
    <xf numFmtId="0" fontId="54" fillId="10" borderId="35" xfId="0" applyFont="1" applyFill="1" applyBorder="1" applyAlignment="1">
      <alignment horizontal="center" vertical="center"/>
    </xf>
    <xf numFmtId="165" fontId="55" fillId="0" borderId="72" xfId="0" applyNumberFormat="1" applyFont="1" applyBorder="1" applyAlignment="1">
      <alignment horizontal="center" vertical="center"/>
    </xf>
    <xf numFmtId="165" fontId="55" fillId="0" borderId="74" xfId="0" applyNumberFormat="1" applyFont="1" applyBorder="1" applyAlignment="1">
      <alignment horizontal="center" vertical="center"/>
    </xf>
    <xf numFmtId="165" fontId="55" fillId="0" borderId="73" xfId="0" applyNumberFormat="1" applyFont="1" applyBorder="1" applyAlignment="1">
      <alignment horizontal="center" vertical="center"/>
    </xf>
    <xf numFmtId="0" fontId="86" fillId="0" borderId="92" xfId="0" applyFont="1" applyFill="1" applyBorder="1" applyAlignment="1">
      <alignment horizontal="justify" vertical="top" wrapText="1"/>
    </xf>
    <xf numFmtId="0" fontId="54" fillId="0" borderId="93" xfId="0" applyFont="1" applyFill="1" applyBorder="1" applyAlignment="1">
      <alignment horizontal="justify" vertical="top" wrapText="1"/>
    </xf>
    <xf numFmtId="0" fontId="86" fillId="0" borderId="101" xfId="0" applyFont="1" applyFill="1" applyBorder="1" applyAlignment="1">
      <alignment horizontal="left" vertical="top"/>
    </xf>
    <xf numFmtId="0" fontId="54" fillId="0" borderId="102" xfId="0" applyFont="1" applyFill="1" applyBorder="1" applyAlignment="1">
      <alignment horizontal="left" vertical="top"/>
    </xf>
    <xf numFmtId="0" fontId="86" fillId="0" borderId="91" xfId="0" applyFont="1" applyFill="1" applyBorder="1" applyAlignment="1">
      <alignment horizontal="left" vertical="top"/>
    </xf>
    <xf numFmtId="0" fontId="86" fillId="0" borderId="35" xfId="0" applyFont="1" applyFill="1" applyBorder="1" applyAlignment="1">
      <alignment horizontal="left" vertical="top"/>
    </xf>
    <xf numFmtId="0" fontId="54" fillId="0" borderId="92" xfId="0" applyFont="1" applyFill="1" applyBorder="1" applyAlignment="1">
      <alignment horizontal="left" vertical="center"/>
    </xf>
    <xf numFmtId="0" fontId="51" fillId="0" borderId="93" xfId="0" applyFont="1" applyBorder="1" applyAlignment="1">
      <alignment horizontal="left" vertical="center"/>
    </xf>
    <xf numFmtId="0" fontId="70" fillId="15" borderId="43" xfId="0" applyFont="1" applyFill="1" applyBorder="1" applyAlignment="1">
      <alignment horizontal="center" vertical="center" wrapText="1"/>
    </xf>
    <xf numFmtId="0" fontId="70" fillId="15" borderId="44" xfId="0" applyFont="1" applyFill="1" applyBorder="1" applyAlignment="1">
      <alignment horizontal="center" vertical="center" wrapText="1"/>
    </xf>
    <xf numFmtId="0" fontId="70" fillId="15" borderId="104" xfId="0" applyFont="1" applyFill="1" applyBorder="1" applyAlignment="1">
      <alignment horizontal="center" vertical="center" wrapText="1"/>
    </xf>
    <xf numFmtId="0" fontId="70" fillId="15" borderId="36" xfId="0" applyFont="1" applyFill="1" applyBorder="1" applyAlignment="1">
      <alignment horizontal="center" vertical="center" wrapText="1"/>
    </xf>
    <xf numFmtId="0" fontId="54" fillId="0" borderId="90" xfId="0" applyFont="1" applyFill="1" applyBorder="1" applyAlignment="1">
      <alignment horizontal="center" vertical="center"/>
    </xf>
    <xf numFmtId="0" fontId="54" fillId="0" borderId="73" xfId="0" applyFont="1" applyFill="1" applyBorder="1" applyAlignment="1">
      <alignment horizontal="center" vertical="center"/>
    </xf>
    <xf numFmtId="0" fontId="54" fillId="0" borderId="87" xfId="0" applyFont="1" applyFill="1" applyBorder="1" applyAlignment="1">
      <alignment horizontal="center" vertical="center"/>
    </xf>
    <xf numFmtId="0" fontId="54" fillId="0" borderId="23" xfId="0" applyFont="1" applyFill="1" applyBorder="1" applyAlignment="1">
      <alignment horizontal="center" vertical="center"/>
    </xf>
    <xf numFmtId="0" fontId="57" fillId="0" borderId="90" xfId="0" applyFont="1" applyFill="1" applyBorder="1" applyAlignment="1">
      <alignment horizontal="justify" vertical="center" wrapText="1"/>
    </xf>
    <xf numFmtId="0" fontId="57" fillId="0" borderId="74" xfId="0" applyFont="1" applyFill="1" applyBorder="1" applyAlignment="1">
      <alignment horizontal="justify" vertical="center" wrapText="1"/>
    </xf>
    <xf numFmtId="0" fontId="57" fillId="0" borderId="73" xfId="0" applyFont="1" applyFill="1" applyBorder="1" applyAlignment="1">
      <alignment horizontal="justify" vertical="center" wrapText="1"/>
    </xf>
    <xf numFmtId="0" fontId="57" fillId="0" borderId="87" xfId="0" applyFont="1" applyFill="1" applyBorder="1" applyAlignment="1">
      <alignment horizontal="justify" vertical="center" wrapText="1"/>
    </xf>
    <xf numFmtId="0" fontId="57" fillId="0" borderId="0" xfId="0" applyFont="1" applyFill="1" applyBorder="1" applyAlignment="1">
      <alignment horizontal="justify" vertical="center" wrapText="1"/>
    </xf>
    <xf numFmtId="0" fontId="57" fillId="0" borderId="23" xfId="0" applyFont="1" applyFill="1" applyBorder="1" applyAlignment="1">
      <alignment horizontal="justify" vertical="center" wrapText="1"/>
    </xf>
    <xf numFmtId="0" fontId="54" fillId="0" borderId="79" xfId="0" applyFont="1" applyFill="1" applyBorder="1" applyAlignment="1">
      <alignment horizontal="center" vertical="center" wrapText="1"/>
    </xf>
    <xf numFmtId="0" fontId="54" fillId="0" borderId="82" xfId="0" applyFont="1" applyFill="1" applyBorder="1" applyAlignment="1">
      <alignment horizontal="center" vertical="center" wrapText="1"/>
    </xf>
    <xf numFmtId="0" fontId="38" fillId="0" borderId="112" xfId="0" applyFont="1" applyFill="1" applyBorder="1" applyAlignment="1">
      <alignment horizontal="center" vertical="center" wrapText="1"/>
    </xf>
    <xf numFmtId="0" fontId="85" fillId="0" borderId="113" xfId="0" applyFont="1" applyFill="1" applyBorder="1" applyAlignment="1">
      <alignment horizontal="center" vertical="center" wrapText="1"/>
    </xf>
    <xf numFmtId="165" fontId="56" fillId="3" borderId="65" xfId="0" applyNumberFormat="1" applyFont="1" applyFill="1" applyBorder="1" applyAlignment="1">
      <alignment horizontal="center" vertical="center"/>
    </xf>
    <xf numFmtId="165" fontId="56" fillId="3" borderId="42" xfId="0" applyNumberFormat="1" applyFont="1" applyFill="1" applyBorder="1" applyAlignment="1">
      <alignment horizontal="center" vertical="center"/>
    </xf>
    <xf numFmtId="43" fontId="31" fillId="3" borderId="92" xfId="0" applyNumberFormat="1" applyFont="1" applyFill="1" applyBorder="1" applyAlignment="1">
      <alignment horizontal="left" vertical="top"/>
    </xf>
    <xf numFmtId="43" fontId="31" fillId="3" borderId="95" xfId="0" applyNumberFormat="1" applyFont="1" applyFill="1" applyBorder="1" applyAlignment="1">
      <alignment horizontal="left" vertical="top"/>
    </xf>
    <xf numFmtId="43" fontId="31" fillId="3" borderId="93" xfId="0" applyNumberFormat="1" applyFont="1" applyFill="1" applyBorder="1" applyAlignment="1">
      <alignment horizontal="left" vertical="top"/>
    </xf>
    <xf numFmtId="0" fontId="55" fillId="0" borderId="25" xfId="0" applyFont="1" applyBorder="1" applyAlignment="1">
      <alignment horizontal="center" vertical="center"/>
    </xf>
    <xf numFmtId="0" fontId="55" fillId="0" borderId="34" xfId="0" applyFont="1" applyBorder="1" applyAlignment="1">
      <alignment horizontal="center" vertical="center"/>
    </xf>
    <xf numFmtId="0" fontId="55" fillId="0" borderId="35" xfId="0" applyFont="1" applyBorder="1" applyAlignment="1">
      <alignment horizontal="center" vertical="center"/>
    </xf>
    <xf numFmtId="0" fontId="55" fillId="0" borderId="91" xfId="0" applyFont="1" applyBorder="1" applyAlignment="1">
      <alignment horizontal="center" vertical="center"/>
    </xf>
    <xf numFmtId="0" fontId="55" fillId="0" borderId="162" xfId="0" applyFont="1" applyBorder="1" applyAlignment="1">
      <alignment vertical="center"/>
    </xf>
    <xf numFmtId="0" fontId="55" fillId="0" borderId="163" xfId="0" applyFont="1" applyBorder="1" applyAlignment="1">
      <alignment vertical="center"/>
    </xf>
    <xf numFmtId="0" fontId="55" fillId="0" borderId="164" xfId="0" applyFont="1" applyBorder="1" applyAlignment="1">
      <alignment vertical="center"/>
    </xf>
    <xf numFmtId="0" fontId="55" fillId="14" borderId="38" xfId="0" applyFont="1" applyFill="1" applyBorder="1" applyAlignment="1">
      <alignment horizontal="left" vertical="center" indent="1"/>
    </xf>
    <xf numFmtId="0" fontId="55" fillId="14" borderId="39" xfId="0" applyFont="1" applyFill="1" applyBorder="1" applyAlignment="1">
      <alignment horizontal="left" vertical="center" indent="1"/>
    </xf>
    <xf numFmtId="0" fontId="55" fillId="14" borderId="122" xfId="0" applyFont="1" applyFill="1" applyBorder="1" applyAlignment="1">
      <alignment horizontal="left" vertical="center" indent="1"/>
    </xf>
    <xf numFmtId="0" fontId="55" fillId="0" borderId="91" xfId="0" applyFont="1" applyBorder="1" applyAlignment="1">
      <alignment vertical="center"/>
    </xf>
    <xf numFmtId="0" fontId="55" fillId="0" borderId="34" xfId="0" applyFont="1" applyBorder="1" applyAlignment="1">
      <alignment vertical="center"/>
    </xf>
    <xf numFmtId="0" fontId="55" fillId="0" borderId="114" xfId="0" applyFont="1" applyBorder="1" applyAlignment="1">
      <alignment vertical="center"/>
    </xf>
    <xf numFmtId="0" fontId="55" fillId="0" borderId="106" xfId="0" applyFont="1" applyBorder="1" applyAlignment="1">
      <alignment horizontal="center" vertical="top"/>
    </xf>
    <xf numFmtId="0" fontId="54" fillId="0" borderId="92" xfId="0" applyFont="1" applyBorder="1" applyAlignment="1">
      <alignment horizontal="left" vertical="top"/>
    </xf>
    <xf numFmtId="0" fontId="0" fillId="0" borderId="93" xfId="0" applyBorder="1" applyAlignment="1">
      <alignment horizontal="left" vertical="top"/>
    </xf>
    <xf numFmtId="0" fontId="31" fillId="3" borderId="101" xfId="0" applyFont="1" applyFill="1" applyBorder="1" applyAlignment="1">
      <alignment horizontal="left" vertical="top"/>
    </xf>
    <xf numFmtId="0" fontId="31" fillId="3" borderId="109" xfId="0" applyFont="1" applyFill="1" applyBorder="1" applyAlignment="1">
      <alignment horizontal="left" vertical="top"/>
    </xf>
    <xf numFmtId="0" fontId="31" fillId="3" borderId="102" xfId="0" applyFont="1" applyFill="1" applyBorder="1" applyAlignment="1">
      <alignment horizontal="left" vertical="top"/>
    </xf>
    <xf numFmtId="43" fontId="31" fillId="3" borderId="105" xfId="0" applyNumberFormat="1" applyFont="1" applyFill="1" applyBorder="1" applyAlignment="1">
      <alignment horizontal="left" vertical="top"/>
    </xf>
    <xf numFmtId="43" fontId="31" fillId="3" borderId="106" xfId="0" applyNumberFormat="1" applyFont="1" applyFill="1" applyBorder="1" applyAlignment="1">
      <alignment horizontal="left" vertical="top"/>
    </xf>
    <xf numFmtId="43" fontId="31" fillId="3" borderId="128" xfId="0" applyNumberFormat="1" applyFont="1" applyFill="1" applyBorder="1" applyAlignment="1">
      <alignment horizontal="left" vertical="top"/>
    </xf>
    <xf numFmtId="167" fontId="68" fillId="0" borderId="87" xfId="0" applyNumberFormat="1" applyFont="1" applyBorder="1" applyAlignment="1" applyProtection="1">
      <alignment horizontal="justify" vertical="top"/>
      <protection locked="0"/>
    </xf>
    <xf numFmtId="167" fontId="68" fillId="0" borderId="0" xfId="0" applyNumberFormat="1" applyFont="1" applyAlignment="1" applyProtection="1">
      <alignment horizontal="justify" vertical="top"/>
      <protection locked="0"/>
    </xf>
    <xf numFmtId="0" fontId="29" fillId="0" borderId="44" xfId="0" applyFont="1" applyBorder="1" applyAlignment="1">
      <alignment horizontal="center" vertical="center"/>
    </xf>
    <xf numFmtId="0" fontId="29" fillId="0" borderId="37" xfId="0" applyFont="1" applyBorder="1" applyAlignment="1">
      <alignment horizontal="center" vertical="center"/>
    </xf>
    <xf numFmtId="0" fontId="88" fillId="0" borderId="43" xfId="0" applyFont="1" applyBorder="1" applyAlignment="1">
      <alignment horizontal="left" vertical="top" wrapText="1"/>
    </xf>
    <xf numFmtId="0" fontId="88" fillId="0" borderId="44" xfId="0" applyFont="1" applyBorder="1" applyAlignment="1">
      <alignment horizontal="left" vertical="top" wrapText="1"/>
    </xf>
    <xf numFmtId="0" fontId="88" fillId="0" borderId="46" xfId="0" applyFont="1" applyBorder="1" applyAlignment="1">
      <alignment horizontal="left" vertical="top" wrapText="1"/>
    </xf>
    <xf numFmtId="0" fontId="88" fillId="0" borderId="37" xfId="0" applyFont="1" applyBorder="1" applyAlignment="1">
      <alignment horizontal="left" vertical="top" wrapText="1"/>
    </xf>
    <xf numFmtId="10" fontId="55" fillId="0" borderId="107" xfId="2" applyNumberFormat="1" applyFont="1" applyFill="1" applyBorder="1" applyAlignment="1">
      <alignment horizontal="center" vertical="center"/>
    </xf>
    <xf numFmtId="0" fontId="51" fillId="0" borderId="93" xfId="0" applyFont="1" applyFill="1" applyBorder="1" applyAlignment="1">
      <alignment horizontal="center" vertical="center"/>
    </xf>
    <xf numFmtId="0" fontId="54" fillId="0" borderId="107" xfId="0" applyFont="1" applyBorder="1" applyAlignment="1">
      <alignment horizontal="center" vertical="center"/>
    </xf>
    <xf numFmtId="0" fontId="54" fillId="0" borderId="95" xfId="0" applyFont="1" applyBorder="1" applyAlignment="1">
      <alignment horizontal="center" vertical="center"/>
    </xf>
    <xf numFmtId="0" fontId="54" fillId="0" borderId="93" xfId="0" applyFont="1" applyBorder="1" applyAlignment="1">
      <alignment horizontal="center" vertical="center"/>
    </xf>
    <xf numFmtId="0" fontId="59" fillId="3" borderId="43" xfId="0" applyFont="1" applyFill="1" applyBorder="1" applyAlignment="1">
      <alignment horizontal="center"/>
    </xf>
    <xf numFmtId="0" fontId="59" fillId="3" borderId="44" xfId="0" applyFont="1" applyFill="1" applyBorder="1" applyAlignment="1">
      <alignment horizontal="center"/>
    </xf>
    <xf numFmtId="0" fontId="59" fillId="3" borderId="65" xfId="0" applyFont="1" applyFill="1" applyBorder="1" applyAlignment="1">
      <alignment horizontal="center"/>
    </xf>
    <xf numFmtId="0" fontId="61" fillId="0" borderId="88" xfId="0" applyFont="1" applyBorder="1" applyAlignment="1">
      <alignment horizontal="center" vertical="center" wrapText="1"/>
    </xf>
    <xf numFmtId="0" fontId="61" fillId="0" borderId="89" xfId="0" applyFont="1" applyBorder="1" applyAlignment="1">
      <alignment horizontal="center" vertical="center" wrapText="1"/>
    </xf>
    <xf numFmtId="0" fontId="61" fillId="0" borderId="111" xfId="0" applyFont="1" applyBorder="1" applyAlignment="1">
      <alignment horizontal="center" vertical="center" wrapText="1"/>
    </xf>
    <xf numFmtId="0" fontId="54" fillId="0" borderId="92" xfId="0" applyFont="1" applyFill="1" applyBorder="1" applyAlignment="1">
      <alignment horizontal="justify" vertical="top" wrapText="1"/>
    </xf>
    <xf numFmtId="0" fontId="54" fillId="0" borderId="92" xfId="0" applyFont="1" applyFill="1" applyBorder="1" applyAlignment="1">
      <alignment horizontal="left" vertical="top"/>
    </xf>
    <xf numFmtId="0" fontId="54" fillId="0" borderId="93" xfId="0" applyFont="1" applyFill="1" applyBorder="1" applyAlignment="1">
      <alignment horizontal="left" vertical="top"/>
    </xf>
    <xf numFmtId="0" fontId="54" fillId="0" borderId="101" xfId="0" applyFont="1" applyBorder="1" applyAlignment="1">
      <alignment horizontal="left" vertical="top"/>
    </xf>
    <xf numFmtId="0" fontId="0" fillId="0" borderId="102" xfId="0" applyBorder="1" applyAlignment="1">
      <alignment horizontal="left" vertical="top"/>
    </xf>
    <xf numFmtId="0" fontId="55" fillId="0" borderId="91" xfId="0" applyFont="1" applyBorder="1" applyAlignment="1">
      <alignment horizontal="left" vertical="top"/>
    </xf>
    <xf numFmtId="0" fontId="0" fillId="0" borderId="35" xfId="0" applyBorder="1" applyAlignment="1">
      <alignment horizontal="left" vertical="top"/>
    </xf>
    <xf numFmtId="0" fontId="0" fillId="0" borderId="95" xfId="0" applyBorder="1" applyAlignment="1">
      <alignment horizontal="left" vertical="top"/>
    </xf>
    <xf numFmtId="0" fontId="54" fillId="0" borderId="103" xfId="0" applyFont="1" applyFill="1" applyBorder="1" applyAlignment="1">
      <alignment horizontal="left" vertical="top"/>
    </xf>
    <xf numFmtId="0" fontId="0" fillId="0" borderId="100" xfId="0" applyBorder="1" applyAlignment="1">
      <alignment horizontal="left" vertical="top"/>
    </xf>
    <xf numFmtId="0" fontId="0" fillId="0" borderId="98" xfId="0" applyBorder="1" applyAlignment="1">
      <alignment horizontal="left" vertical="top"/>
    </xf>
    <xf numFmtId="0" fontId="54" fillId="0" borderId="108" xfId="0" applyFont="1" applyBorder="1" applyAlignment="1">
      <alignment horizontal="center" vertical="center"/>
    </xf>
    <xf numFmtId="0" fontId="54" fillId="0" borderId="109" xfId="0" applyFont="1" applyBorder="1" applyAlignment="1">
      <alignment horizontal="center" vertical="center"/>
    </xf>
    <xf numFmtId="0" fontId="54" fillId="0" borderId="102" xfId="0" applyFont="1" applyBorder="1" applyAlignment="1">
      <alignment horizontal="center" vertical="center"/>
    </xf>
    <xf numFmtId="0" fontId="0" fillId="0" borderId="35" xfId="0" applyBorder="1" applyAlignment="1">
      <alignment horizontal="center" vertical="center"/>
    </xf>
    <xf numFmtId="0" fontId="54" fillId="0" borderId="25" xfId="0" applyFont="1" applyBorder="1" applyAlignment="1">
      <alignment vertical="center"/>
    </xf>
    <xf numFmtId="0" fontId="54" fillId="0" borderId="34" xfId="0" applyFont="1" applyBorder="1" applyAlignment="1">
      <alignment vertical="center"/>
    </xf>
    <xf numFmtId="0" fontId="54" fillId="0" borderId="35" xfId="0" applyFont="1" applyBorder="1" applyAlignment="1">
      <alignment vertical="center"/>
    </xf>
    <xf numFmtId="0" fontId="55" fillId="0" borderId="90" xfId="0" applyFont="1" applyBorder="1" applyAlignment="1">
      <alignment vertical="center"/>
    </xf>
    <xf numFmtId="0" fontId="55" fillId="0" borderId="74" xfId="0" applyFont="1" applyBorder="1" applyAlignment="1">
      <alignment vertical="center"/>
    </xf>
    <xf numFmtId="0" fontId="55" fillId="0" borderId="121" xfId="0" applyFont="1" applyBorder="1" applyAlignment="1">
      <alignment vertical="center"/>
    </xf>
    <xf numFmtId="0" fontId="54" fillId="14" borderId="0" xfId="0" applyNumberFormat="1" applyFont="1" applyFill="1" applyBorder="1" applyAlignment="1">
      <alignment horizontal="left" vertical="center" wrapText="1"/>
    </xf>
    <xf numFmtId="0" fontId="54" fillId="14" borderId="23" xfId="0" applyNumberFormat="1" applyFont="1" applyFill="1" applyBorder="1" applyAlignment="1">
      <alignment horizontal="left" vertical="center" wrapText="1"/>
    </xf>
    <xf numFmtId="0" fontId="54" fillId="0" borderId="104" xfId="0" applyFont="1" applyFill="1" applyBorder="1" applyAlignment="1">
      <alignment horizontal="left" vertical="top"/>
    </xf>
    <xf numFmtId="0" fontId="0" fillId="0" borderId="36" xfId="0" applyBorder="1" applyAlignment="1">
      <alignment horizontal="left" vertical="top"/>
    </xf>
    <xf numFmtId="0" fontId="0" fillId="0" borderId="76" xfId="0" applyBorder="1" applyAlignment="1">
      <alignment horizontal="left" vertical="top"/>
    </xf>
    <xf numFmtId="0" fontId="0" fillId="0" borderId="34" xfId="0" applyBorder="1" applyAlignment="1">
      <alignment horizontal="left" vertical="top"/>
    </xf>
    <xf numFmtId="0" fontId="55" fillId="0" borderId="120" xfId="0" applyFont="1" applyBorder="1" applyAlignment="1">
      <alignment horizontal="center" vertical="top"/>
    </xf>
    <xf numFmtId="10" fontId="55" fillId="0" borderId="107" xfId="2" applyNumberFormat="1" applyFont="1" applyBorder="1" applyAlignment="1">
      <alignment horizontal="center" vertical="center"/>
    </xf>
    <xf numFmtId="0" fontId="0" fillId="0" borderId="93" xfId="0" applyBorder="1" applyAlignment="1">
      <alignment horizontal="center" vertical="center"/>
    </xf>
    <xf numFmtId="0" fontId="54" fillId="0" borderId="108" xfId="0" applyFont="1" applyBorder="1" applyAlignment="1">
      <alignment horizontal="left" vertical="center" wrapText="1"/>
    </xf>
    <xf numFmtId="0" fontId="54" fillId="0" borderId="109" xfId="0" applyFont="1" applyBorder="1" applyAlignment="1">
      <alignment horizontal="left" vertical="center" wrapText="1"/>
    </xf>
    <xf numFmtId="0" fontId="54" fillId="0" borderId="102" xfId="0" applyFont="1" applyBorder="1" applyAlignment="1">
      <alignment horizontal="left" vertical="center" wrapText="1"/>
    </xf>
    <xf numFmtId="0" fontId="56" fillId="0" borderId="108" xfId="0" applyFont="1" applyBorder="1" applyAlignment="1">
      <alignment horizontal="left" vertical="center" wrapText="1"/>
    </xf>
    <xf numFmtId="0" fontId="56" fillId="0" borderId="102" xfId="0" applyFont="1" applyBorder="1" applyAlignment="1">
      <alignment horizontal="left" vertical="center" wrapText="1"/>
    </xf>
    <xf numFmtId="0" fontId="61" fillId="0" borderId="0" xfId="0" applyFont="1" applyBorder="1" applyAlignment="1">
      <alignment horizontal="left" vertical="center" wrapText="1"/>
    </xf>
    <xf numFmtId="175" fontId="69" fillId="0" borderId="0" xfId="0" applyNumberFormat="1" applyFont="1" applyBorder="1" applyAlignment="1">
      <alignment horizontal="center" vertical="center"/>
    </xf>
    <xf numFmtId="10" fontId="55" fillId="0" borderId="79" xfId="2" applyNumberFormat="1" applyFont="1" applyBorder="1" applyAlignment="1">
      <alignment horizontal="center" vertical="center"/>
    </xf>
    <xf numFmtId="10" fontId="55" fillId="0" borderId="82" xfId="2" applyNumberFormat="1" applyFont="1" applyBorder="1" applyAlignment="1">
      <alignment horizontal="center" vertical="center"/>
    </xf>
    <xf numFmtId="10" fontId="55" fillId="0" borderId="80" xfId="2" applyNumberFormat="1" applyFont="1" applyBorder="1" applyAlignment="1">
      <alignment horizontal="center" vertical="center"/>
    </xf>
    <xf numFmtId="0" fontId="29" fillId="0" borderId="112" xfId="0" applyFont="1" applyFill="1" applyBorder="1" applyAlignment="1">
      <alignment horizontal="center" vertical="center" wrapText="1"/>
    </xf>
    <xf numFmtId="0" fontId="29" fillId="0" borderId="113" xfId="0" applyFont="1" applyFill="1" applyBorder="1" applyAlignment="1">
      <alignment horizontal="center" vertical="center" wrapText="1"/>
    </xf>
    <xf numFmtId="165" fontId="56" fillId="7" borderId="65" xfId="0" applyNumberFormat="1" applyFont="1" applyFill="1" applyBorder="1" applyAlignment="1">
      <alignment horizontal="center" vertical="center"/>
    </xf>
    <xf numFmtId="165" fontId="56" fillId="7" borderId="42" xfId="0" applyNumberFormat="1" applyFont="1" applyFill="1" applyBorder="1" applyAlignment="1">
      <alignment horizontal="center" vertical="center"/>
    </xf>
    <xf numFmtId="0" fontId="54" fillId="0" borderId="107" xfId="0" applyFont="1" applyBorder="1" applyAlignment="1">
      <alignment horizontal="left" vertical="center" wrapText="1"/>
    </xf>
    <xf numFmtId="0" fontId="54" fillId="0" borderId="95" xfId="0" applyFont="1" applyBorder="1" applyAlignment="1">
      <alignment horizontal="left" vertical="center" wrapText="1"/>
    </xf>
    <xf numFmtId="0" fontId="54" fillId="0" borderId="93" xfId="0" applyFont="1" applyBorder="1" applyAlignment="1">
      <alignment horizontal="left" vertical="center" wrapText="1"/>
    </xf>
    <xf numFmtId="0" fontId="56" fillId="0" borderId="107" xfId="0" applyFont="1" applyBorder="1" applyAlignment="1">
      <alignment horizontal="left" vertical="center" wrapText="1"/>
    </xf>
    <xf numFmtId="0" fontId="56" fillId="0" borderId="93" xfId="0" applyFont="1" applyBorder="1" applyAlignment="1">
      <alignment horizontal="left" vertical="center" wrapText="1"/>
    </xf>
    <xf numFmtId="0" fontId="54" fillId="0" borderId="107" xfId="0" applyFont="1" applyFill="1" applyBorder="1" applyAlignment="1">
      <alignment horizontal="left" vertical="center" wrapText="1"/>
    </xf>
    <xf numFmtId="0" fontId="54" fillId="0" borderId="95" xfId="0" applyFont="1" applyFill="1" applyBorder="1" applyAlignment="1">
      <alignment horizontal="left" vertical="center" wrapText="1"/>
    </xf>
    <xf numFmtId="0" fontId="54" fillId="0" borderId="93" xfId="0" applyFont="1" applyFill="1" applyBorder="1" applyAlignment="1">
      <alignment horizontal="left" vertical="center" wrapText="1"/>
    </xf>
    <xf numFmtId="0" fontId="57" fillId="0" borderId="87" xfId="0" applyFont="1" applyFill="1" applyBorder="1" applyAlignment="1">
      <alignment horizontal="center" vertical="center" wrapText="1"/>
    </xf>
    <xf numFmtId="0" fontId="57" fillId="0" borderId="0" xfId="0" applyFont="1" applyFill="1" applyBorder="1" applyAlignment="1">
      <alignment horizontal="center" vertical="center" wrapText="1"/>
    </xf>
    <xf numFmtId="0" fontId="57" fillId="0" borderId="110" xfId="0" applyFont="1" applyFill="1" applyBorder="1" applyAlignment="1">
      <alignment horizontal="center" vertical="center" wrapText="1"/>
    </xf>
    <xf numFmtId="0" fontId="57" fillId="0" borderId="46" xfId="0" applyFont="1" applyFill="1" applyBorder="1" applyAlignment="1">
      <alignment horizontal="center" vertical="center" wrapText="1"/>
    </xf>
    <xf numFmtId="0" fontId="57" fillId="0" borderId="37" xfId="0" applyFont="1" applyFill="1" applyBorder="1" applyAlignment="1">
      <alignment horizontal="center" vertical="center" wrapText="1"/>
    </xf>
    <xf numFmtId="0" fontId="57" fillId="0" borderId="42" xfId="0" applyFont="1" applyFill="1" applyBorder="1" applyAlignment="1">
      <alignment horizontal="center" vertical="center" wrapText="1"/>
    </xf>
    <xf numFmtId="0" fontId="57" fillId="0" borderId="43" xfId="0" applyFont="1" applyBorder="1" applyAlignment="1">
      <alignment horizontal="center" vertical="center"/>
    </xf>
    <xf numFmtId="0" fontId="57" fillId="0" borderId="44" xfId="0" applyFont="1" applyBorder="1" applyAlignment="1">
      <alignment horizontal="center" vertical="center"/>
    </xf>
    <xf numFmtId="0" fontId="57" fillId="0" borderId="65" xfId="0" applyFont="1" applyBorder="1" applyAlignment="1">
      <alignment horizontal="center" vertical="center"/>
    </xf>
    <xf numFmtId="0" fontId="57" fillId="0" borderId="87" xfId="0" applyFont="1" applyBorder="1" applyAlignment="1">
      <alignment horizontal="center" vertical="center"/>
    </xf>
    <xf numFmtId="0" fontId="57" fillId="0" borderId="0" xfId="0" applyFont="1" applyBorder="1" applyAlignment="1">
      <alignment horizontal="center" vertical="center"/>
    </xf>
    <xf numFmtId="0" fontId="57" fillId="0" borderId="110" xfId="0" applyFont="1" applyBorder="1" applyAlignment="1">
      <alignment horizontal="center" vertical="center"/>
    </xf>
    <xf numFmtId="0" fontId="56" fillId="0" borderId="129" xfId="0" applyFont="1" applyBorder="1" applyAlignment="1">
      <alignment horizontal="left" vertical="center" wrapText="1"/>
    </xf>
    <xf numFmtId="0" fontId="56" fillId="0" borderId="98" xfId="0" applyFont="1" applyBorder="1" applyAlignment="1">
      <alignment horizontal="left" vertical="center" wrapText="1"/>
    </xf>
    <xf numFmtId="0" fontId="56" fillId="0" borderId="71" xfId="0" applyFont="1" applyBorder="1" applyAlignment="1">
      <alignment horizontal="left" vertical="center" wrapText="1"/>
    </xf>
    <xf numFmtId="0" fontId="56" fillId="0" borderId="23" xfId="0" applyFont="1" applyBorder="1" applyAlignment="1">
      <alignment horizontal="left" vertical="center" wrapText="1"/>
    </xf>
    <xf numFmtId="0" fontId="56" fillId="0" borderId="124" xfId="0" applyFont="1" applyBorder="1" applyAlignment="1">
      <alignment horizontal="left" vertical="center" wrapText="1"/>
    </xf>
    <xf numFmtId="0" fontId="56" fillId="0" borderId="96" xfId="0" applyFont="1" applyBorder="1" applyAlignment="1">
      <alignment horizontal="left" vertical="center" wrapText="1"/>
    </xf>
    <xf numFmtId="0" fontId="56" fillId="0" borderId="43" xfId="0" applyFont="1" applyBorder="1" applyAlignment="1">
      <alignment horizontal="left" vertical="top" wrapText="1"/>
    </xf>
    <xf numFmtId="0" fontId="56" fillId="0" borderId="44" xfId="0" applyFont="1" applyBorder="1" applyAlignment="1">
      <alignment horizontal="left" vertical="top" wrapText="1"/>
    </xf>
    <xf numFmtId="0" fontId="56" fillId="0" borderId="46" xfId="0" applyFont="1" applyBorder="1" applyAlignment="1">
      <alignment horizontal="left" vertical="top" wrapText="1"/>
    </xf>
    <xf numFmtId="0" fontId="56" fillId="0" borderId="37" xfId="0" applyFont="1" applyBorder="1" applyAlignment="1">
      <alignment horizontal="left" vertical="top" wrapText="1"/>
    </xf>
    <xf numFmtId="0" fontId="29" fillId="0" borderId="90" xfId="0" applyFont="1" applyFill="1" applyBorder="1" applyAlignment="1">
      <alignment horizontal="justify" vertical="top" wrapText="1"/>
    </xf>
    <xf numFmtId="0" fontId="29" fillId="0" borderId="74" xfId="0" applyFont="1" applyFill="1" applyBorder="1" applyAlignment="1">
      <alignment horizontal="justify" vertical="top" wrapText="1"/>
    </xf>
    <xf numFmtId="0" fontId="29" fillId="0" borderId="73" xfId="0" applyFont="1" applyFill="1" applyBorder="1" applyAlignment="1">
      <alignment horizontal="justify" vertical="top" wrapText="1"/>
    </xf>
    <xf numFmtId="0" fontId="29" fillId="0" borderId="87" xfId="0" applyFont="1" applyFill="1" applyBorder="1" applyAlignment="1">
      <alignment horizontal="justify" vertical="top" wrapText="1"/>
    </xf>
    <xf numFmtId="0" fontId="29" fillId="0" borderId="0" xfId="0" applyFont="1" applyFill="1" applyBorder="1" applyAlignment="1">
      <alignment horizontal="justify" vertical="top" wrapText="1"/>
    </xf>
    <xf numFmtId="0" fontId="29" fillId="0" borderId="23" xfId="0" applyFont="1" applyFill="1" applyBorder="1" applyAlignment="1">
      <alignment horizontal="justify" vertical="top" wrapText="1"/>
    </xf>
    <xf numFmtId="0" fontId="55" fillId="14" borderId="34" xfId="0" applyFont="1" applyFill="1" applyBorder="1" applyAlignment="1">
      <alignment horizontal="center" vertical="center"/>
    </xf>
    <xf numFmtId="0" fontId="55" fillId="14" borderId="35" xfId="0" applyFont="1" applyFill="1" applyBorder="1" applyAlignment="1">
      <alignment horizontal="center" vertical="center"/>
    </xf>
    <xf numFmtId="0" fontId="55" fillId="14" borderId="25" xfId="0" applyFont="1" applyFill="1" applyBorder="1" applyAlignment="1">
      <alignment horizontal="center" vertical="center"/>
    </xf>
    <xf numFmtId="0" fontId="54" fillId="0" borderId="126" xfId="0" applyFont="1" applyBorder="1" applyAlignment="1">
      <alignment horizontal="left" vertical="center" wrapText="1"/>
    </xf>
    <xf numFmtId="0" fontId="54" fillId="0" borderId="106" xfId="0" applyFont="1" applyBorder="1" applyAlignment="1">
      <alignment horizontal="left" vertical="center" wrapText="1"/>
    </xf>
    <xf numFmtId="0" fontId="54" fillId="0" borderId="128" xfId="0" applyFont="1" applyBorder="1" applyAlignment="1">
      <alignment horizontal="left" vertical="center" wrapText="1"/>
    </xf>
    <xf numFmtId="0" fontId="56" fillId="0" borderId="126" xfId="0" applyFont="1" applyBorder="1" applyAlignment="1">
      <alignment horizontal="left" vertical="center" wrapText="1"/>
    </xf>
    <xf numFmtId="0" fontId="56" fillId="0" borderId="128" xfId="0" applyFont="1" applyBorder="1" applyAlignment="1">
      <alignment horizontal="left" vertical="center" wrapText="1"/>
    </xf>
    <xf numFmtId="10" fontId="55" fillId="0" borderId="108" xfId="2" applyNumberFormat="1" applyFont="1" applyBorder="1" applyAlignment="1">
      <alignment horizontal="center" vertical="center"/>
    </xf>
    <xf numFmtId="0" fontId="0" fillId="0" borderId="102" xfId="0" applyBorder="1" applyAlignment="1">
      <alignment horizontal="center" vertical="center"/>
    </xf>
    <xf numFmtId="0" fontId="93" fillId="13" borderId="72" xfId="29" applyFont="1" applyFill="1" applyBorder="1" applyAlignment="1">
      <alignment horizontal="center" vertical="center"/>
    </xf>
    <xf numFmtId="0" fontId="93" fillId="13" borderId="74" xfId="29" applyFont="1" applyFill="1" applyBorder="1" applyAlignment="1">
      <alignment horizontal="center" vertical="center"/>
    </xf>
    <xf numFmtId="0" fontId="93" fillId="13" borderId="73" xfId="29" applyFont="1" applyFill="1" applyBorder="1" applyAlignment="1">
      <alignment horizontal="center" vertical="center"/>
    </xf>
    <xf numFmtId="0" fontId="93" fillId="13" borderId="75" xfId="29" applyFont="1" applyFill="1" applyBorder="1" applyAlignment="1">
      <alignment horizontal="center" vertical="center"/>
    </xf>
    <xf numFmtId="0" fontId="93" fillId="13" borderId="36" xfId="29" applyFont="1" applyFill="1" applyBorder="1" applyAlignment="1">
      <alignment horizontal="center" vertical="center"/>
    </xf>
    <xf numFmtId="0" fontId="93" fillId="13" borderId="76" xfId="29" applyFont="1" applyFill="1" applyBorder="1" applyAlignment="1">
      <alignment horizontal="center" vertical="center"/>
    </xf>
    <xf numFmtId="0" fontId="42" fillId="0" borderId="83" xfId="0" applyFont="1" applyBorder="1" applyAlignment="1">
      <alignment horizontal="left" vertical="center"/>
    </xf>
    <xf numFmtId="0" fontId="42" fillId="0" borderId="81" xfId="0" applyFont="1" applyBorder="1" applyAlignment="1">
      <alignment horizontal="left" vertical="center"/>
    </xf>
    <xf numFmtId="0" fontId="22" fillId="0" borderId="84" xfId="0" applyFont="1" applyBorder="1" applyAlignment="1">
      <alignment horizontal="left" vertical="center"/>
    </xf>
    <xf numFmtId="0" fontId="22" fillId="0" borderId="24" xfId="0" applyFont="1" applyBorder="1" applyAlignment="1">
      <alignment horizontal="left" vertical="center"/>
    </xf>
    <xf numFmtId="176" fontId="49" fillId="0" borderId="85" xfId="28" applyNumberFormat="1" applyFont="1" applyFill="1" applyBorder="1" applyAlignment="1" applyProtection="1">
      <alignment horizontal="left" vertical="center"/>
      <protection locked="0"/>
    </xf>
    <xf numFmtId="176" fontId="49" fillId="0" borderId="86" xfId="28" applyNumberFormat="1" applyFont="1" applyFill="1" applyBorder="1" applyAlignment="1" applyProtection="1">
      <alignment horizontal="left" vertical="center"/>
      <protection locked="0"/>
    </xf>
    <xf numFmtId="176" fontId="49" fillId="0" borderId="80" xfId="28" applyNumberFormat="1" applyFont="1" applyFill="1" applyBorder="1" applyAlignment="1" applyProtection="1">
      <alignment horizontal="left" vertical="center"/>
      <protection locked="0"/>
    </xf>
    <xf numFmtId="176" fontId="49" fillId="0" borderId="79" xfId="28" applyNumberFormat="1" applyFont="1" applyFill="1" applyBorder="1" applyAlignment="1" applyProtection="1">
      <alignment horizontal="center" vertical="center"/>
      <protection locked="0"/>
    </xf>
    <xf numFmtId="176" fontId="49" fillId="0" borderId="82" xfId="28" applyNumberFormat="1" applyFont="1" applyFill="1" applyBorder="1" applyAlignment="1" applyProtection="1">
      <alignment horizontal="center" vertical="center"/>
      <protection locked="0"/>
    </xf>
    <xf numFmtId="176" fontId="49" fillId="0" borderId="80" xfId="28" applyNumberFormat="1" applyFont="1" applyFill="1" applyBorder="1" applyAlignment="1" applyProtection="1">
      <alignment horizontal="center" vertical="center"/>
      <protection locked="0"/>
    </xf>
    <xf numFmtId="0" fontId="48" fillId="0" borderId="72" xfId="29" applyFont="1" applyBorder="1" applyAlignment="1">
      <alignment vertical="center" wrapText="1"/>
    </xf>
    <xf numFmtId="0" fontId="48" fillId="0" borderId="74" xfId="29" applyFont="1" applyBorder="1" applyAlignment="1">
      <alignment vertical="center" wrapText="1"/>
    </xf>
    <xf numFmtId="0" fontId="48" fillId="0" borderId="75" xfId="29" applyFont="1" applyBorder="1" applyAlignment="1">
      <alignment vertical="center" wrapText="1"/>
    </xf>
    <xf numFmtId="0" fontId="48" fillId="0" borderId="36" xfId="29" applyFont="1" applyBorder="1" applyAlignment="1">
      <alignment vertical="center" wrapText="1"/>
    </xf>
    <xf numFmtId="0" fontId="48" fillId="0" borderId="74" xfId="29" applyFont="1" applyBorder="1" applyAlignment="1">
      <alignment horizontal="center" vertical="center" wrapText="1"/>
    </xf>
    <xf numFmtId="0" fontId="0" fillId="0" borderId="74" xfId="0" applyBorder="1" applyAlignment="1">
      <alignment horizontal="center" vertical="center" wrapText="1"/>
    </xf>
    <xf numFmtId="0" fontId="0" fillId="0" borderId="36" xfId="0" applyBorder="1" applyAlignment="1">
      <alignment horizontal="center" vertical="center" wrapText="1"/>
    </xf>
    <xf numFmtId="0" fontId="90" fillId="0" borderId="72" xfId="44" applyFont="1" applyBorder="1" applyAlignment="1">
      <alignment horizontal="center" vertical="center"/>
    </xf>
    <xf numFmtId="0" fontId="90" fillId="0" borderId="74" xfId="44" applyFont="1" applyBorder="1" applyAlignment="1">
      <alignment horizontal="center" vertical="center"/>
    </xf>
    <xf numFmtId="0" fontId="90" fillId="0" borderId="73" xfId="44" applyFont="1" applyBorder="1" applyAlignment="1">
      <alignment horizontal="center" vertical="center"/>
    </xf>
    <xf numFmtId="0" fontId="90" fillId="0" borderId="71" xfId="44" applyFont="1" applyBorder="1" applyAlignment="1">
      <alignment horizontal="center" vertical="center"/>
    </xf>
    <xf numFmtId="0" fontId="90" fillId="0" borderId="0" xfId="44" applyFont="1" applyBorder="1" applyAlignment="1">
      <alignment horizontal="center" vertical="center"/>
    </xf>
    <xf numFmtId="0" fontId="90" fillId="0" borderId="23" xfId="44" applyFont="1" applyBorder="1" applyAlignment="1">
      <alignment horizontal="center" vertical="center"/>
    </xf>
    <xf numFmtId="0" fontId="3" fillId="0" borderId="0" xfId="43" applyAlignment="1">
      <alignment horizontal="center"/>
    </xf>
    <xf numFmtId="0" fontId="94" fillId="0" borderId="14" xfId="46" applyFont="1" applyBorder="1" applyAlignment="1">
      <alignment horizontal="left" vertical="center"/>
    </xf>
    <xf numFmtId="0" fontId="95" fillId="0" borderId="171" xfId="46" applyFont="1" applyBorder="1" applyAlignment="1">
      <alignment horizontal="left" vertical="center"/>
    </xf>
    <xf numFmtId="0" fontId="95" fillId="0" borderId="173" xfId="46" applyFont="1" applyBorder="1" applyAlignment="1">
      <alignment horizontal="left" vertical="center" wrapText="1"/>
    </xf>
    <xf numFmtId="0" fontId="95" fillId="0" borderId="174" xfId="46" applyFont="1" applyBorder="1" applyAlignment="1">
      <alignment horizontal="left" vertical="center" wrapText="1"/>
    </xf>
    <xf numFmtId="0" fontId="95" fillId="0" borderId="172" xfId="46" applyFont="1" applyBorder="1" applyAlignment="1">
      <alignment horizontal="left" vertical="center" wrapText="1"/>
    </xf>
    <xf numFmtId="0" fontId="94" fillId="0" borderId="166" xfId="46" applyFont="1" applyBorder="1" applyAlignment="1">
      <alignment horizontal="right" vertical="center"/>
    </xf>
    <xf numFmtId="0" fontId="94" fillId="0" borderId="176" xfId="46" applyNumberFormat="1" applyFont="1" applyBorder="1" applyAlignment="1">
      <alignment horizontal="right" vertical="center"/>
    </xf>
    <xf numFmtId="0" fontId="89" fillId="27" borderId="180" xfId="46" applyFont="1" applyFill="1" applyBorder="1" applyAlignment="1">
      <alignment horizontal="center" vertical="center"/>
    </xf>
    <xf numFmtId="0" fontId="89" fillId="27" borderId="176" xfId="46" applyFont="1" applyFill="1" applyBorder="1" applyAlignment="1">
      <alignment horizontal="center" vertical="center"/>
    </xf>
    <xf numFmtId="0" fontId="94" fillId="0" borderId="78" xfId="46" applyFont="1" applyBorder="1" applyAlignment="1">
      <alignment horizontal="right" vertical="center"/>
    </xf>
    <xf numFmtId="0" fontId="89" fillId="27" borderId="177" xfId="46" applyFont="1" applyFill="1" applyBorder="1" applyAlignment="1">
      <alignment horizontal="center" vertical="center"/>
    </xf>
    <xf numFmtId="0" fontId="95" fillId="0" borderId="171" xfId="43" applyFont="1" applyBorder="1" applyAlignment="1">
      <alignment horizontal="left" wrapText="1"/>
    </xf>
    <xf numFmtId="0" fontId="95" fillId="0" borderId="171" xfId="43" applyFont="1" applyBorder="1" applyAlignment="1">
      <alignment horizontal="left"/>
    </xf>
    <xf numFmtId="0" fontId="95" fillId="0" borderId="173" xfId="43" applyFont="1" applyBorder="1" applyAlignment="1">
      <alignment horizontal="left"/>
    </xf>
    <xf numFmtId="0" fontId="95" fillId="0" borderId="174" xfId="43" applyFont="1" applyBorder="1" applyAlignment="1">
      <alignment horizontal="left"/>
    </xf>
    <xf numFmtId="0" fontId="95" fillId="0" borderId="172" xfId="43" applyFont="1" applyBorder="1" applyAlignment="1">
      <alignment horizontal="left"/>
    </xf>
    <xf numFmtId="0" fontId="5" fillId="2" borderId="166" xfId="46" applyFont="1" applyFill="1" applyBorder="1" applyAlignment="1">
      <alignment horizontal="center" vertical="center"/>
    </xf>
    <xf numFmtId="0" fontId="93" fillId="2" borderId="167" xfId="46" applyFont="1" applyFill="1" applyBorder="1" applyAlignment="1">
      <alignment horizontal="center" vertical="center"/>
    </xf>
    <xf numFmtId="0" fontId="93" fillId="2" borderId="168" xfId="46" applyFont="1" applyFill="1" applyBorder="1" applyAlignment="1">
      <alignment horizontal="center" vertical="center"/>
    </xf>
    <xf numFmtId="0" fontId="93" fillId="2" borderId="169" xfId="46" applyFont="1" applyFill="1" applyBorder="1" applyAlignment="1">
      <alignment horizontal="center" vertical="center"/>
    </xf>
    <xf numFmtId="0" fontId="93" fillId="2" borderId="5" xfId="46" applyFont="1" applyFill="1" applyBorder="1" applyAlignment="1">
      <alignment horizontal="center" vertical="center"/>
    </xf>
    <xf numFmtId="0" fontId="93" fillId="2" borderId="170" xfId="46" applyFont="1" applyFill="1" applyBorder="1" applyAlignment="1">
      <alignment horizontal="center" vertical="center"/>
    </xf>
    <xf numFmtId="0" fontId="94" fillId="0" borderId="14" xfId="46" applyFont="1" applyBorder="1" applyAlignment="1">
      <alignment horizontal="center" vertical="center"/>
    </xf>
    <xf numFmtId="0" fontId="94" fillId="25" borderId="14" xfId="46" applyFont="1" applyFill="1" applyBorder="1" applyAlignment="1">
      <alignment horizontal="center" vertical="center" wrapText="1"/>
    </xf>
    <xf numFmtId="0" fontId="94" fillId="26" borderId="14" xfId="46" applyFont="1" applyFill="1" applyBorder="1" applyAlignment="1">
      <alignment horizontal="center" vertical="center" wrapText="1"/>
    </xf>
    <xf numFmtId="0" fontId="94" fillId="0" borderId="171" xfId="46" applyFont="1" applyBorder="1" applyAlignment="1">
      <alignment horizontal="left" vertical="center"/>
    </xf>
    <xf numFmtId="0" fontId="34" fillId="0" borderId="55" xfId="0" applyFont="1" applyBorder="1" applyAlignment="1">
      <alignment horizontal="center" vertical="center"/>
    </xf>
    <xf numFmtId="0" fontId="34" fillId="0" borderId="56" xfId="0" applyFont="1" applyBorder="1" applyAlignment="1">
      <alignment horizontal="center" vertical="center"/>
    </xf>
    <xf numFmtId="0" fontId="40" fillId="0" borderId="38" xfId="0" applyFont="1" applyBorder="1" applyAlignment="1">
      <alignment horizontal="left" vertical="top" wrapText="1"/>
    </xf>
    <xf numFmtId="0" fontId="40" fillId="0" borderId="39" xfId="0" applyFont="1" applyBorder="1" applyAlignment="1">
      <alignment horizontal="left" vertical="top" wrapText="1"/>
    </xf>
    <xf numFmtId="0" fontId="40" fillId="0" borderId="40" xfId="0" applyFont="1" applyBorder="1" applyAlignment="1">
      <alignment horizontal="left" vertical="top" wrapText="1"/>
    </xf>
    <xf numFmtId="0" fontId="33" fillId="0" borderId="51" xfId="0" applyFont="1" applyBorder="1" applyAlignment="1">
      <alignment horizontal="center" vertical="center"/>
    </xf>
    <xf numFmtId="0" fontId="33" fillId="0" borderId="57" xfId="0" applyFont="1" applyBorder="1" applyAlignment="1">
      <alignment horizontal="center" vertical="center"/>
    </xf>
    <xf numFmtId="0" fontId="33" fillId="0" borderId="52" xfId="0" applyFont="1" applyBorder="1" applyAlignment="1">
      <alignment horizontal="center" vertical="center"/>
    </xf>
    <xf numFmtId="0" fontId="33" fillId="0" borderId="58" xfId="0" applyFont="1" applyBorder="1" applyAlignment="1">
      <alignment horizontal="center" vertical="center"/>
    </xf>
    <xf numFmtId="0" fontId="34" fillId="0" borderId="67" xfId="0" applyFont="1" applyBorder="1" applyAlignment="1">
      <alignment horizontal="center" vertical="center"/>
    </xf>
    <xf numFmtId="0" fontId="34" fillId="0" borderId="68" xfId="0" applyFont="1" applyBorder="1" applyAlignment="1">
      <alignment horizontal="center" vertical="center"/>
    </xf>
    <xf numFmtId="0" fontId="32" fillId="0" borderId="43" xfId="0" applyFont="1" applyBorder="1" applyAlignment="1">
      <alignment horizontal="center" vertical="center" wrapText="1"/>
    </xf>
    <xf numFmtId="0" fontId="32" fillId="0" borderId="44" xfId="0" applyFont="1" applyBorder="1" applyAlignment="1">
      <alignment horizontal="center" vertical="center" wrapText="1"/>
    </xf>
    <xf numFmtId="0" fontId="32" fillId="0" borderId="45" xfId="0" applyFont="1" applyBorder="1" applyAlignment="1">
      <alignment horizontal="center" vertical="center" wrapText="1"/>
    </xf>
    <xf numFmtId="0" fontId="32" fillId="0" borderId="46"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47" xfId="0" applyFont="1" applyBorder="1" applyAlignment="1">
      <alignment horizontal="center" vertical="center" wrapText="1"/>
    </xf>
    <xf numFmtId="0" fontId="33" fillId="0" borderId="48" xfId="0" applyFont="1" applyBorder="1" applyAlignment="1">
      <alignment horizontal="center" vertical="center"/>
    </xf>
    <xf numFmtId="0" fontId="33" fillId="0" borderId="49" xfId="0" applyFont="1" applyBorder="1" applyAlignment="1">
      <alignment horizontal="center" vertical="center"/>
    </xf>
    <xf numFmtId="0" fontId="33" fillId="0" borderId="50" xfId="0" applyFont="1" applyBorder="1" applyAlignment="1">
      <alignment horizontal="center" vertical="center"/>
    </xf>
    <xf numFmtId="0" fontId="33" fillId="0" borderId="44" xfId="0" applyFont="1" applyBorder="1" applyAlignment="1">
      <alignment horizontal="center" vertical="center"/>
    </xf>
    <xf numFmtId="0" fontId="33" fillId="0" borderId="65" xfId="0" applyFont="1" applyBorder="1" applyAlignment="1">
      <alignment horizontal="center" vertical="center"/>
    </xf>
    <xf numFmtId="0" fontId="33" fillId="0" borderId="53" xfId="0" applyFont="1" applyBorder="1" applyAlignment="1">
      <alignment horizontal="center" vertical="center"/>
    </xf>
    <xf numFmtId="0" fontId="33" fillId="0" borderId="54" xfId="0" applyFont="1" applyBorder="1" applyAlignment="1">
      <alignment horizontal="center" vertical="center"/>
    </xf>
    <xf numFmtId="0" fontId="33" fillId="0" borderId="66" xfId="0" applyFont="1" applyBorder="1" applyAlignment="1">
      <alignment horizontal="center" vertical="center"/>
    </xf>
    <xf numFmtId="0" fontId="33" fillId="0" borderId="59" xfId="0" applyFont="1" applyBorder="1" applyAlignment="1">
      <alignment horizontal="left" vertical="center"/>
    </xf>
    <xf numFmtId="0" fontId="33" fillId="0" borderId="60" xfId="0" applyFont="1" applyBorder="1" applyAlignment="1">
      <alignment horizontal="left" vertical="center"/>
    </xf>
    <xf numFmtId="0" fontId="33" fillId="0" borderId="61" xfId="0" applyFont="1" applyBorder="1" applyAlignment="1">
      <alignment horizontal="left" vertical="center"/>
    </xf>
    <xf numFmtId="0" fontId="33" fillId="0" borderId="62" xfId="0" applyFont="1" applyBorder="1" applyAlignment="1">
      <alignment horizontal="center" vertical="center"/>
    </xf>
    <xf numFmtId="0" fontId="33" fillId="0" borderId="63" xfId="0" applyFont="1" applyBorder="1" applyAlignment="1">
      <alignment horizontal="center" vertical="center"/>
    </xf>
    <xf numFmtId="0" fontId="33" fillId="0" borderId="64" xfId="0" applyFont="1" applyBorder="1" applyAlignment="1">
      <alignment horizontal="center" vertical="center"/>
    </xf>
    <xf numFmtId="0" fontId="34" fillId="0" borderId="38" xfId="0" applyFont="1" applyBorder="1" applyAlignment="1">
      <alignment horizontal="center" vertical="center"/>
    </xf>
    <xf numFmtId="0" fontId="34" fillId="0" borderId="39" xfId="0" applyFont="1" applyBorder="1" applyAlignment="1">
      <alignment horizontal="center" vertical="center"/>
    </xf>
    <xf numFmtId="0" fontId="34" fillId="0" borderId="40" xfId="0" applyFont="1" applyBorder="1" applyAlignment="1">
      <alignment horizontal="center" vertical="center"/>
    </xf>
    <xf numFmtId="0" fontId="12" fillId="0" borderId="37" xfId="0" applyFont="1" applyBorder="1" applyAlignment="1">
      <alignment horizontal="center"/>
    </xf>
    <xf numFmtId="0" fontId="26" fillId="0" borderId="38" xfId="0" applyFont="1" applyBorder="1" applyAlignment="1">
      <alignment horizontal="center"/>
    </xf>
    <xf numFmtId="0" fontId="26" fillId="0" borderId="39" xfId="0" applyFont="1" applyBorder="1" applyAlignment="1">
      <alignment horizontal="center"/>
    </xf>
    <xf numFmtId="0" fontId="26" fillId="0" borderId="40" xfId="0" applyFont="1" applyBorder="1" applyAlignment="1">
      <alignment horizontal="center"/>
    </xf>
    <xf numFmtId="0" fontId="24" fillId="0" borderId="33"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0" borderId="35" xfId="0" applyFont="1" applyFill="1" applyBorder="1" applyAlignment="1">
      <alignment horizontal="center" vertical="center" wrapText="1"/>
    </xf>
    <xf numFmtId="0" fontId="24" fillId="8" borderId="33" xfId="0" applyFont="1" applyFill="1" applyBorder="1" applyAlignment="1">
      <alignment horizontal="center" vertical="center" wrapText="1"/>
    </xf>
    <xf numFmtId="0" fontId="24" fillId="9" borderId="25" xfId="0" applyFont="1" applyFill="1" applyBorder="1" applyAlignment="1">
      <alignment horizontal="center" vertical="center" wrapText="1"/>
    </xf>
    <xf numFmtId="0" fontId="24" fillId="9" borderId="34" xfId="0" applyFont="1" applyFill="1" applyBorder="1" applyAlignment="1">
      <alignment horizontal="center" vertical="center" wrapText="1"/>
    </xf>
    <xf numFmtId="0" fontId="24" fillId="9" borderId="35" xfId="0" applyFont="1" applyFill="1" applyBorder="1" applyAlignment="1">
      <alignment horizontal="center" vertical="center" wrapText="1"/>
    </xf>
    <xf numFmtId="0" fontId="0" fillId="7" borderId="36" xfId="0" applyFill="1" applyBorder="1" applyAlignment="1">
      <alignment horizontal="center"/>
    </xf>
    <xf numFmtId="0" fontId="23" fillId="0" borderId="0" xfId="0" applyFont="1" applyAlignment="1">
      <alignment horizontal="center" vertical="center"/>
    </xf>
    <xf numFmtId="0" fontId="0" fillId="0" borderId="0" xfId="0" applyAlignment="1">
      <alignment horizontal="center" vertical="center"/>
    </xf>
    <xf numFmtId="0" fontId="23" fillId="0" borderId="33" xfId="0" applyFont="1" applyBorder="1" applyAlignment="1">
      <alignment horizontal="center" vertical="center"/>
    </xf>
    <xf numFmtId="0" fontId="23" fillId="0" borderId="25"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3" xfId="0" applyFont="1" applyBorder="1" applyAlignment="1">
      <alignment horizontal="center" vertical="center" wrapText="1"/>
    </xf>
    <xf numFmtId="0" fontId="15" fillId="0" borderId="27" xfId="0" applyFont="1" applyFill="1" applyBorder="1" applyAlignment="1">
      <alignment horizontal="left" wrapText="1"/>
    </xf>
    <xf numFmtId="0" fontId="15" fillId="0" borderId="28" xfId="0" applyFont="1" applyFill="1" applyBorder="1" applyAlignment="1">
      <alignment horizontal="left" wrapText="1"/>
    </xf>
    <xf numFmtId="0" fontId="15" fillId="0" borderId="29" xfId="0" applyFont="1" applyFill="1" applyBorder="1" applyAlignment="1">
      <alignment horizontal="left" wrapText="1"/>
    </xf>
    <xf numFmtId="0" fontId="18" fillId="0" borderId="30" xfId="0" applyFont="1" applyFill="1" applyBorder="1" applyAlignment="1">
      <alignment horizontal="left" vertical="center" wrapText="1" indent="11"/>
    </xf>
    <xf numFmtId="0" fontId="18" fillId="0" borderId="31" xfId="0" applyFont="1" applyFill="1" applyBorder="1" applyAlignment="1">
      <alignment horizontal="left" vertical="center" wrapText="1" indent="11"/>
    </xf>
    <xf numFmtId="0" fontId="15" fillId="0" borderId="0" xfId="0" applyFont="1" applyFill="1" applyBorder="1" applyAlignment="1">
      <alignment horizontal="left" vertical="center" wrapText="1" indent="6"/>
    </xf>
    <xf numFmtId="0" fontId="16" fillId="6" borderId="27" xfId="0" applyFont="1" applyFill="1" applyBorder="1" applyAlignment="1">
      <alignment horizontal="center" vertical="top" wrapText="1"/>
    </xf>
    <xf numFmtId="0" fontId="16" fillId="6" borderId="28" xfId="0" applyFont="1" applyFill="1" applyBorder="1" applyAlignment="1">
      <alignment horizontal="center" vertical="top" wrapText="1"/>
    </xf>
    <xf numFmtId="0" fontId="16" fillId="6" borderId="29" xfId="0" applyFont="1" applyFill="1" applyBorder="1" applyAlignment="1">
      <alignment horizontal="center" vertical="top" wrapText="1"/>
    </xf>
    <xf numFmtId="0" fontId="17" fillId="0" borderId="27" xfId="0" applyFont="1" applyFill="1" applyBorder="1" applyAlignment="1">
      <alignment horizontal="right" vertical="top" wrapText="1" indent="2"/>
    </xf>
    <xf numFmtId="0" fontId="17" fillId="0" borderId="28" xfId="0" applyFont="1" applyFill="1" applyBorder="1" applyAlignment="1">
      <alignment horizontal="right" vertical="top" wrapText="1" indent="2"/>
    </xf>
    <xf numFmtId="0" fontId="17" fillId="0" borderId="29" xfId="0" applyFont="1" applyFill="1" applyBorder="1" applyAlignment="1">
      <alignment horizontal="right" vertical="top" wrapText="1" indent="2"/>
    </xf>
    <xf numFmtId="0" fontId="18" fillId="0" borderId="27"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5" fillId="0" borderId="27"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5" fillId="2" borderId="1" xfId="31" applyFont="1" applyFill="1" applyBorder="1" applyAlignment="1">
      <alignment horizontal="center" vertical="center"/>
    </xf>
    <xf numFmtId="0" fontId="5" fillId="2" borderId="2" xfId="31" applyFont="1" applyFill="1" applyBorder="1" applyAlignment="1">
      <alignment horizontal="center" vertical="center"/>
    </xf>
    <xf numFmtId="0" fontId="5" fillId="2" borderId="4" xfId="31" applyFont="1" applyFill="1" applyBorder="1" applyAlignment="1">
      <alignment horizontal="center" vertical="center"/>
    </xf>
    <xf numFmtId="0" fontId="5" fillId="2" borderId="5" xfId="31" applyFont="1" applyFill="1" applyBorder="1" applyAlignment="1">
      <alignment horizontal="center" vertical="center"/>
    </xf>
    <xf numFmtId="49" fontId="8" fillId="0" borderId="16" xfId="31" applyNumberFormat="1" applyFont="1" applyFill="1" applyBorder="1" applyAlignment="1">
      <alignment horizontal="center" vertical="center"/>
    </xf>
    <xf numFmtId="49" fontId="8" fillId="0" borderId="20" xfId="31" applyNumberFormat="1" applyFont="1" applyFill="1" applyBorder="1" applyAlignment="1">
      <alignment horizontal="center" vertical="center"/>
    </xf>
    <xf numFmtId="49" fontId="8" fillId="0" borderId="7" xfId="31" applyNumberFormat="1" applyFont="1" applyFill="1" applyBorder="1" applyAlignment="1">
      <alignment horizontal="center" vertical="center"/>
    </xf>
    <xf numFmtId="49" fontId="8" fillId="0" borderId="13" xfId="31" applyNumberFormat="1" applyFont="1" applyFill="1" applyBorder="1" applyAlignment="1">
      <alignment horizontal="center" vertical="center"/>
    </xf>
    <xf numFmtId="49" fontId="8" fillId="0" borderId="15" xfId="31" applyNumberFormat="1" applyFont="1" applyFill="1" applyBorder="1" applyAlignment="1">
      <alignment horizontal="left" vertical="center" wrapText="1"/>
    </xf>
    <xf numFmtId="49" fontId="8" fillId="0" borderId="21" xfId="31" applyNumberFormat="1" applyFont="1" applyFill="1" applyBorder="1" applyAlignment="1">
      <alignment horizontal="left" vertical="center" wrapText="1"/>
    </xf>
    <xf numFmtId="49" fontId="8" fillId="0" borderId="14" xfId="31" applyNumberFormat="1" applyFont="1" applyFill="1" applyBorder="1" applyAlignment="1">
      <alignment horizontal="left" vertical="center" wrapText="1"/>
    </xf>
    <xf numFmtId="49" fontId="8" fillId="0" borderId="0" xfId="31" applyNumberFormat="1" applyFont="1" applyFill="1" applyAlignment="1">
      <alignment horizontal="left" vertical="center"/>
    </xf>
    <xf numFmtId="49" fontId="8" fillId="0" borderId="18" xfId="31" applyNumberFormat="1" applyFont="1" applyFill="1" applyBorder="1" applyAlignment="1">
      <alignment horizontal="left" vertical="center"/>
    </xf>
    <xf numFmtId="4" fontId="9" fillId="0" borderId="8" xfId="31" applyNumberFormat="1" applyFont="1" applyFill="1" applyBorder="1" applyAlignment="1">
      <alignment horizontal="center" vertical="center"/>
    </xf>
    <xf numFmtId="49" fontId="8" fillId="0" borderId="9" xfId="31" applyNumberFormat="1" applyFont="1" applyFill="1" applyBorder="1" applyAlignment="1">
      <alignment horizontal="center" vertical="center"/>
    </xf>
    <xf numFmtId="0" fontId="9" fillId="0" borderId="10" xfId="31" applyNumberFormat="1" applyFont="1" applyFill="1" applyBorder="1" applyAlignment="1">
      <alignment horizontal="center" vertical="center"/>
    </xf>
    <xf numFmtId="0" fontId="9" fillId="0" borderId="11" xfId="31" applyNumberFormat="1" applyFont="1" applyFill="1" applyBorder="1" applyAlignment="1">
      <alignment horizontal="center" vertical="center"/>
    </xf>
    <xf numFmtId="0" fontId="47" fillId="0" borderId="181" xfId="31" applyFont="1" applyFill="1" applyBorder="1" applyAlignment="1">
      <alignment horizontal="center" vertical="center" wrapText="1"/>
    </xf>
    <xf numFmtId="0" fontId="0" fillId="0" borderId="181" xfId="0" applyBorder="1" applyAlignment="1">
      <alignment horizontal="center" vertical="center" wrapText="1"/>
    </xf>
    <xf numFmtId="0" fontId="8" fillId="0" borderId="176" xfId="31" applyFont="1" applyFill="1" applyBorder="1" applyAlignment="1">
      <alignment horizontal="center" vertical="top" wrapText="1"/>
    </xf>
    <xf numFmtId="0" fontId="0" fillId="0" borderId="181" xfId="0" applyBorder="1" applyAlignment="1">
      <alignment horizontal="center" vertical="top" wrapText="1"/>
    </xf>
    <xf numFmtId="0" fontId="0" fillId="0" borderId="177" xfId="0" applyBorder="1" applyAlignment="1">
      <alignment horizontal="center" vertical="top" wrapText="1"/>
    </xf>
    <xf numFmtId="10" fontId="9" fillId="0" borderId="15" xfId="31" applyNumberFormat="1" applyFont="1" applyFill="1" applyBorder="1" applyAlignment="1">
      <alignment horizontal="center" vertical="center"/>
    </xf>
    <xf numFmtId="10" fontId="9" fillId="0" borderId="21" xfId="31" applyNumberFormat="1" applyFont="1" applyFill="1" applyBorder="1" applyAlignment="1">
      <alignment horizontal="center" vertical="center"/>
    </xf>
    <xf numFmtId="10" fontId="9" fillId="0" borderId="24" xfId="31" applyNumberFormat="1" applyFont="1" applyFill="1" applyBorder="1" applyAlignment="1">
      <alignment horizontal="center" vertical="center"/>
    </xf>
    <xf numFmtId="4" fontId="9" fillId="3" borderId="19" xfId="31" applyNumberFormat="1" applyFont="1" applyFill="1" applyBorder="1" applyAlignment="1">
      <alignment horizontal="center" vertical="center"/>
    </xf>
    <xf numFmtId="4" fontId="9" fillId="3" borderId="23" xfId="31" applyNumberFormat="1" applyFont="1" applyFill="1" applyBorder="1" applyAlignment="1">
      <alignment horizontal="center" vertical="center"/>
    </xf>
    <xf numFmtId="4" fontId="9" fillId="3" borderId="22" xfId="31" applyNumberFormat="1" applyFont="1" applyFill="1" applyBorder="1" applyAlignment="1">
      <alignment horizontal="center" vertical="center"/>
    </xf>
    <xf numFmtId="49" fontId="8" fillId="0" borderId="0" xfId="31" applyNumberFormat="1" applyFont="1" applyFill="1" applyAlignment="1">
      <alignment horizontal="left" vertical="center" wrapText="1"/>
    </xf>
    <xf numFmtId="49" fontId="8" fillId="0" borderId="18" xfId="31" applyNumberFormat="1" applyFont="1" applyFill="1" applyBorder="1" applyAlignment="1">
      <alignment horizontal="left" vertical="center" wrapText="1"/>
    </xf>
    <xf numFmtId="4" fontId="9" fillId="0" borderId="10" xfId="31" applyNumberFormat="1" applyFont="1" applyFill="1" applyBorder="1" applyAlignment="1">
      <alignment horizontal="center" vertical="center"/>
    </xf>
    <xf numFmtId="4" fontId="9" fillId="0" borderId="11" xfId="31" applyNumberFormat="1" applyFont="1" applyFill="1" applyBorder="1" applyAlignment="1">
      <alignment horizontal="center" vertical="center"/>
    </xf>
    <xf numFmtId="4" fontId="9" fillId="0" borderId="12" xfId="31" applyNumberFormat="1" applyFont="1" applyFill="1" applyBorder="1" applyAlignment="1">
      <alignment horizontal="center" vertical="center"/>
    </xf>
    <xf numFmtId="0" fontId="7" fillId="0" borderId="184" xfId="31" applyFont="1" applyFill="1" applyBorder="1" applyAlignment="1">
      <alignment vertical="top" wrapText="1"/>
    </xf>
    <xf numFmtId="0" fontId="0" fillId="0" borderId="181" xfId="0" applyBorder="1" applyAlignment="1">
      <alignment vertical="top" wrapText="1"/>
    </xf>
    <xf numFmtId="0" fontId="0" fillId="0" borderId="177" xfId="0" applyBorder="1" applyAlignment="1">
      <alignment vertical="top" wrapText="1"/>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3">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 Type="http://schemas.openxmlformats.org/officeDocument/2006/relationships/worksheet" Target="worksheets/sheet5.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2616200</xdr:colOff>
      <xdr:row>2</xdr:row>
      <xdr:rowOff>95250</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568450"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rive\AR.GDT\2023\Documentos%20Internos\Licita&#231;&#227;o\Agroind&#250;strias\Contrata&#231;&#227;o%20de%20projetos\DOCUMENTOS%20DEFINITIVOS\DOCUMENTOS%209FEV\PLANILHAS%20OR&#199;AMENTARIAS\OR&#199;AMENTO%20AGROIND&#218;STRIAS%20GRUPO%201%20%20n&#227;o%20Desonerado%20DE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efreshError="1">
        <row r="8">
          <cell r="A8" t="str">
            <v>NOME DA CONSULTORA: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ática"/>
      <sheetName val="Lista Equipamentos Previstos"/>
      <sheetName val="PFS - Resumo Orçamento"/>
      <sheetName val="Resumo Orç (BRANCO)"/>
      <sheetName val="PFS- I- Orçam Base"/>
      <sheetName val="orçam (BRANCO)"/>
      <sheetName val="PFS_II Equipe"/>
      <sheetName val="BDI-SERV"/>
      <sheetName val="ENCARGOS"/>
      <sheetName val="Cron. Físico-Finan (BRANCO)"/>
      <sheetName val="Cálculo Desembolso"/>
      <sheetName val="Critérios de Pagamento"/>
      <sheetName val="Memória de cálculo"/>
      <sheetName val="Tabela de veículos"/>
      <sheetName val="Cronograma Físico"/>
      <sheetName val="Cronograma Financei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9">
          <cell r="C9" t="str">
            <v>Levantamento de dados, programa de necessidades</v>
          </cell>
        </row>
      </sheetData>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78" t="s">
        <v>0</v>
      </c>
      <c r="B1" s="478"/>
      <c r="C1" s="478"/>
      <c r="D1" s="478"/>
      <c r="E1" s="478"/>
      <c r="F1" s="313"/>
      <c r="G1" s="313"/>
      <c r="H1" s="313"/>
      <c r="I1" s="313"/>
      <c r="J1" s="313"/>
      <c r="K1" s="313"/>
    </row>
    <row r="2" spans="1:12" ht="45">
      <c r="A2" s="312"/>
      <c r="B2" s="314" t="s">
        <v>1</v>
      </c>
      <c r="C2" s="315">
        <v>41944</v>
      </c>
      <c r="D2" s="312"/>
      <c r="E2" s="312"/>
      <c r="F2" s="316"/>
      <c r="G2" s="316"/>
      <c r="H2" s="317" t="s">
        <v>2</v>
      </c>
      <c r="I2" s="317" t="s">
        <v>3</v>
      </c>
      <c r="J2" s="317" t="s">
        <v>4</v>
      </c>
      <c r="K2" s="317" t="s">
        <v>5</v>
      </c>
      <c r="L2" s="317" t="s">
        <v>6</v>
      </c>
    </row>
    <row r="3" spans="1:12" ht="18">
      <c r="A3" s="479"/>
      <c r="B3" s="479"/>
      <c r="C3" s="479"/>
      <c r="D3" s="479"/>
      <c r="E3" s="479"/>
      <c r="F3" s="313"/>
      <c r="G3" s="313"/>
      <c r="H3" s="313"/>
      <c r="I3" s="316"/>
      <c r="J3" s="316"/>
      <c r="K3" s="316"/>
    </row>
    <row r="4" spans="1:12" ht="18">
      <c r="A4" s="318" t="s">
        <v>7</v>
      </c>
      <c r="B4" s="319" t="s">
        <v>8</v>
      </c>
      <c r="C4" s="319" t="s">
        <v>9</v>
      </c>
      <c r="D4" s="319" t="s">
        <v>10</v>
      </c>
      <c r="E4" s="320" t="s">
        <v>11</v>
      </c>
      <c r="F4" s="316"/>
      <c r="G4" s="316"/>
      <c r="H4" s="321">
        <v>2000</v>
      </c>
      <c r="I4" s="356">
        <v>4</v>
      </c>
      <c r="J4" s="356">
        <f>12</f>
        <v>12</v>
      </c>
      <c r="K4" s="357">
        <v>0.1</v>
      </c>
      <c r="L4" s="321">
        <f>(H4*(100%-K4))/(I4*J4)</f>
        <v>37.5</v>
      </c>
    </row>
    <row r="5" spans="1:12" ht="25.5">
      <c r="A5" s="322" t="s">
        <v>12</v>
      </c>
      <c r="B5" s="323">
        <v>700</v>
      </c>
      <c r="C5" s="323"/>
      <c r="D5" s="323"/>
      <c r="E5" s="324">
        <f>AVERAGE(B5:D5)</f>
        <v>700</v>
      </c>
      <c r="F5" s="316"/>
      <c r="G5" s="316"/>
      <c r="H5" s="321">
        <v>27300</v>
      </c>
      <c r="I5" s="356">
        <v>4</v>
      </c>
      <c r="J5" s="356">
        <v>12</v>
      </c>
      <c r="K5" s="357">
        <v>0.5</v>
      </c>
      <c r="L5" s="321">
        <f>(H5*(100%-K5))/(I5*J5)</f>
        <v>284.38</v>
      </c>
    </row>
    <row r="6" spans="1:12" ht="18">
      <c r="A6" s="322" t="s">
        <v>13</v>
      </c>
      <c r="B6" s="323">
        <v>0</v>
      </c>
      <c r="C6" s="323"/>
      <c r="D6" s="323"/>
      <c r="E6" s="324">
        <f>AVERAGE(B6:D6)</f>
        <v>0</v>
      </c>
      <c r="F6" s="316"/>
      <c r="G6" s="316"/>
      <c r="H6" s="316"/>
      <c r="I6" s="316"/>
    </row>
    <row r="7" spans="1:12" ht="18">
      <c r="A7" s="322" t="s">
        <v>14</v>
      </c>
      <c r="B7" s="323"/>
      <c r="C7" s="323">
        <v>280</v>
      </c>
      <c r="D7" s="325">
        <v>1200</v>
      </c>
      <c r="E7" s="324">
        <f>AVERAGE(B7:D7)</f>
        <v>740</v>
      </c>
      <c r="F7" s="316"/>
      <c r="G7" s="316"/>
      <c r="H7" s="316"/>
      <c r="I7" s="316"/>
    </row>
    <row r="8" spans="1:12" ht="18">
      <c r="A8" s="326" t="s">
        <v>15</v>
      </c>
      <c r="B8" s="327"/>
      <c r="C8" s="327">
        <v>820</v>
      </c>
      <c r="D8" s="327">
        <v>800</v>
      </c>
      <c r="E8" s="328">
        <f>AVERAGE(B8:D8)</f>
        <v>810</v>
      </c>
      <c r="F8" s="316"/>
      <c r="G8" s="316"/>
      <c r="H8" s="316"/>
      <c r="I8" s="316"/>
    </row>
    <row r="9" spans="1:12" ht="18">
      <c r="A9" s="316"/>
      <c r="B9" s="316"/>
      <c r="C9" s="316"/>
      <c r="D9" s="316"/>
      <c r="E9" s="316"/>
      <c r="F9" s="316"/>
      <c r="G9" s="316"/>
      <c r="H9" s="316"/>
      <c r="I9" s="316"/>
    </row>
    <row r="10" spans="1:12" ht="25.5">
      <c r="A10" s="318" t="s">
        <v>7</v>
      </c>
      <c r="B10" s="319" t="s">
        <v>16</v>
      </c>
      <c r="C10" s="319" t="s">
        <v>17</v>
      </c>
      <c r="D10" s="319" t="s">
        <v>18</v>
      </c>
      <c r="E10" s="319" t="s">
        <v>11</v>
      </c>
      <c r="F10" s="320" t="s">
        <v>19</v>
      </c>
      <c r="I10" s="316"/>
      <c r="J10" s="316"/>
      <c r="K10" s="316"/>
    </row>
    <row r="11" spans="1:12" ht="18">
      <c r="A11" s="329" t="s">
        <v>20</v>
      </c>
      <c r="B11" s="330">
        <v>0</v>
      </c>
      <c r="C11" s="330"/>
      <c r="D11" s="330"/>
      <c r="E11" s="330">
        <f>AVERAGE(B11:D11)</f>
        <v>0</v>
      </c>
      <c r="F11" s="331">
        <f>ROUND(E11/48,2)+L4</f>
        <v>37.5</v>
      </c>
      <c r="I11" s="316"/>
    </row>
    <row r="12" spans="1:12" ht="25.5">
      <c r="A12" s="332" t="s">
        <v>21</v>
      </c>
      <c r="B12" s="333">
        <v>0</v>
      </c>
      <c r="C12" s="333"/>
      <c r="D12" s="333"/>
      <c r="E12" s="333">
        <f>AVERAGE(B12:D12)</f>
        <v>0</v>
      </c>
      <c r="F12" s="334">
        <f>ROUND(E12/48,2)+L5</f>
        <v>284.38</v>
      </c>
      <c r="I12" s="316"/>
    </row>
    <row r="13" spans="1:12" ht="18">
      <c r="A13" s="335"/>
      <c r="B13" s="336"/>
      <c r="C13" s="336"/>
      <c r="D13" s="337"/>
      <c r="E13" s="337"/>
      <c r="F13" s="316"/>
      <c r="G13" s="316"/>
      <c r="H13" s="316"/>
      <c r="I13" s="316"/>
    </row>
    <row r="14" spans="1:12" ht="18">
      <c r="A14" s="480" t="s">
        <v>22</v>
      </c>
      <c r="B14" s="481"/>
      <c r="C14" s="482"/>
      <c r="D14" s="337"/>
      <c r="E14" s="337"/>
      <c r="F14" s="313"/>
      <c r="G14" s="313"/>
      <c r="H14" s="313"/>
      <c r="I14" s="316"/>
      <c r="J14" s="316"/>
      <c r="K14" s="316"/>
    </row>
    <row r="15" spans="1:12">
      <c r="A15" s="483" t="s">
        <v>23</v>
      </c>
      <c r="B15" s="484"/>
      <c r="C15" s="485"/>
      <c r="D15" s="337"/>
      <c r="E15" s="337"/>
      <c r="F15" s="337"/>
      <c r="G15" s="337"/>
      <c r="H15" s="337"/>
      <c r="I15" s="358"/>
      <c r="J15" s="358"/>
      <c r="K15" s="358"/>
    </row>
    <row r="16" spans="1:12">
      <c r="A16" s="489" t="s">
        <v>24</v>
      </c>
      <c r="B16" s="490" t="s">
        <v>25</v>
      </c>
      <c r="C16" s="491" t="s">
        <v>26</v>
      </c>
      <c r="D16" s="337"/>
      <c r="E16" s="337"/>
      <c r="F16" s="337"/>
      <c r="G16" s="338"/>
      <c r="H16" s="338"/>
      <c r="I16" s="339"/>
    </row>
    <row r="17" spans="1:11">
      <c r="A17" s="489"/>
      <c r="B17" s="490"/>
      <c r="C17" s="491"/>
      <c r="D17" s="337"/>
      <c r="E17" s="337"/>
      <c r="F17" s="337"/>
      <c r="G17" s="339"/>
      <c r="H17" s="339"/>
    </row>
    <row r="18" spans="1:11" ht="25.5">
      <c r="A18" s="326" t="s">
        <v>27</v>
      </c>
      <c r="B18" s="340">
        <v>1</v>
      </c>
      <c r="C18" s="341">
        <f>ROUND(AVERAGE(E5:E6),2)</f>
        <v>350</v>
      </c>
      <c r="D18" s="337"/>
      <c r="E18" s="337"/>
      <c r="F18" s="337"/>
      <c r="G18" s="342"/>
      <c r="H18" s="342"/>
    </row>
    <row r="19" spans="1:11">
      <c r="A19" s="343"/>
      <c r="B19" s="344"/>
      <c r="C19" s="344"/>
      <c r="D19" s="337"/>
      <c r="E19" s="337"/>
      <c r="F19" s="337"/>
      <c r="G19" s="339"/>
      <c r="H19" s="339"/>
    </row>
    <row r="20" spans="1:11">
      <c r="A20" s="486" t="s">
        <v>28</v>
      </c>
      <c r="B20" s="487"/>
      <c r="C20" s="488"/>
      <c r="D20" s="337"/>
      <c r="E20" s="337"/>
      <c r="F20" s="337"/>
      <c r="G20" s="337"/>
      <c r="H20" s="337"/>
      <c r="I20" s="358"/>
      <c r="J20" s="358"/>
      <c r="K20" s="358"/>
    </row>
    <row r="21" spans="1:11">
      <c r="A21" s="489" t="s">
        <v>24</v>
      </c>
      <c r="B21" s="490" t="s">
        <v>29</v>
      </c>
      <c r="C21" s="491" t="s">
        <v>30</v>
      </c>
      <c r="D21" s="337"/>
      <c r="E21" s="337"/>
      <c r="F21" s="337"/>
      <c r="G21" s="338"/>
      <c r="H21" s="338"/>
      <c r="I21" s="339"/>
    </row>
    <row r="22" spans="1:11">
      <c r="A22" s="489"/>
      <c r="B22" s="490"/>
      <c r="C22" s="491"/>
      <c r="D22" s="337"/>
      <c r="E22" s="337"/>
    </row>
    <row r="23" spans="1:11">
      <c r="A23" s="322" t="s">
        <v>31</v>
      </c>
      <c r="B23" s="345">
        <v>1</v>
      </c>
      <c r="C23" s="346">
        <f>E7</f>
        <v>740</v>
      </c>
      <c r="D23" s="337"/>
      <c r="E23" s="337"/>
      <c r="I23" s="359"/>
    </row>
    <row r="24" spans="1:11">
      <c r="A24" s="326" t="s">
        <v>15</v>
      </c>
      <c r="B24" s="340">
        <v>1</v>
      </c>
      <c r="C24" s="341">
        <f>E8</f>
        <v>810</v>
      </c>
      <c r="D24" s="337"/>
      <c r="E24" s="337"/>
    </row>
    <row r="25" spans="1:11" ht="15.75">
      <c r="A25" s="339"/>
      <c r="B25" s="347"/>
      <c r="C25" s="348"/>
      <c r="D25" s="337"/>
      <c r="E25" s="337"/>
      <c r="F25" s="349"/>
      <c r="G25" s="350"/>
      <c r="H25" s="350"/>
      <c r="I25" s="348"/>
      <c r="J25" s="339"/>
      <c r="K25" s="339"/>
    </row>
    <row r="26" spans="1:11">
      <c r="A26" s="351"/>
      <c r="B26" s="352"/>
      <c r="C26" s="352"/>
      <c r="D26" s="337"/>
      <c r="E26" s="337"/>
      <c r="F26" s="351"/>
      <c r="G26" s="351"/>
      <c r="H26" s="351"/>
      <c r="I26" s="351"/>
      <c r="J26" s="351"/>
      <c r="K26" s="351"/>
    </row>
    <row r="27" spans="1:11">
      <c r="A27" s="486" t="s">
        <v>32</v>
      </c>
      <c r="B27" s="487"/>
      <c r="C27" s="488"/>
      <c r="D27" s="337"/>
      <c r="E27" s="337"/>
      <c r="F27" s="337"/>
      <c r="G27" s="337"/>
      <c r="H27" s="337"/>
      <c r="I27" s="358"/>
      <c r="J27" s="358"/>
      <c r="K27" s="358"/>
    </row>
    <row r="28" spans="1:11">
      <c r="A28" s="489" t="s">
        <v>24</v>
      </c>
      <c r="B28" s="490" t="s">
        <v>25</v>
      </c>
      <c r="C28" s="353" t="s">
        <v>26</v>
      </c>
      <c r="D28" s="337"/>
      <c r="E28" s="337"/>
      <c r="F28" s="337"/>
      <c r="G28" s="338"/>
      <c r="H28" s="338"/>
      <c r="I28" s="339"/>
    </row>
    <row r="29" spans="1:11">
      <c r="A29" s="489"/>
      <c r="B29" s="490"/>
      <c r="C29" s="353"/>
      <c r="D29" s="337"/>
      <c r="E29" s="337"/>
      <c r="F29" s="337"/>
      <c r="G29" s="339"/>
      <c r="H29" s="339"/>
    </row>
    <row r="30" spans="1:11">
      <c r="A30" s="322" t="s">
        <v>20</v>
      </c>
      <c r="B30" s="345">
        <v>1</v>
      </c>
      <c r="C30" s="354">
        <f>+F11</f>
        <v>37.5</v>
      </c>
      <c r="D30" s="337"/>
      <c r="E30" s="337"/>
      <c r="F30" s="337"/>
      <c r="G30" s="342"/>
      <c r="H30" s="342"/>
    </row>
    <row r="31" spans="1:11" ht="25.5">
      <c r="A31" s="326" t="s">
        <v>21</v>
      </c>
      <c r="B31" s="340">
        <v>1</v>
      </c>
      <c r="C31" s="355">
        <f>+F12</f>
        <v>284.38</v>
      </c>
      <c r="D31" s="337"/>
      <c r="E31" s="337"/>
      <c r="F31" s="337"/>
      <c r="G31" s="342"/>
      <c r="H31" s="342"/>
    </row>
  </sheetData>
  <customSheetViews>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27:C27"/>
    <mergeCell ref="A16:A17"/>
    <mergeCell ref="A21:A22"/>
    <mergeCell ref="A28:A29"/>
    <mergeCell ref="B16:B17"/>
    <mergeCell ref="B21:B22"/>
    <mergeCell ref="B28:B29"/>
    <mergeCell ref="C16:C17"/>
    <mergeCell ref="C21:C22"/>
    <mergeCell ref="A1:E1"/>
    <mergeCell ref="A3:E3"/>
    <mergeCell ref="A14:C14"/>
    <mergeCell ref="A15:C15"/>
    <mergeCell ref="A20:C20"/>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64" customWidth="1"/>
    <col min="2" max="2" width="15.42578125" style="64" customWidth="1"/>
    <col min="3" max="3" width="9.140625" style="64"/>
    <col min="4" max="27" width="15.7109375" style="64" customWidth="1"/>
    <col min="28" max="28" width="18.42578125" style="64" customWidth="1"/>
    <col min="29" max="29" width="15.7109375" style="64" customWidth="1"/>
    <col min="30" max="16384" width="9.140625" style="64"/>
  </cols>
  <sheetData>
    <row r="1" spans="1:29" ht="18.75" customHeight="1">
      <c r="A1" s="829" t="s">
        <v>293</v>
      </c>
      <c r="B1" s="830"/>
      <c r="C1" s="830"/>
      <c r="D1" s="830"/>
      <c r="E1" s="830"/>
      <c r="F1" s="830"/>
      <c r="G1" s="830"/>
      <c r="H1" s="831"/>
      <c r="I1" s="843" t="s">
        <v>294</v>
      </c>
      <c r="J1" s="844"/>
      <c r="K1" s="844"/>
      <c r="L1" s="844"/>
      <c r="M1" s="844"/>
      <c r="N1" s="844"/>
      <c r="O1" s="845"/>
    </row>
    <row r="2" spans="1:29" ht="20.25" customHeight="1">
      <c r="A2" s="832"/>
      <c r="B2" s="833"/>
      <c r="C2" s="833"/>
      <c r="D2" s="833"/>
      <c r="E2" s="833"/>
      <c r="F2" s="833"/>
      <c r="G2" s="833"/>
      <c r="H2" s="834"/>
      <c r="I2" s="846" t="s">
        <v>295</v>
      </c>
      <c r="J2" s="847"/>
      <c r="K2" s="847"/>
      <c r="L2" s="847"/>
      <c r="M2" s="847"/>
      <c r="N2" s="847"/>
      <c r="O2" s="848"/>
    </row>
    <row r="3" spans="1:29">
      <c r="A3" s="835" t="s">
        <v>296</v>
      </c>
      <c r="B3" s="836"/>
      <c r="C3" s="836"/>
      <c r="D3" s="837" t="s">
        <v>297</v>
      </c>
      <c r="E3" s="838"/>
      <c r="F3" s="838"/>
      <c r="G3" s="838"/>
      <c r="H3" s="838"/>
      <c r="I3" s="838"/>
      <c r="J3" s="838"/>
      <c r="K3" s="838"/>
      <c r="L3" s="838"/>
      <c r="M3" s="838"/>
      <c r="N3" s="838"/>
      <c r="O3" s="839"/>
    </row>
    <row r="4" spans="1:29">
      <c r="A4" s="823"/>
      <c r="B4" s="825"/>
      <c r="C4" s="825"/>
      <c r="D4" s="840"/>
      <c r="E4" s="841"/>
      <c r="F4" s="841"/>
      <c r="G4" s="841"/>
      <c r="H4" s="841"/>
      <c r="I4" s="841"/>
      <c r="J4" s="841"/>
      <c r="K4" s="841"/>
      <c r="L4" s="841"/>
      <c r="M4" s="841"/>
      <c r="N4" s="841"/>
      <c r="O4" s="842"/>
    </row>
    <row r="5" spans="1:29">
      <c r="A5" s="823" t="s">
        <v>298</v>
      </c>
      <c r="B5" s="825"/>
      <c r="C5" s="825"/>
      <c r="D5" s="818">
        <v>30</v>
      </c>
      <c r="E5" s="818">
        <f>D5+30</f>
        <v>60</v>
      </c>
      <c r="F5" s="818">
        <f t="shared" ref="F5:O5" si="0">E5+30</f>
        <v>90</v>
      </c>
      <c r="G5" s="818">
        <f t="shared" si="0"/>
        <v>120</v>
      </c>
      <c r="H5" s="818">
        <f t="shared" si="0"/>
        <v>150</v>
      </c>
      <c r="I5" s="818">
        <f t="shared" si="0"/>
        <v>180</v>
      </c>
      <c r="J5" s="818">
        <f t="shared" si="0"/>
        <v>210</v>
      </c>
      <c r="K5" s="818">
        <f t="shared" si="0"/>
        <v>240</v>
      </c>
      <c r="L5" s="818">
        <f t="shared" si="0"/>
        <v>270</v>
      </c>
      <c r="M5" s="818">
        <f t="shared" si="0"/>
        <v>300</v>
      </c>
      <c r="N5" s="818">
        <f t="shared" si="0"/>
        <v>330</v>
      </c>
      <c r="O5" s="827">
        <f t="shared" si="0"/>
        <v>360</v>
      </c>
    </row>
    <row r="6" spans="1:29">
      <c r="A6" s="65" t="s">
        <v>299</v>
      </c>
      <c r="B6" s="67" t="s">
        <v>300</v>
      </c>
      <c r="C6" s="68" t="s">
        <v>301</v>
      </c>
      <c r="D6" s="819"/>
      <c r="E6" s="819"/>
      <c r="F6" s="819"/>
      <c r="G6" s="819"/>
      <c r="H6" s="819"/>
      <c r="I6" s="819"/>
      <c r="J6" s="819"/>
      <c r="K6" s="819"/>
      <c r="L6" s="819"/>
      <c r="M6" s="819"/>
      <c r="N6" s="819"/>
      <c r="O6" s="828"/>
    </row>
    <row r="7" spans="1:29">
      <c r="A7" s="823" t="s">
        <v>302</v>
      </c>
      <c r="B7" s="825" t="s">
        <v>303</v>
      </c>
      <c r="C7" s="66" t="s">
        <v>239</v>
      </c>
      <c r="D7" s="69" t="e">
        <f>#REF!</f>
        <v>#REF!</v>
      </c>
      <c r="E7" s="69" t="e">
        <f>#REF!</f>
        <v>#REF!</v>
      </c>
      <c r="F7" s="69" t="e">
        <f>#REF!</f>
        <v>#REF!</v>
      </c>
      <c r="G7" s="69" t="e">
        <f>#REF!</f>
        <v>#REF!</v>
      </c>
      <c r="H7" s="69" t="e">
        <f>#REF!</f>
        <v>#REF!</v>
      </c>
      <c r="I7" s="69" t="e">
        <f>#REF!</f>
        <v>#REF!</v>
      </c>
      <c r="J7" s="69" t="e">
        <f>#REF!</f>
        <v>#REF!</v>
      </c>
      <c r="K7" s="69" t="e">
        <f>#REF!</f>
        <v>#REF!</v>
      </c>
      <c r="L7" s="69" t="e">
        <f>#REF!</f>
        <v>#REF!</v>
      </c>
      <c r="M7" s="69" t="e">
        <f>#REF!</f>
        <v>#REF!</v>
      </c>
      <c r="N7" s="69" t="e">
        <f>#REF!</f>
        <v>#REF!</v>
      </c>
      <c r="O7" s="78" t="e">
        <f>#REF!</f>
        <v>#REF!</v>
      </c>
    </row>
    <row r="8" spans="1:29">
      <c r="A8" s="823"/>
      <c r="B8" s="825"/>
      <c r="C8" s="66" t="s">
        <v>304</v>
      </c>
      <c r="D8" s="70" t="s">
        <v>305</v>
      </c>
      <c r="E8" s="70" t="s">
        <v>305</v>
      </c>
      <c r="F8" s="70" t="s">
        <v>305</v>
      </c>
      <c r="G8" s="70" t="s">
        <v>305</v>
      </c>
      <c r="H8" s="70" t="s">
        <v>305</v>
      </c>
      <c r="I8" s="70" t="s">
        <v>305</v>
      </c>
      <c r="J8" s="70" t="s">
        <v>305</v>
      </c>
      <c r="K8" s="70" t="s">
        <v>305</v>
      </c>
      <c r="L8" s="70" t="s">
        <v>305</v>
      </c>
      <c r="M8" s="70" t="s">
        <v>305</v>
      </c>
      <c r="N8" s="70" t="s">
        <v>305</v>
      </c>
      <c r="O8" s="79" t="s">
        <v>305</v>
      </c>
    </row>
    <row r="9" spans="1:29">
      <c r="A9" s="823"/>
      <c r="B9" s="825" t="s">
        <v>306</v>
      </c>
      <c r="C9" s="66" t="s">
        <v>239</v>
      </c>
      <c r="D9" s="71" t="e">
        <f>E7</f>
        <v>#REF!</v>
      </c>
      <c r="E9" s="71" t="e">
        <f>E7+D9</f>
        <v>#REF!</v>
      </c>
      <c r="F9" s="71" t="e">
        <f t="shared" ref="F9:O9" si="1">F7+E9</f>
        <v>#REF!</v>
      </c>
      <c r="G9" s="71" t="e">
        <f t="shared" si="1"/>
        <v>#REF!</v>
      </c>
      <c r="H9" s="71" t="e">
        <f t="shared" si="1"/>
        <v>#REF!</v>
      </c>
      <c r="I9" s="71" t="e">
        <f t="shared" si="1"/>
        <v>#REF!</v>
      </c>
      <c r="J9" s="71" t="e">
        <f t="shared" si="1"/>
        <v>#REF!</v>
      </c>
      <c r="K9" s="71" t="e">
        <f t="shared" si="1"/>
        <v>#REF!</v>
      </c>
      <c r="L9" s="71" t="e">
        <f t="shared" si="1"/>
        <v>#REF!</v>
      </c>
      <c r="M9" s="71" t="e">
        <f t="shared" si="1"/>
        <v>#REF!</v>
      </c>
      <c r="N9" s="71" t="e">
        <f t="shared" si="1"/>
        <v>#REF!</v>
      </c>
      <c r="O9" s="80" t="e">
        <f t="shared" si="1"/>
        <v>#REF!</v>
      </c>
    </row>
    <row r="10" spans="1:29">
      <c r="A10" s="824"/>
      <c r="B10" s="826"/>
      <c r="C10" s="72" t="s">
        <v>304</v>
      </c>
      <c r="D10" s="70" t="s">
        <v>305</v>
      </c>
      <c r="E10" s="70" t="s">
        <v>305</v>
      </c>
      <c r="F10" s="70" t="s">
        <v>305</v>
      </c>
      <c r="G10" s="70" t="s">
        <v>305</v>
      </c>
      <c r="H10" s="70" t="s">
        <v>305</v>
      </c>
      <c r="I10" s="70" t="s">
        <v>305</v>
      </c>
      <c r="J10" s="70" t="s">
        <v>305</v>
      </c>
      <c r="K10" s="70" t="s">
        <v>305</v>
      </c>
      <c r="L10" s="70" t="s">
        <v>305</v>
      </c>
      <c r="M10" s="70" t="s">
        <v>305</v>
      </c>
      <c r="N10" s="70" t="s">
        <v>305</v>
      </c>
      <c r="O10" s="79" t="s">
        <v>305</v>
      </c>
    </row>
    <row r="11" spans="1:29">
      <c r="A11" s="849"/>
      <c r="B11" s="850"/>
      <c r="C11" s="850"/>
      <c r="D11" s="850"/>
      <c r="E11" s="850"/>
      <c r="F11" s="850"/>
      <c r="G11" s="850"/>
      <c r="H11" s="850"/>
      <c r="I11" s="850"/>
      <c r="J11" s="850"/>
      <c r="K11" s="850"/>
      <c r="L11" s="850"/>
      <c r="M11" s="850"/>
      <c r="N11" s="850"/>
      <c r="O11" s="851"/>
      <c r="AC11" s="83"/>
    </row>
    <row r="12" spans="1:29">
      <c r="A12" s="835" t="s">
        <v>296</v>
      </c>
      <c r="B12" s="836"/>
      <c r="C12" s="836"/>
      <c r="D12" s="837" t="s">
        <v>307</v>
      </c>
      <c r="E12" s="838"/>
      <c r="F12" s="838"/>
      <c r="G12" s="838"/>
      <c r="H12" s="838"/>
      <c r="I12" s="838"/>
      <c r="J12" s="838"/>
      <c r="K12" s="838"/>
      <c r="L12" s="838"/>
      <c r="M12" s="838"/>
      <c r="N12" s="838"/>
      <c r="O12" s="839"/>
    </row>
    <row r="13" spans="1:29">
      <c r="A13" s="823"/>
      <c r="B13" s="825"/>
      <c r="C13" s="825"/>
      <c r="D13" s="840"/>
      <c r="E13" s="841"/>
      <c r="F13" s="841"/>
      <c r="G13" s="841"/>
      <c r="H13" s="841"/>
      <c r="I13" s="841"/>
      <c r="J13" s="841"/>
      <c r="K13" s="841"/>
      <c r="L13" s="841"/>
      <c r="M13" s="841"/>
      <c r="N13" s="841"/>
      <c r="O13" s="842"/>
    </row>
    <row r="14" spans="1:29">
      <c r="A14" s="823" t="s">
        <v>298</v>
      </c>
      <c r="B14" s="825"/>
      <c r="C14" s="825"/>
      <c r="D14" s="818">
        <f>O5+30</f>
        <v>390</v>
      </c>
      <c r="E14" s="818">
        <f>D14+30</f>
        <v>420</v>
      </c>
      <c r="F14" s="818">
        <f t="shared" ref="F14:O14" si="2">E14+30</f>
        <v>450</v>
      </c>
      <c r="G14" s="818">
        <f t="shared" si="2"/>
        <v>480</v>
      </c>
      <c r="H14" s="818">
        <f t="shared" si="2"/>
        <v>510</v>
      </c>
      <c r="I14" s="818">
        <f t="shared" si="2"/>
        <v>540</v>
      </c>
      <c r="J14" s="818">
        <f t="shared" si="2"/>
        <v>570</v>
      </c>
      <c r="K14" s="818">
        <f t="shared" si="2"/>
        <v>600</v>
      </c>
      <c r="L14" s="818">
        <f t="shared" si="2"/>
        <v>630</v>
      </c>
      <c r="M14" s="818">
        <f t="shared" si="2"/>
        <v>660</v>
      </c>
      <c r="N14" s="818">
        <f t="shared" si="2"/>
        <v>690</v>
      </c>
      <c r="O14" s="827">
        <f t="shared" si="2"/>
        <v>720</v>
      </c>
    </row>
    <row r="15" spans="1:29">
      <c r="A15" s="65" t="s">
        <v>299</v>
      </c>
      <c r="B15" s="67" t="s">
        <v>300</v>
      </c>
      <c r="C15" s="68" t="s">
        <v>301</v>
      </c>
      <c r="D15" s="819"/>
      <c r="E15" s="819"/>
      <c r="F15" s="819"/>
      <c r="G15" s="819"/>
      <c r="H15" s="819"/>
      <c r="I15" s="819"/>
      <c r="J15" s="819"/>
      <c r="K15" s="819"/>
      <c r="L15" s="819"/>
      <c r="M15" s="819"/>
      <c r="N15" s="819"/>
      <c r="O15" s="828"/>
    </row>
    <row r="16" spans="1:29">
      <c r="A16" s="823" t="s">
        <v>302</v>
      </c>
      <c r="B16" s="825" t="s">
        <v>303</v>
      </c>
      <c r="C16" s="66" t="s">
        <v>239</v>
      </c>
      <c r="D16" s="69" t="e">
        <f>#REF!</f>
        <v>#REF!</v>
      </c>
      <c r="E16" s="69" t="e">
        <f>#REF!</f>
        <v>#REF!</v>
      </c>
      <c r="F16" s="69" t="e">
        <f>#REF!</f>
        <v>#REF!</v>
      </c>
      <c r="G16" s="69" t="e">
        <f>#REF!</f>
        <v>#REF!</v>
      </c>
      <c r="H16" s="69" t="e">
        <f>#REF!</f>
        <v>#REF!</v>
      </c>
      <c r="I16" s="69" t="e">
        <f>#REF!</f>
        <v>#REF!</v>
      </c>
      <c r="J16" s="69" t="e">
        <f>#REF!</f>
        <v>#REF!</v>
      </c>
      <c r="K16" s="69" t="e">
        <f>#REF!</f>
        <v>#REF!</v>
      </c>
      <c r="L16" s="69" t="e">
        <f>#REF!</f>
        <v>#REF!</v>
      </c>
      <c r="M16" s="69" t="e">
        <f>#REF!</f>
        <v>#REF!</v>
      </c>
      <c r="N16" s="69" t="e">
        <f>#REF!</f>
        <v>#REF!</v>
      </c>
      <c r="O16" s="78" t="e">
        <f>#REF!</f>
        <v>#REF!</v>
      </c>
    </row>
    <row r="17" spans="1:15">
      <c r="A17" s="823"/>
      <c r="B17" s="825"/>
      <c r="C17" s="66" t="s">
        <v>304</v>
      </c>
      <c r="D17" s="70" t="s">
        <v>305</v>
      </c>
      <c r="E17" s="70" t="s">
        <v>305</v>
      </c>
      <c r="F17" s="70" t="s">
        <v>305</v>
      </c>
      <c r="G17" s="70" t="s">
        <v>305</v>
      </c>
      <c r="H17" s="70" t="s">
        <v>305</v>
      </c>
      <c r="I17" s="70" t="s">
        <v>305</v>
      </c>
      <c r="J17" s="70" t="s">
        <v>305</v>
      </c>
      <c r="K17" s="70" t="s">
        <v>305</v>
      </c>
      <c r="L17" s="70" t="s">
        <v>305</v>
      </c>
      <c r="M17" s="70" t="s">
        <v>305</v>
      </c>
      <c r="N17" s="70" t="s">
        <v>305</v>
      </c>
      <c r="O17" s="79" t="s">
        <v>305</v>
      </c>
    </row>
    <row r="18" spans="1:15">
      <c r="A18" s="823"/>
      <c r="B18" s="825" t="s">
        <v>306</v>
      </c>
      <c r="C18" s="66" t="s">
        <v>239</v>
      </c>
      <c r="D18" s="71" t="e">
        <f>O9+D16</f>
        <v>#REF!</v>
      </c>
      <c r="E18" s="71" t="e">
        <f>D18+E16</f>
        <v>#REF!</v>
      </c>
      <c r="F18" s="71" t="e">
        <f t="shared" ref="F18:O18" si="3">E18+F16</f>
        <v>#REF!</v>
      </c>
      <c r="G18" s="71" t="e">
        <f t="shared" si="3"/>
        <v>#REF!</v>
      </c>
      <c r="H18" s="71" t="e">
        <f t="shared" si="3"/>
        <v>#REF!</v>
      </c>
      <c r="I18" s="71" t="e">
        <f t="shared" si="3"/>
        <v>#REF!</v>
      </c>
      <c r="J18" s="71" t="e">
        <f t="shared" si="3"/>
        <v>#REF!</v>
      </c>
      <c r="K18" s="71" t="e">
        <f t="shared" si="3"/>
        <v>#REF!</v>
      </c>
      <c r="L18" s="71" t="e">
        <f t="shared" si="3"/>
        <v>#REF!</v>
      </c>
      <c r="M18" s="71" t="e">
        <f t="shared" si="3"/>
        <v>#REF!</v>
      </c>
      <c r="N18" s="71" t="e">
        <f t="shared" si="3"/>
        <v>#REF!</v>
      </c>
      <c r="O18" s="80" t="e">
        <f t="shared" si="3"/>
        <v>#REF!</v>
      </c>
    </row>
    <row r="19" spans="1:15">
      <c r="A19" s="824"/>
      <c r="B19" s="826"/>
      <c r="C19" s="72" t="s">
        <v>304</v>
      </c>
      <c r="D19" s="73" t="s">
        <v>305</v>
      </c>
      <c r="E19" s="73" t="s">
        <v>305</v>
      </c>
      <c r="F19" s="73" t="s">
        <v>305</v>
      </c>
      <c r="G19" s="73" t="s">
        <v>305</v>
      </c>
      <c r="H19" s="73" t="s">
        <v>305</v>
      </c>
      <c r="I19" s="73" t="s">
        <v>305</v>
      </c>
      <c r="J19" s="73" t="s">
        <v>305</v>
      </c>
      <c r="K19" s="73" t="s">
        <v>305</v>
      </c>
      <c r="L19" s="73" t="s">
        <v>305</v>
      </c>
      <c r="M19" s="73" t="s">
        <v>305</v>
      </c>
      <c r="N19" s="73" t="s">
        <v>305</v>
      </c>
      <c r="O19" s="81" t="s">
        <v>305</v>
      </c>
    </row>
    <row r="20" spans="1:15">
      <c r="A20" s="74"/>
      <c r="B20" s="75"/>
      <c r="C20" s="76"/>
      <c r="D20" s="77"/>
      <c r="E20" s="77"/>
      <c r="F20" s="77"/>
      <c r="G20" s="77"/>
      <c r="H20" s="77"/>
      <c r="I20" s="77"/>
      <c r="J20" s="77"/>
      <c r="K20" s="77"/>
      <c r="L20" s="77"/>
      <c r="M20" s="77"/>
      <c r="N20" s="77"/>
      <c r="O20" s="82"/>
    </row>
    <row r="21" spans="1:15" ht="83.25" customHeight="1">
      <c r="A21" s="820" t="s">
        <v>308</v>
      </c>
      <c r="B21" s="821"/>
      <c r="C21" s="821"/>
      <c r="D21" s="821"/>
      <c r="E21" s="821"/>
      <c r="F21" s="821"/>
      <c r="G21" s="821"/>
      <c r="H21" s="821"/>
      <c r="I21" s="821"/>
      <c r="J21" s="821"/>
      <c r="K21" s="821"/>
      <c r="L21" s="821"/>
      <c r="M21" s="821"/>
      <c r="N21" s="821"/>
      <c r="O21" s="822"/>
    </row>
  </sheetData>
  <customSheetViews>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s>
  <mergeCells count="41">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K5:K6"/>
    <mergeCell ref="L5:L6"/>
    <mergeCell ref="M5:M6"/>
    <mergeCell ref="M14:M15"/>
    <mergeCell ref="F5:F6"/>
    <mergeCell ref="G5:G6"/>
    <mergeCell ref="H5:H6"/>
    <mergeCell ref="I5:I6"/>
    <mergeCell ref="J5:J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52"/>
      <c r="C1" s="852"/>
      <c r="D1" s="852"/>
      <c r="E1" s="852"/>
    </row>
    <row r="2" spans="2:7" ht="15" customHeight="1">
      <c r="B2" s="853" t="s">
        <v>309</v>
      </c>
      <c r="C2" s="854"/>
      <c r="D2" s="854"/>
      <c r="E2" s="855"/>
    </row>
    <row r="3" spans="2:7" ht="15" customHeight="1">
      <c r="B3" s="49" t="s">
        <v>310</v>
      </c>
      <c r="C3" s="50" t="s">
        <v>311</v>
      </c>
      <c r="D3" s="51" t="e">
        <f>#REF!</f>
        <v>#REF!</v>
      </c>
      <c r="E3" s="51" t="e">
        <f>D3</f>
        <v>#REF!</v>
      </c>
    </row>
    <row r="4" spans="2:7" ht="15" customHeight="1">
      <c r="B4" s="49" t="s">
        <v>312</v>
      </c>
      <c r="C4" s="50" t="s">
        <v>311</v>
      </c>
      <c r="D4" s="51" t="e">
        <f>#REF!</f>
        <v>#REF!</v>
      </c>
      <c r="E4" s="51" t="e">
        <f>D4</f>
        <v>#REF!</v>
      </c>
    </row>
    <row r="5" spans="2:7" ht="15" customHeight="1">
      <c r="B5" s="49" t="s">
        <v>313</v>
      </c>
      <c r="C5" s="50" t="s">
        <v>311</v>
      </c>
      <c r="D5" s="51" t="e">
        <f t="shared" ref="D5:D14" si="0">D4</f>
        <v>#REF!</v>
      </c>
      <c r="E5" s="51" t="e">
        <f>D5</f>
        <v>#REF!</v>
      </c>
    </row>
    <row r="6" spans="2:7" ht="15" customHeight="1">
      <c r="B6" s="49" t="s">
        <v>314</v>
      </c>
      <c r="C6" s="50" t="s">
        <v>311</v>
      </c>
      <c r="D6" s="51" t="e">
        <f t="shared" si="0"/>
        <v>#REF!</v>
      </c>
      <c r="E6" s="51" t="e">
        <f>D6</f>
        <v>#REF!</v>
      </c>
    </row>
    <row r="7" spans="2:7" ht="15" customHeight="1">
      <c r="B7" s="49" t="s">
        <v>315</v>
      </c>
      <c r="C7" s="50" t="s">
        <v>311</v>
      </c>
      <c r="D7" s="51" t="e">
        <f t="shared" si="0"/>
        <v>#REF!</v>
      </c>
      <c r="E7" s="51" t="e">
        <f t="shared" ref="E7:E13" si="1">E6</f>
        <v>#REF!</v>
      </c>
    </row>
    <row r="8" spans="2:7" ht="15" customHeight="1">
      <c r="B8" s="49" t="s">
        <v>316</v>
      </c>
      <c r="C8" s="50" t="s">
        <v>311</v>
      </c>
      <c r="D8" s="51" t="e">
        <f t="shared" si="0"/>
        <v>#REF!</v>
      </c>
      <c r="E8" s="51" t="e">
        <f t="shared" si="1"/>
        <v>#REF!</v>
      </c>
    </row>
    <row r="9" spans="2:7" ht="15" customHeight="1">
      <c r="B9" s="49" t="s">
        <v>317</v>
      </c>
      <c r="C9" s="50" t="s">
        <v>311</v>
      </c>
      <c r="D9" s="51" t="e">
        <f t="shared" si="0"/>
        <v>#REF!</v>
      </c>
      <c r="E9" s="51" t="e">
        <f t="shared" si="1"/>
        <v>#REF!</v>
      </c>
    </row>
    <row r="10" spans="2:7" ht="15" customHeight="1">
      <c r="B10" s="49" t="s">
        <v>318</v>
      </c>
      <c r="C10" s="50" t="s">
        <v>311</v>
      </c>
      <c r="D10" s="51" t="e">
        <f t="shared" si="0"/>
        <v>#REF!</v>
      </c>
      <c r="E10" s="51" t="e">
        <f t="shared" si="1"/>
        <v>#REF!</v>
      </c>
    </row>
    <row r="11" spans="2:7" ht="15" customHeight="1">
      <c r="B11" s="49" t="s">
        <v>319</v>
      </c>
      <c r="C11" s="52" t="s">
        <v>311</v>
      </c>
      <c r="D11" s="51" t="e">
        <f t="shared" si="0"/>
        <v>#REF!</v>
      </c>
      <c r="E11" s="51" t="e">
        <f t="shared" si="1"/>
        <v>#REF!</v>
      </c>
    </row>
    <row r="12" spans="2:7" ht="15" customHeight="1">
      <c r="B12" s="49" t="s">
        <v>320</v>
      </c>
      <c r="C12" s="52" t="s">
        <v>311</v>
      </c>
      <c r="D12" s="51" t="e">
        <f t="shared" si="0"/>
        <v>#REF!</v>
      </c>
      <c r="E12" s="51" t="e">
        <f t="shared" si="1"/>
        <v>#REF!</v>
      </c>
      <c r="G12" s="53">
        <f>'PFS- I- Orçam Base'!M35</f>
        <v>0</v>
      </c>
    </row>
    <row r="13" spans="2:7" ht="15" customHeight="1">
      <c r="B13" s="49" t="s">
        <v>321</v>
      </c>
      <c r="C13" s="52" t="s">
        <v>311</v>
      </c>
      <c r="D13" s="51" t="e">
        <f t="shared" si="0"/>
        <v>#REF!</v>
      </c>
      <c r="E13" s="51" t="e">
        <f t="shared" si="1"/>
        <v>#REF!</v>
      </c>
    </row>
    <row r="14" spans="2:7" ht="15" customHeight="1">
      <c r="B14" s="54" t="s">
        <v>322</v>
      </c>
      <c r="C14" s="51" t="e">
        <f>#REF!</f>
        <v>#REF!</v>
      </c>
      <c r="D14" s="51" t="e">
        <f t="shared" si="0"/>
        <v>#REF!</v>
      </c>
      <c r="E14" s="51"/>
      <c r="G14" s="55"/>
    </row>
    <row r="15" spans="2:7" ht="15" customHeight="1">
      <c r="B15" s="56" t="s">
        <v>323</v>
      </c>
      <c r="C15" s="57" t="e">
        <f>SUM(C14)</f>
        <v>#REF!</v>
      </c>
      <c r="D15" s="57" t="e">
        <f>SUM(D3:D14)</f>
        <v>#REF!</v>
      </c>
      <c r="E15" s="57" t="e">
        <f>SUM(E3:E14)</f>
        <v>#REF!</v>
      </c>
      <c r="G15" s="55"/>
    </row>
    <row r="16" spans="2:7" ht="15" customHeight="1"/>
    <row r="17" spans="5:8" ht="15" customHeight="1">
      <c r="H17" s="58"/>
    </row>
    <row r="18" spans="5:8" ht="15" customHeight="1">
      <c r="H18" s="58"/>
    </row>
    <row r="19" spans="5:8" ht="15" customHeight="1">
      <c r="G19" s="12"/>
      <c r="H19" s="59"/>
    </row>
    <row r="20" spans="5:8" ht="15" customHeight="1">
      <c r="H20" s="58"/>
    </row>
    <row r="21" spans="5:8" ht="15" customHeight="1">
      <c r="G21" s="60"/>
    </row>
    <row r="22" spans="5:8" ht="15" customHeight="1">
      <c r="G22" s="61"/>
    </row>
    <row r="23" spans="5:8" ht="15" customHeight="1"/>
    <row r="24" spans="5:8" ht="15" customHeight="1"/>
    <row r="25" spans="5:8" ht="15" customHeight="1">
      <c r="E25" s="12"/>
    </row>
    <row r="26" spans="5:8" ht="15" customHeight="1">
      <c r="E26" s="59"/>
    </row>
    <row r="27" spans="5:8" ht="15" customHeight="1"/>
    <row r="28" spans="5:8" ht="15" customHeight="1"/>
    <row r="29" spans="5:8" ht="15" customHeight="1">
      <c r="G29" s="12"/>
      <c r="H29" s="59"/>
    </row>
    <row r="30" spans="5:8" ht="15" customHeight="1">
      <c r="G30" s="59"/>
      <c r="H30" s="59"/>
    </row>
    <row r="35" spans="4:5">
      <c r="D35" s="62"/>
      <c r="E35" s="63"/>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63" t="s">
        <v>324</v>
      </c>
      <c r="B1" s="863"/>
      <c r="C1" s="863"/>
      <c r="D1" s="863"/>
      <c r="E1" s="863"/>
      <c r="F1" s="863"/>
      <c r="G1" s="863"/>
    </row>
    <row r="2" spans="1:7" ht="34.5" customHeight="1">
      <c r="A2" s="856" t="s">
        <v>325</v>
      </c>
      <c r="B2" s="856"/>
      <c r="C2" s="856"/>
      <c r="D2" s="856"/>
      <c r="E2" s="856"/>
      <c r="F2" s="856"/>
      <c r="G2" s="856"/>
    </row>
    <row r="3" spans="1:7" ht="34.5" customHeight="1">
      <c r="A3" s="857" t="s">
        <v>326</v>
      </c>
      <c r="B3" s="858"/>
      <c r="C3" s="39" t="s">
        <v>327</v>
      </c>
      <c r="D3" s="39"/>
      <c r="E3" s="39" t="s">
        <v>328</v>
      </c>
      <c r="F3" s="40" t="s">
        <v>329</v>
      </c>
      <c r="G3" s="38" t="s">
        <v>330</v>
      </c>
    </row>
    <row r="4" spans="1:7" ht="34.5" customHeight="1">
      <c r="A4" s="859" t="s">
        <v>331</v>
      </c>
      <c r="B4" s="859"/>
      <c r="C4" s="859"/>
      <c r="D4" s="859"/>
      <c r="E4" s="859"/>
      <c r="F4" s="859"/>
      <c r="G4" s="859"/>
    </row>
    <row r="5" spans="1:7" ht="34.5" customHeight="1">
      <c r="A5" s="38" t="s">
        <v>110</v>
      </c>
      <c r="B5" s="41" t="s">
        <v>332</v>
      </c>
      <c r="C5" s="42"/>
      <c r="D5" s="42"/>
      <c r="E5" s="42"/>
      <c r="F5" s="43"/>
      <c r="G5" s="41"/>
    </row>
    <row r="6" spans="1:7" ht="34.5" customHeight="1">
      <c r="A6" s="44" t="s">
        <v>333</v>
      </c>
      <c r="B6" s="42" t="s">
        <v>334</v>
      </c>
      <c r="C6" s="42" t="s">
        <v>335</v>
      </c>
      <c r="D6" s="42" t="s">
        <v>336</v>
      </c>
      <c r="E6" s="42">
        <v>36</v>
      </c>
      <c r="F6" s="45">
        <v>0.219972</v>
      </c>
      <c r="G6" s="46">
        <f>F6*$G$15</f>
        <v>9518554.4000000004</v>
      </c>
    </row>
    <row r="7" spans="1:7" ht="34.5" customHeight="1">
      <c r="A7" s="44" t="s">
        <v>337</v>
      </c>
      <c r="B7" s="42" t="s">
        <v>338</v>
      </c>
      <c r="C7" s="42" t="s">
        <v>335</v>
      </c>
      <c r="D7" s="42" t="s">
        <v>336</v>
      </c>
      <c r="E7" s="42">
        <v>36</v>
      </c>
      <c r="F7" s="45">
        <v>0.22867000000000001</v>
      </c>
      <c r="G7" s="46">
        <f>F7*$G$15</f>
        <v>9894931.3300000001</v>
      </c>
    </row>
    <row r="8" spans="1:7" ht="34.5" customHeight="1">
      <c r="A8" s="44" t="s">
        <v>339</v>
      </c>
      <c r="B8" s="42" t="s">
        <v>340</v>
      </c>
      <c r="C8" s="42" t="s">
        <v>335</v>
      </c>
      <c r="D8" s="42" t="s">
        <v>336</v>
      </c>
      <c r="E8" s="42">
        <v>36</v>
      </c>
      <c r="F8" s="45">
        <v>0.28267900000000001</v>
      </c>
      <c r="G8" s="46">
        <f>F8*$G$15</f>
        <v>12231990.609999999</v>
      </c>
    </row>
    <row r="9" spans="1:7" ht="34.5" customHeight="1">
      <c r="A9" s="38" t="s">
        <v>113</v>
      </c>
      <c r="B9" s="41" t="s">
        <v>341</v>
      </c>
      <c r="C9" s="42"/>
      <c r="D9" s="42"/>
      <c r="E9" s="42"/>
      <c r="F9" s="45"/>
      <c r="G9" s="46"/>
    </row>
    <row r="10" spans="1:7" ht="34.5" customHeight="1">
      <c r="A10" s="44" t="s">
        <v>342</v>
      </c>
      <c r="B10" s="42" t="s">
        <v>343</v>
      </c>
      <c r="C10" s="42" t="s">
        <v>335</v>
      </c>
      <c r="D10" s="42" t="s">
        <v>336</v>
      </c>
      <c r="E10" s="42">
        <v>36</v>
      </c>
      <c r="F10" s="45">
        <v>3.7726999999999997E-2</v>
      </c>
      <c r="G10" s="46">
        <f>F10*$G$15</f>
        <v>1632510.05</v>
      </c>
    </row>
    <row r="11" spans="1:7" ht="34.5" customHeight="1">
      <c r="A11" s="44" t="s">
        <v>344</v>
      </c>
      <c r="B11" s="42" t="s">
        <v>345</v>
      </c>
      <c r="C11" s="42" t="s">
        <v>335</v>
      </c>
      <c r="D11" s="42" t="s">
        <v>336</v>
      </c>
      <c r="E11" s="42">
        <v>36</v>
      </c>
      <c r="F11" s="45">
        <v>5.9070999999999999E-2</v>
      </c>
      <c r="G11" s="46">
        <f>F11*$G$15</f>
        <v>2556100.44</v>
      </c>
    </row>
    <row r="12" spans="1:7" ht="34.5" customHeight="1">
      <c r="A12" s="44" t="s">
        <v>346</v>
      </c>
      <c r="B12" s="42" t="s">
        <v>347</v>
      </c>
      <c r="C12" s="42" t="s">
        <v>335</v>
      </c>
      <c r="D12" s="42" t="s">
        <v>336</v>
      </c>
      <c r="E12" s="42">
        <v>36</v>
      </c>
      <c r="F12" s="45">
        <v>4.8771000000000002E-2</v>
      </c>
      <c r="G12" s="46">
        <f>F12*$G$15</f>
        <v>2110402.31</v>
      </c>
    </row>
    <row r="13" spans="1:7" ht="34.5" customHeight="1">
      <c r="A13" s="44" t="s">
        <v>348</v>
      </c>
      <c r="B13" s="42" t="s">
        <v>349</v>
      </c>
      <c r="C13" s="42" t="s">
        <v>335</v>
      </c>
      <c r="D13" s="42" t="s">
        <v>336</v>
      </c>
      <c r="E13" s="42">
        <v>36</v>
      </c>
      <c r="F13" s="45">
        <v>4.0162999999999997E-2</v>
      </c>
      <c r="G13" s="46">
        <f>F13*$G$15</f>
        <v>1737919.83</v>
      </c>
    </row>
    <row r="14" spans="1:7" ht="34.5" customHeight="1">
      <c r="A14" s="44" t="s">
        <v>350</v>
      </c>
      <c r="B14" s="42" t="s">
        <v>351</v>
      </c>
      <c r="C14" s="42" t="s">
        <v>335</v>
      </c>
      <c r="D14" s="42" t="s">
        <v>336</v>
      </c>
      <c r="E14" s="42">
        <v>36</v>
      </c>
      <c r="F14" s="45">
        <v>8.2947000000000007E-2</v>
      </c>
      <c r="G14" s="46">
        <f>F14*$G$15</f>
        <v>3589254.69</v>
      </c>
    </row>
    <row r="15" spans="1:7" ht="34.5" customHeight="1">
      <c r="A15" s="860" t="s">
        <v>352</v>
      </c>
      <c r="B15" s="861"/>
      <c r="C15" s="861"/>
      <c r="D15" s="861"/>
      <c r="E15" s="862"/>
      <c r="F15" s="47">
        <v>1</v>
      </c>
      <c r="G15" s="48">
        <v>43271663.659999996</v>
      </c>
    </row>
    <row r="18" spans="1:7" ht="34.5" customHeight="1">
      <c r="A18" s="856" t="s">
        <v>325</v>
      </c>
      <c r="B18" s="856"/>
      <c r="C18" s="856"/>
      <c r="D18" s="856"/>
      <c r="E18" s="856"/>
      <c r="F18" s="856"/>
      <c r="G18" s="856"/>
    </row>
    <row r="19" spans="1:7" ht="34.5" customHeight="1">
      <c r="A19" s="857" t="s">
        <v>326</v>
      </c>
      <c r="B19" s="858"/>
      <c r="C19" s="39" t="s">
        <v>327</v>
      </c>
      <c r="D19" s="39"/>
      <c r="E19" s="39" t="s">
        <v>328</v>
      </c>
      <c r="F19" s="40" t="s">
        <v>329</v>
      </c>
      <c r="G19" s="38" t="s">
        <v>330</v>
      </c>
    </row>
    <row r="20" spans="1:7" ht="34.5" customHeight="1">
      <c r="A20" s="859" t="s">
        <v>331</v>
      </c>
      <c r="B20" s="859"/>
      <c r="C20" s="859"/>
      <c r="D20" s="859"/>
      <c r="E20" s="859"/>
      <c r="F20" s="859"/>
      <c r="G20" s="859"/>
    </row>
    <row r="21" spans="1:7" ht="34.5" customHeight="1">
      <c r="A21" s="38" t="s">
        <v>110</v>
      </c>
      <c r="B21" s="41" t="s">
        <v>332</v>
      </c>
      <c r="C21" s="42"/>
      <c r="D21" s="42"/>
      <c r="E21" s="42"/>
      <c r="F21" s="43"/>
      <c r="G21" s="41"/>
    </row>
    <row r="22" spans="1:7" ht="34.5" customHeight="1">
      <c r="A22" s="44" t="s">
        <v>333</v>
      </c>
      <c r="B22" s="42" t="s">
        <v>334</v>
      </c>
      <c r="C22" s="42" t="s">
        <v>335</v>
      </c>
      <c r="D22" s="42" t="s">
        <v>336</v>
      </c>
      <c r="E22" s="42">
        <v>36</v>
      </c>
      <c r="F22" s="45">
        <v>0.219972</v>
      </c>
      <c r="G22" s="46"/>
    </row>
    <row r="23" spans="1:7" ht="34.5" customHeight="1">
      <c r="A23" s="44" t="s">
        <v>337</v>
      </c>
      <c r="B23" s="42" t="s">
        <v>338</v>
      </c>
      <c r="C23" s="42" t="s">
        <v>335</v>
      </c>
      <c r="D23" s="42" t="s">
        <v>336</v>
      </c>
      <c r="E23" s="42">
        <v>36</v>
      </c>
      <c r="F23" s="45">
        <v>0.22867000000000001</v>
      </c>
      <c r="G23" s="46"/>
    </row>
    <row r="24" spans="1:7" ht="34.5" customHeight="1">
      <c r="A24" s="44" t="s">
        <v>339</v>
      </c>
      <c r="B24" s="42" t="s">
        <v>340</v>
      </c>
      <c r="C24" s="42" t="s">
        <v>335</v>
      </c>
      <c r="D24" s="42" t="s">
        <v>336</v>
      </c>
      <c r="E24" s="42">
        <v>36</v>
      </c>
      <c r="F24" s="45">
        <v>0.28267900000000001</v>
      </c>
      <c r="G24" s="46"/>
    </row>
    <row r="25" spans="1:7" ht="34.5" customHeight="1">
      <c r="A25" s="38" t="s">
        <v>113</v>
      </c>
      <c r="B25" s="41" t="s">
        <v>341</v>
      </c>
      <c r="C25" s="42"/>
      <c r="D25" s="42"/>
      <c r="E25" s="42"/>
      <c r="F25" s="45"/>
      <c r="G25" s="46"/>
    </row>
    <row r="26" spans="1:7" ht="34.5" customHeight="1">
      <c r="A26" s="44" t="s">
        <v>342</v>
      </c>
      <c r="B26" s="42" t="s">
        <v>343</v>
      </c>
      <c r="C26" s="42" t="s">
        <v>335</v>
      </c>
      <c r="D26" s="42" t="s">
        <v>336</v>
      </c>
      <c r="E26" s="42">
        <v>36</v>
      </c>
      <c r="F26" s="45">
        <v>3.7726999999999997E-2</v>
      </c>
      <c r="G26" s="46"/>
    </row>
    <row r="27" spans="1:7" ht="34.5" customHeight="1">
      <c r="A27" s="44" t="s">
        <v>344</v>
      </c>
      <c r="B27" s="42" t="s">
        <v>345</v>
      </c>
      <c r="C27" s="42" t="s">
        <v>335</v>
      </c>
      <c r="D27" s="42" t="s">
        <v>336</v>
      </c>
      <c r="E27" s="42">
        <v>36</v>
      </c>
      <c r="F27" s="45">
        <v>5.9070999999999999E-2</v>
      </c>
      <c r="G27" s="46"/>
    </row>
    <row r="28" spans="1:7" ht="34.5" customHeight="1">
      <c r="A28" s="44" t="s">
        <v>346</v>
      </c>
      <c r="B28" s="42" t="s">
        <v>347</v>
      </c>
      <c r="C28" s="42" t="s">
        <v>335</v>
      </c>
      <c r="D28" s="42" t="s">
        <v>336</v>
      </c>
      <c r="E28" s="42">
        <v>36</v>
      </c>
      <c r="F28" s="45">
        <v>4.8771000000000002E-2</v>
      </c>
      <c r="G28" s="46"/>
    </row>
    <row r="29" spans="1:7" ht="34.5" customHeight="1">
      <c r="A29" s="44" t="s">
        <v>348</v>
      </c>
      <c r="B29" s="42" t="s">
        <v>349</v>
      </c>
      <c r="C29" s="42" t="s">
        <v>335</v>
      </c>
      <c r="D29" s="42" t="s">
        <v>336</v>
      </c>
      <c r="E29" s="42">
        <v>36</v>
      </c>
      <c r="F29" s="45">
        <v>4.0162999999999997E-2</v>
      </c>
      <c r="G29" s="46"/>
    </row>
    <row r="30" spans="1:7" ht="34.5" customHeight="1">
      <c r="A30" s="44" t="s">
        <v>350</v>
      </c>
      <c r="B30" s="42" t="s">
        <v>351</v>
      </c>
      <c r="C30" s="42" t="s">
        <v>335</v>
      </c>
      <c r="D30" s="42" t="s">
        <v>336</v>
      </c>
      <c r="E30" s="42">
        <v>36</v>
      </c>
      <c r="F30" s="45">
        <v>8.2947000000000007E-2</v>
      </c>
      <c r="G30" s="46"/>
    </row>
    <row r="31" spans="1:7" ht="34.5" customHeight="1">
      <c r="A31" s="860" t="s">
        <v>352</v>
      </c>
      <c r="B31" s="861"/>
      <c r="C31" s="861"/>
      <c r="D31" s="861"/>
      <c r="E31" s="862"/>
      <c r="F31" s="47">
        <v>1</v>
      </c>
      <c r="G31" s="48"/>
    </row>
  </sheetData>
  <customSheetViews>
    <customSheetView guid="{886F7ABC-6AC7-4EAF-B5B3-0AA283097030}" state="hidden">
      <selection activeCell="N10" sqref="N10"/>
      <pageMargins left="0.511811024" right="0.511811024" top="0.78740157499999996" bottom="0.78740157499999996" header="0.31496062000000002" footer="0.31496062000000002"/>
    </customSheetView>
    <customSheetView guid="{219C9731-7D8D-4E15-9EDA-68E47BD7DBDD}"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8"/>
      <c r="C1" s="29" t="str">
        <f>'[36]PFS_VII Det_ Enc_ Soc_'!C1</f>
        <v>Ministério do Desenvolvimento Regional - MDR</v>
      </c>
      <c r="D1" s="28"/>
    </row>
    <row r="2" spans="2:4">
      <c r="B2" s="28"/>
      <c r="C2" s="29" t="s">
        <v>353</v>
      </c>
      <c r="D2" s="28"/>
    </row>
    <row r="3" spans="2:4">
      <c r="B3" s="28"/>
      <c r="C3" s="28"/>
      <c r="D3" s="28"/>
    </row>
    <row r="4" spans="2:4">
      <c r="B4" s="864" t="s">
        <v>354</v>
      </c>
      <c r="C4" s="864"/>
      <c r="D4" s="864"/>
    </row>
    <row r="5" spans="2:4">
      <c r="B5" s="28"/>
      <c r="C5" s="28"/>
      <c r="D5" s="28"/>
    </row>
    <row r="6" spans="2:4">
      <c r="B6" s="864" t="s">
        <v>355</v>
      </c>
      <c r="C6" s="864"/>
      <c r="D6" s="864"/>
    </row>
    <row r="7" spans="2:4">
      <c r="B7" s="865"/>
      <c r="C7" s="865"/>
      <c r="D7" s="865"/>
    </row>
    <row r="8" spans="2:4">
      <c r="B8" s="866" t="s">
        <v>356</v>
      </c>
      <c r="C8" s="866"/>
      <c r="D8" s="866"/>
    </row>
    <row r="9" spans="2:4">
      <c r="B9" s="30" t="s">
        <v>357</v>
      </c>
      <c r="C9" s="30" t="s">
        <v>25</v>
      </c>
      <c r="D9" s="30" t="s">
        <v>358</v>
      </c>
    </row>
    <row r="10" spans="2:4">
      <c r="B10" s="31" t="s">
        <v>359</v>
      </c>
      <c r="C10" s="32">
        <v>6</v>
      </c>
      <c r="D10" s="33" t="s">
        <v>360</v>
      </c>
    </row>
    <row r="11" spans="2:4">
      <c r="B11" s="31" t="s">
        <v>361</v>
      </c>
      <c r="C11" s="32">
        <v>30</v>
      </c>
      <c r="D11" s="33" t="s">
        <v>362</v>
      </c>
    </row>
    <row r="12" spans="2:4">
      <c r="B12" s="34"/>
      <c r="C12" s="35"/>
      <c r="D12" s="28"/>
    </row>
    <row r="13" spans="2:4">
      <c r="B13" s="866" t="s">
        <v>363</v>
      </c>
      <c r="C13" s="866"/>
      <c r="D13" s="866"/>
    </row>
    <row r="14" spans="2:4">
      <c r="B14" s="30" t="s">
        <v>7</v>
      </c>
      <c r="C14" s="30" t="s">
        <v>25</v>
      </c>
      <c r="D14" s="30" t="s">
        <v>358</v>
      </c>
    </row>
    <row r="15" spans="2:4">
      <c r="B15" s="31" t="s">
        <v>364</v>
      </c>
      <c r="C15" s="32">
        <v>1</v>
      </c>
      <c r="D15" s="33" t="s">
        <v>365</v>
      </c>
    </row>
    <row r="16" spans="2:4">
      <c r="B16" s="31" t="s">
        <v>366</v>
      </c>
      <c r="C16" s="32">
        <v>1</v>
      </c>
      <c r="D16" s="33" t="s">
        <v>365</v>
      </c>
    </row>
    <row r="17" spans="2:4">
      <c r="B17" s="31" t="s">
        <v>43</v>
      </c>
      <c r="C17" s="32">
        <v>1</v>
      </c>
      <c r="D17" s="33" t="s">
        <v>365</v>
      </c>
    </row>
    <row r="18" spans="2:4">
      <c r="B18" s="31" t="s">
        <v>367</v>
      </c>
      <c r="C18" s="32">
        <v>1</v>
      </c>
      <c r="D18" s="33" t="s">
        <v>365</v>
      </c>
    </row>
    <row r="19" spans="2:4">
      <c r="B19" s="28"/>
      <c r="C19" s="28"/>
      <c r="D19" s="28"/>
    </row>
    <row r="20" spans="2:4">
      <c r="B20" s="866" t="s">
        <v>368</v>
      </c>
      <c r="C20" s="866"/>
      <c r="D20" s="866"/>
    </row>
    <row r="21" spans="2:4">
      <c r="B21" s="867" t="s">
        <v>369</v>
      </c>
      <c r="C21" s="868"/>
      <c r="D21" s="869"/>
    </row>
    <row r="22" spans="2:4">
      <c r="B22" s="30" t="s">
        <v>370</v>
      </c>
      <c r="C22" s="30" t="s">
        <v>25</v>
      </c>
      <c r="D22" s="30" t="s">
        <v>358</v>
      </c>
    </row>
    <row r="23" spans="2:4">
      <c r="B23" s="31" t="s">
        <v>335</v>
      </c>
      <c r="C23" s="32">
        <v>1.5</v>
      </c>
      <c r="D23" s="33" t="s">
        <v>371</v>
      </c>
    </row>
    <row r="24" spans="2:4">
      <c r="B24" s="31" t="s">
        <v>323</v>
      </c>
      <c r="C24" s="32">
        <f>SUM(C23:C23)</f>
        <v>1.5</v>
      </c>
      <c r="D24" s="33" t="s">
        <v>372</v>
      </c>
    </row>
    <row r="25" spans="2:4">
      <c r="B25" s="867" t="s">
        <v>373</v>
      </c>
      <c r="C25" s="868"/>
      <c r="D25" s="869"/>
    </row>
    <row r="26" spans="2:4">
      <c r="B26" s="30" t="s">
        <v>370</v>
      </c>
      <c r="C26" s="30" t="s">
        <v>25</v>
      </c>
      <c r="D26" s="30" t="s">
        <v>358</v>
      </c>
    </row>
    <row r="27" spans="2:4">
      <c r="B27" s="31" t="s">
        <v>374</v>
      </c>
      <c r="C27" s="32">
        <v>5.5</v>
      </c>
      <c r="D27" s="33" t="s">
        <v>371</v>
      </c>
    </row>
    <row r="28" spans="2:4">
      <c r="B28" s="31" t="s">
        <v>375</v>
      </c>
      <c r="C28" s="32">
        <v>2.5</v>
      </c>
      <c r="D28" s="33" t="s">
        <v>371</v>
      </c>
    </row>
    <row r="29" spans="2:4">
      <c r="B29" s="31" t="s">
        <v>335</v>
      </c>
      <c r="C29" s="32">
        <v>2.5</v>
      </c>
      <c r="D29" s="33" t="s">
        <v>371</v>
      </c>
    </row>
    <row r="30" spans="2:4">
      <c r="B30" s="31" t="s">
        <v>323</v>
      </c>
      <c r="C30" s="32">
        <f>SUM(C27:C29)</f>
        <v>10.5</v>
      </c>
      <c r="D30" s="33" t="s">
        <v>372</v>
      </c>
    </row>
    <row r="31" spans="2:4">
      <c r="B31" s="34"/>
      <c r="C31" s="36"/>
      <c r="D31" s="28"/>
    </row>
    <row r="32" spans="2:4">
      <c r="B32" s="870" t="s">
        <v>376</v>
      </c>
      <c r="C32" s="870"/>
      <c r="D32" s="870"/>
    </row>
    <row r="33" spans="2:4">
      <c r="B33" s="30" t="s">
        <v>7</v>
      </c>
      <c r="C33" s="30" t="s">
        <v>25</v>
      </c>
      <c r="D33" s="30" t="s">
        <v>358</v>
      </c>
    </row>
    <row r="34" spans="2:4" ht="30">
      <c r="B34" s="31" t="s">
        <v>377</v>
      </c>
      <c r="C34" s="32">
        <v>10</v>
      </c>
      <c r="D34" s="33" t="s">
        <v>378</v>
      </c>
    </row>
    <row r="35" spans="2:4" ht="30">
      <c r="B35" s="31" t="s">
        <v>379</v>
      </c>
      <c r="C35" s="32">
        <v>5</v>
      </c>
      <c r="D35" s="33" t="s">
        <v>378</v>
      </c>
    </row>
    <row r="36" spans="2:4">
      <c r="B36" s="34"/>
      <c r="C36" s="36"/>
      <c r="D36" s="28"/>
    </row>
    <row r="37" spans="2:4">
      <c r="B37" s="34"/>
      <c r="C37" s="36"/>
      <c r="D37" s="28"/>
    </row>
    <row r="38" spans="2:4">
      <c r="B38" s="870" t="s">
        <v>380</v>
      </c>
      <c r="C38" s="870"/>
      <c r="D38" s="870"/>
    </row>
    <row r="39" spans="2:4">
      <c r="B39" s="30" t="s">
        <v>7</v>
      </c>
      <c r="C39" s="30" t="s">
        <v>25</v>
      </c>
      <c r="D39" s="30" t="s">
        <v>358</v>
      </c>
    </row>
    <row r="40" spans="2:4">
      <c r="B40" s="31" t="s">
        <v>381</v>
      </c>
      <c r="C40" s="37">
        <f>(C10*C23/C34/176)</f>
        <v>5.11E-3</v>
      </c>
      <c r="D40" s="33" t="s">
        <v>382</v>
      </c>
    </row>
    <row r="41" spans="2:4">
      <c r="B41" s="31" t="s">
        <v>361</v>
      </c>
      <c r="C41" s="37">
        <f>(C11*C30/C34/176)</f>
        <v>0.17898</v>
      </c>
      <c r="D41" s="33" t="s">
        <v>382</v>
      </c>
    </row>
    <row r="42" spans="2:4">
      <c r="B42" s="31" t="s">
        <v>364</v>
      </c>
      <c r="C42" s="37">
        <f>(C15/C34/30)</f>
        <v>3.3300000000000001E-3</v>
      </c>
      <c r="D42" s="33" t="s">
        <v>382</v>
      </c>
    </row>
    <row r="43" spans="2:4">
      <c r="B43" s="31" t="s">
        <v>366</v>
      </c>
      <c r="C43" s="37">
        <f>(C16/C34/30)</f>
        <v>3.3300000000000001E-3</v>
      </c>
      <c r="D43" s="33" t="s">
        <v>382</v>
      </c>
    </row>
    <row r="44" spans="2:4">
      <c r="B44" s="31" t="s">
        <v>43</v>
      </c>
      <c r="C44" s="37">
        <f>(C17/C34/30)</f>
        <v>3.3300000000000001E-3</v>
      </c>
      <c r="D44" s="33" t="s">
        <v>382</v>
      </c>
    </row>
    <row r="45" spans="2:4">
      <c r="B45" s="31" t="s">
        <v>367</v>
      </c>
      <c r="C45" s="37">
        <f>(C18/C34/30)</f>
        <v>3.3300000000000001E-3</v>
      </c>
      <c r="D45" s="33" t="s">
        <v>382</v>
      </c>
    </row>
    <row r="46" spans="2:4">
      <c r="B46" s="31" t="s">
        <v>383</v>
      </c>
      <c r="C46" s="37">
        <f>C10/C35</f>
        <v>1.2</v>
      </c>
      <c r="D46" s="33" t="s">
        <v>384</v>
      </c>
    </row>
    <row r="47" spans="2:4">
      <c r="B47" s="31" t="s">
        <v>385</v>
      </c>
      <c r="C47" s="37">
        <f>C11/C34</f>
        <v>3</v>
      </c>
      <c r="D47" s="33" t="s">
        <v>384</v>
      </c>
    </row>
    <row r="48" spans="2:4">
      <c r="B48" s="28"/>
      <c r="C48" s="28"/>
      <c r="D48" s="28"/>
    </row>
  </sheetData>
  <mergeCells count="10">
    <mergeCell ref="B20:D20"/>
    <mergeCell ref="B21:D21"/>
    <mergeCell ref="B25:D25"/>
    <mergeCell ref="B32:D32"/>
    <mergeCell ref="B38:D38"/>
    <mergeCell ref="B4:D4"/>
    <mergeCell ref="B6:D6"/>
    <mergeCell ref="B7:D7"/>
    <mergeCell ref="B8:D8"/>
    <mergeCell ref="B13:D13"/>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5" customFormat="1" ht="53.25" customHeight="1">
      <c r="A1" s="876" t="s">
        <v>386</v>
      </c>
      <c r="B1" s="876"/>
      <c r="C1" s="876"/>
      <c r="D1" s="876"/>
      <c r="E1" s="876"/>
      <c r="F1" s="876"/>
      <c r="G1" s="876"/>
      <c r="H1" s="876"/>
    </row>
    <row r="2" spans="1:8" s="15" customFormat="1" ht="14.25">
      <c r="A2" s="877" t="s">
        <v>387</v>
      </c>
      <c r="B2" s="878"/>
      <c r="C2" s="878"/>
      <c r="D2" s="878"/>
      <c r="E2" s="878"/>
      <c r="F2" s="878"/>
      <c r="G2" s="879"/>
      <c r="H2" s="17"/>
    </row>
    <row r="3" spans="1:8" s="15" customFormat="1" ht="14.25">
      <c r="A3" s="880" t="s">
        <v>388</v>
      </c>
      <c r="B3" s="881"/>
      <c r="C3" s="881"/>
      <c r="D3" s="881"/>
      <c r="E3" s="881"/>
      <c r="F3" s="881"/>
      <c r="G3" s="882"/>
      <c r="H3" s="17"/>
    </row>
    <row r="4" spans="1:8" s="15" customFormat="1" ht="26.25" customHeight="1">
      <c r="A4" s="874" t="s">
        <v>389</v>
      </c>
      <c r="B4" s="883" t="s">
        <v>390</v>
      </c>
      <c r="C4" s="884"/>
      <c r="D4" s="885" t="s">
        <v>391</v>
      </c>
      <c r="E4" s="886"/>
      <c r="F4" s="883" t="s">
        <v>392</v>
      </c>
      <c r="G4" s="886"/>
      <c r="H4" s="17"/>
    </row>
    <row r="5" spans="1:8" s="16" customFormat="1" ht="15" customHeight="1">
      <c r="A5" s="875"/>
      <c r="B5" s="18" t="s">
        <v>393</v>
      </c>
      <c r="C5" s="18" t="s">
        <v>394</v>
      </c>
      <c r="D5" s="18" t="s">
        <v>393</v>
      </c>
      <c r="E5" s="18" t="s">
        <v>394</v>
      </c>
      <c r="F5" s="19" t="s">
        <v>393</v>
      </c>
      <c r="G5" s="18" t="s">
        <v>394</v>
      </c>
      <c r="H5" s="20"/>
    </row>
    <row r="6" spans="1:8" s="15" customFormat="1" ht="14.25">
      <c r="A6" s="21" t="s">
        <v>395</v>
      </c>
      <c r="B6" s="22"/>
      <c r="C6" s="22"/>
      <c r="D6" s="22"/>
      <c r="E6" s="22"/>
      <c r="F6" s="22"/>
      <c r="G6" s="22"/>
      <c r="H6" s="17"/>
    </row>
    <row r="7" spans="1:8" s="15" customFormat="1" ht="15" customHeight="1">
      <c r="A7" s="23" t="s">
        <v>396</v>
      </c>
      <c r="B7" s="24">
        <v>1271.24</v>
      </c>
      <c r="C7" s="24">
        <v>5489.42</v>
      </c>
      <c r="D7" s="25">
        <v>0.42</v>
      </c>
      <c r="E7" s="25">
        <v>1.83</v>
      </c>
      <c r="F7" s="26">
        <v>1529.56</v>
      </c>
      <c r="G7" s="26">
        <v>6604.88</v>
      </c>
      <c r="H7" s="17"/>
    </row>
    <row r="8" spans="1:8" s="15" customFormat="1" ht="15" customHeight="1">
      <c r="A8" s="21" t="s">
        <v>397</v>
      </c>
      <c r="B8" s="22"/>
      <c r="C8" s="22"/>
      <c r="D8" s="22"/>
      <c r="E8" s="22"/>
      <c r="F8" s="22"/>
      <c r="G8" s="22"/>
      <c r="H8" s="17"/>
    </row>
    <row r="9" spans="1:8" s="15" customFormat="1" ht="15" customHeight="1">
      <c r="A9" s="23" t="s">
        <v>398</v>
      </c>
      <c r="B9" s="24">
        <v>3012.04</v>
      </c>
      <c r="C9" s="24">
        <v>7230.22</v>
      </c>
      <c r="D9" s="25">
        <v>1</v>
      </c>
      <c r="E9" s="25">
        <v>2.41</v>
      </c>
      <c r="F9" s="26">
        <v>3624.09</v>
      </c>
      <c r="G9" s="26">
        <v>8699.41</v>
      </c>
      <c r="H9" s="17"/>
    </row>
    <row r="10" spans="1:8" s="15" customFormat="1" ht="15" customHeight="1">
      <c r="A10" s="23" t="s">
        <v>399</v>
      </c>
      <c r="B10" s="24">
        <v>3251.84</v>
      </c>
      <c r="C10" s="24">
        <v>7470.02</v>
      </c>
      <c r="D10" s="25">
        <v>1.08</v>
      </c>
      <c r="E10" s="25">
        <v>2.4900000000000002</v>
      </c>
      <c r="F10" s="26">
        <v>3912.62</v>
      </c>
      <c r="G10" s="26">
        <v>8987.93</v>
      </c>
      <c r="H10" s="17"/>
    </row>
    <row r="11" spans="1:8" s="15" customFormat="1" ht="15" customHeight="1">
      <c r="A11" s="23" t="s">
        <v>400</v>
      </c>
      <c r="B11" s="24">
        <v>3437.28</v>
      </c>
      <c r="C11" s="24">
        <v>7655.46</v>
      </c>
      <c r="D11" s="27">
        <v>1.1499999999999999</v>
      </c>
      <c r="E11" s="27">
        <v>2.5499999999999998</v>
      </c>
      <c r="F11" s="26">
        <v>4135.74</v>
      </c>
      <c r="G11" s="26">
        <v>9211.0499999999993</v>
      </c>
      <c r="H11" s="17"/>
    </row>
    <row r="12" spans="1:8" s="15" customFormat="1" ht="15" customHeight="1">
      <c r="A12" s="21" t="s">
        <v>401</v>
      </c>
      <c r="B12" s="22"/>
      <c r="C12" s="22"/>
      <c r="D12" s="22"/>
      <c r="E12" s="22"/>
      <c r="F12" s="22"/>
      <c r="G12" s="22"/>
      <c r="H12" s="17"/>
    </row>
    <row r="13" spans="1:8" s="15" customFormat="1" ht="15" customHeight="1">
      <c r="A13" s="23" t="s">
        <v>402</v>
      </c>
      <c r="B13" s="24">
        <v>4636.0200000000004</v>
      </c>
      <c r="C13" s="24">
        <v>8854.2000000000007</v>
      </c>
      <c r="D13" s="25">
        <v>1.55</v>
      </c>
      <c r="E13" s="25">
        <v>2.95</v>
      </c>
      <c r="F13" s="26">
        <v>5578.06</v>
      </c>
      <c r="G13" s="26">
        <v>10653.37</v>
      </c>
      <c r="H13" s="17"/>
    </row>
    <row r="14" spans="1:8" s="15" customFormat="1" ht="15" customHeight="1">
      <c r="A14" s="23" t="s">
        <v>403</v>
      </c>
      <c r="B14" s="24">
        <v>7150.44</v>
      </c>
      <c r="C14" s="24">
        <v>11368.62</v>
      </c>
      <c r="D14" s="25">
        <v>2.38</v>
      </c>
      <c r="E14" s="25">
        <v>3.79</v>
      </c>
      <c r="F14" s="26">
        <v>8603.41</v>
      </c>
      <c r="G14" s="26">
        <v>13678.72</v>
      </c>
      <c r="H14" s="17"/>
    </row>
    <row r="15" spans="1:8" s="15" customFormat="1" ht="15" customHeight="1">
      <c r="A15" s="23" t="s">
        <v>404</v>
      </c>
      <c r="B15" s="24">
        <v>9931.9</v>
      </c>
      <c r="C15" s="24">
        <v>14150.08</v>
      </c>
      <c r="D15" s="25">
        <v>3.31</v>
      </c>
      <c r="E15" s="25">
        <v>4.72</v>
      </c>
      <c r="F15" s="26">
        <v>11950.06</v>
      </c>
      <c r="G15" s="26">
        <v>17025.38</v>
      </c>
      <c r="H15" s="17"/>
    </row>
    <row r="16" spans="1:8" s="15" customFormat="1" ht="15" customHeight="1">
      <c r="A16" s="23" t="s">
        <v>405</v>
      </c>
      <c r="B16" s="24">
        <v>11906.03</v>
      </c>
      <c r="C16" s="24">
        <v>16124.21</v>
      </c>
      <c r="D16" s="25">
        <v>3.97</v>
      </c>
      <c r="E16" s="25">
        <v>5.37</v>
      </c>
      <c r="F16" s="26">
        <v>14325.33</v>
      </c>
      <c r="G16" s="26">
        <v>19400.650000000001</v>
      </c>
      <c r="H16" s="17"/>
    </row>
    <row r="17" spans="1:8" s="15" customFormat="1" ht="15" customHeight="1">
      <c r="A17" s="21" t="s">
        <v>406</v>
      </c>
      <c r="B17" s="22"/>
      <c r="C17" s="22"/>
      <c r="D17" s="22"/>
      <c r="E17" s="22"/>
      <c r="F17" s="22"/>
      <c r="G17" s="22"/>
      <c r="H17" s="17"/>
    </row>
    <row r="18" spans="1:8" s="15" customFormat="1" ht="15" customHeight="1">
      <c r="A18" s="23" t="s">
        <v>407</v>
      </c>
      <c r="B18" s="24">
        <v>3301.7</v>
      </c>
      <c r="C18" s="24">
        <v>7519.88</v>
      </c>
      <c r="D18" s="25">
        <v>1.1000000000000001</v>
      </c>
      <c r="E18" s="25">
        <v>2.5099999999999998</v>
      </c>
      <c r="F18" s="26">
        <v>3972.61</v>
      </c>
      <c r="G18" s="26">
        <v>9047.92</v>
      </c>
      <c r="H18" s="17"/>
    </row>
    <row r="19" spans="1:8" s="15" customFormat="1" ht="15" customHeight="1">
      <c r="A19" s="23" t="s">
        <v>408</v>
      </c>
      <c r="B19" s="24">
        <v>5893.43</v>
      </c>
      <c r="C19" s="24">
        <v>10111.61</v>
      </c>
      <c r="D19" s="25">
        <v>1.96</v>
      </c>
      <c r="E19" s="25">
        <v>3.37</v>
      </c>
      <c r="F19" s="26">
        <v>7090.98</v>
      </c>
      <c r="G19" s="26">
        <v>12166.29</v>
      </c>
      <c r="H19" s="17"/>
    </row>
    <row r="20" spans="1:8" s="15" customFormat="1" ht="15" customHeight="1">
      <c r="A20" s="23" t="s">
        <v>409</v>
      </c>
      <c r="B20" s="24" t="e">
        <f>#REF!</f>
        <v>#REF!</v>
      </c>
      <c r="C20" s="24">
        <v>10692.44</v>
      </c>
      <c r="D20" s="25">
        <v>2.16</v>
      </c>
      <c r="E20" s="25">
        <v>3.56</v>
      </c>
      <c r="F20" s="26">
        <v>7789.84</v>
      </c>
      <c r="G20" s="26">
        <v>12865.15</v>
      </c>
      <c r="H20" s="17"/>
    </row>
    <row r="21" spans="1:8" s="15" customFormat="1" ht="14.25">
      <c r="A21" s="871"/>
      <c r="B21" s="872"/>
      <c r="C21" s="872"/>
      <c r="D21" s="872"/>
      <c r="E21" s="872"/>
      <c r="F21" s="872"/>
      <c r="G21" s="873"/>
      <c r="H21" s="17"/>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0"/>
  <sheetViews>
    <sheetView topLeftCell="A4" zoomScale="73" zoomScaleNormal="73" workbookViewId="0">
      <selection activeCell="F33" sqref="F33"/>
    </sheetView>
  </sheetViews>
  <sheetFormatPr defaultColWidth="9.140625" defaultRowHeight="15"/>
  <cols>
    <col min="2" max="2" width="34.42578125" customWidth="1"/>
    <col min="3" max="3" width="98" customWidth="1"/>
    <col min="12" max="12" width="9.140625" customWidth="1"/>
  </cols>
  <sheetData>
    <row r="1" spans="1:12" ht="15.75" thickBot="1"/>
    <row r="2" spans="1:12">
      <c r="L2" s="469"/>
    </row>
    <row r="3" spans="1:12" ht="18.75" thickBot="1">
      <c r="L3" s="470"/>
    </row>
    <row r="4" spans="1:12">
      <c r="A4" s="887" t="s">
        <v>410</v>
      </c>
      <c r="B4" s="888"/>
      <c r="C4" s="888"/>
      <c r="D4" s="888"/>
      <c r="E4" s="888"/>
      <c r="F4" s="888"/>
      <c r="G4" s="888"/>
      <c r="H4" s="888"/>
      <c r="I4" s="888"/>
      <c r="J4" s="888"/>
      <c r="K4" s="888"/>
      <c r="L4" s="888"/>
    </row>
    <row r="5" spans="1:12" ht="15.75" thickBot="1">
      <c r="A5" s="889"/>
      <c r="B5" s="890"/>
      <c r="C5" s="890"/>
      <c r="D5" s="890"/>
      <c r="E5" s="890"/>
      <c r="F5" s="890"/>
      <c r="G5" s="890"/>
      <c r="H5" s="890"/>
      <c r="I5" s="890"/>
      <c r="J5" s="890"/>
      <c r="K5" s="890"/>
      <c r="L5" s="890"/>
    </row>
    <row r="6" spans="1:12" ht="51" customHeight="1" thickTop="1" thickBot="1">
      <c r="A6" s="471" t="s">
        <v>500</v>
      </c>
      <c r="B6" s="473"/>
      <c r="C6" s="474"/>
      <c r="D6" s="474"/>
      <c r="E6" s="474"/>
      <c r="F6" s="474"/>
      <c r="G6" s="474"/>
      <c r="H6" s="472"/>
      <c r="I6" s="904" t="s">
        <v>509</v>
      </c>
      <c r="J6" s="905"/>
      <c r="K6" s="905"/>
      <c r="L6" s="905"/>
    </row>
    <row r="7" spans="1:12" s="1" customFormat="1" ht="14.25" thickTop="1" thickBot="1">
      <c r="A7" s="901" t="s">
        <v>502</v>
      </c>
      <c r="B7" s="893" t="s">
        <v>411</v>
      </c>
      <c r="C7" s="902" t="s">
        <v>33</v>
      </c>
      <c r="D7" s="4" t="s">
        <v>412</v>
      </c>
      <c r="E7" s="900" t="s">
        <v>413</v>
      </c>
      <c r="F7" s="900"/>
      <c r="G7" s="900" t="s">
        <v>498</v>
      </c>
      <c r="H7" s="900"/>
      <c r="I7" s="900" t="s">
        <v>498</v>
      </c>
      <c r="J7" s="900"/>
      <c r="K7" s="900" t="s">
        <v>498</v>
      </c>
      <c r="L7" s="900"/>
    </row>
    <row r="8" spans="1:12" s="1" customFormat="1" ht="13.5" thickTop="1">
      <c r="A8" s="901"/>
      <c r="B8" s="894"/>
      <c r="C8" s="903"/>
      <c r="D8" s="364" t="s">
        <v>414</v>
      </c>
      <c r="E8" s="364" t="s">
        <v>415</v>
      </c>
      <c r="F8" s="364" t="s">
        <v>416</v>
      </c>
      <c r="G8" s="365">
        <v>10</v>
      </c>
      <c r="H8" s="365">
        <v>20</v>
      </c>
      <c r="I8" s="365">
        <v>30</v>
      </c>
      <c r="J8" s="365">
        <v>40</v>
      </c>
      <c r="K8" s="365">
        <v>50</v>
      </c>
      <c r="L8" s="365">
        <v>60</v>
      </c>
    </row>
    <row r="9" spans="1:12" s="1" customFormat="1" ht="12.75">
      <c r="A9" s="891" t="s">
        <v>417</v>
      </c>
      <c r="B9" s="895" t="s">
        <v>501</v>
      </c>
      <c r="C9" s="9" t="str">
        <f>'[37]Cronograma Físico'!C9</f>
        <v>Levantamento de dados, programa de necessidades</v>
      </c>
      <c r="D9" s="366">
        <v>10</v>
      </c>
      <c r="E9" s="366">
        <v>1</v>
      </c>
      <c r="F9" s="366">
        <v>5</v>
      </c>
      <c r="G9" s="475"/>
      <c r="H9" s="368"/>
      <c r="I9" s="367"/>
      <c r="J9" s="367"/>
      <c r="K9" s="367"/>
      <c r="L9" s="367"/>
    </row>
    <row r="10" spans="1:12" s="1" customFormat="1" ht="12.75">
      <c r="A10" s="891"/>
      <c r="B10" s="896"/>
      <c r="C10" s="13" t="s">
        <v>427</v>
      </c>
      <c r="D10" s="366">
        <v>10</v>
      </c>
      <c r="E10" s="366">
        <v>5</v>
      </c>
      <c r="F10" s="366">
        <f>E10+D10</f>
        <v>15</v>
      </c>
      <c r="G10" s="475"/>
      <c r="H10" s="476"/>
      <c r="I10" s="477"/>
      <c r="J10" s="367"/>
      <c r="K10" s="367"/>
      <c r="L10" s="367"/>
    </row>
    <row r="11" spans="1:12" s="1" customFormat="1" ht="12.75">
      <c r="A11" s="891"/>
      <c r="B11" s="896"/>
      <c r="C11" s="13" t="s">
        <v>503</v>
      </c>
      <c r="D11" s="366">
        <v>10</v>
      </c>
      <c r="E11" s="366">
        <v>10</v>
      </c>
      <c r="F11" s="366">
        <f t="shared" ref="F11:F18" si="0">E11+D11</f>
        <v>20</v>
      </c>
      <c r="G11" s="475"/>
      <c r="H11" s="476"/>
      <c r="I11" s="477"/>
      <c r="J11" s="367"/>
      <c r="K11" s="367"/>
      <c r="L11" s="367"/>
    </row>
    <row r="12" spans="1:12" s="1" customFormat="1" ht="12.75">
      <c r="A12" s="892"/>
      <c r="B12" s="897"/>
      <c r="C12" s="13" t="s">
        <v>504</v>
      </c>
      <c r="D12" s="366">
        <v>10</v>
      </c>
      <c r="E12" s="366">
        <v>20</v>
      </c>
      <c r="F12" s="366">
        <f t="shared" si="0"/>
        <v>30</v>
      </c>
      <c r="G12" s="368"/>
      <c r="H12" s="476"/>
      <c r="I12" s="476"/>
      <c r="J12" s="367"/>
      <c r="K12" s="367"/>
      <c r="L12" s="367"/>
    </row>
    <row r="13" spans="1:12" s="1" customFormat="1" ht="12.75">
      <c r="A13" s="891" t="s">
        <v>418</v>
      </c>
      <c r="B13" s="898" t="s">
        <v>429</v>
      </c>
      <c r="C13" s="13" t="s">
        <v>505</v>
      </c>
      <c r="D13" s="366">
        <v>30</v>
      </c>
      <c r="E13" s="366">
        <v>10</v>
      </c>
      <c r="F13" s="366">
        <f t="shared" si="0"/>
        <v>40</v>
      </c>
      <c r="G13" s="367"/>
      <c r="H13" s="476"/>
      <c r="I13" s="475"/>
      <c r="J13" s="476"/>
      <c r="K13" s="476"/>
      <c r="L13" s="367"/>
    </row>
    <row r="14" spans="1:12" s="1" customFormat="1" ht="12.75">
      <c r="A14" s="891"/>
      <c r="B14" s="898"/>
      <c r="C14" s="13" t="s">
        <v>420</v>
      </c>
      <c r="D14" s="366">
        <v>30</v>
      </c>
      <c r="E14" s="366">
        <v>20</v>
      </c>
      <c r="F14" s="366">
        <f t="shared" si="0"/>
        <v>50</v>
      </c>
      <c r="G14" s="367"/>
      <c r="H14" s="368"/>
      <c r="I14" s="475"/>
      <c r="J14" s="476"/>
      <c r="K14" s="476"/>
      <c r="L14" s="477"/>
    </row>
    <row r="15" spans="1:12" s="1" customFormat="1" ht="12.75">
      <c r="A15" s="891"/>
      <c r="B15" s="898"/>
      <c r="C15" s="13" t="s">
        <v>421</v>
      </c>
      <c r="D15" s="366">
        <v>10</v>
      </c>
      <c r="E15" s="366">
        <v>30</v>
      </c>
      <c r="F15" s="366">
        <f t="shared" si="0"/>
        <v>40</v>
      </c>
      <c r="G15" s="367"/>
      <c r="H15" s="368"/>
      <c r="I15" s="475"/>
      <c r="J15" s="476"/>
      <c r="K15" s="476"/>
      <c r="L15" s="367"/>
    </row>
    <row r="16" spans="1:12" s="1" customFormat="1" ht="12.75">
      <c r="A16" s="891"/>
      <c r="B16" s="898"/>
      <c r="C16" s="363" t="s">
        <v>428</v>
      </c>
      <c r="D16" s="366">
        <v>40</v>
      </c>
      <c r="E16" s="366">
        <v>20</v>
      </c>
      <c r="F16" s="366">
        <f t="shared" si="0"/>
        <v>60</v>
      </c>
      <c r="G16" s="367"/>
      <c r="H16" s="475"/>
      <c r="I16" s="475"/>
      <c r="J16" s="476"/>
      <c r="K16" s="476"/>
      <c r="L16" s="476"/>
    </row>
    <row r="17" spans="1:12" s="1" customFormat="1" ht="12.75">
      <c r="A17" s="891"/>
      <c r="B17" s="898"/>
      <c r="C17" s="363" t="s">
        <v>432</v>
      </c>
      <c r="D17" s="366">
        <v>20</v>
      </c>
      <c r="E17" s="366">
        <v>30</v>
      </c>
      <c r="F17" s="366">
        <f t="shared" si="0"/>
        <v>50</v>
      </c>
      <c r="G17" s="367"/>
      <c r="H17" s="368"/>
      <c r="I17" s="475"/>
      <c r="J17" s="476"/>
      <c r="K17" s="476"/>
      <c r="L17" s="368"/>
    </row>
    <row r="18" spans="1:12" s="1" customFormat="1" ht="25.5">
      <c r="A18" s="892"/>
      <c r="B18" s="899"/>
      <c r="C18" s="363" t="s">
        <v>506</v>
      </c>
      <c r="D18" s="366">
        <v>30</v>
      </c>
      <c r="E18" s="366">
        <v>30</v>
      </c>
      <c r="F18" s="366">
        <f t="shared" si="0"/>
        <v>60</v>
      </c>
      <c r="G18" s="367"/>
      <c r="H18" s="477"/>
      <c r="I18" s="476"/>
      <c r="J18" s="476"/>
      <c r="K18" s="476"/>
      <c r="L18" s="476"/>
    </row>
    <row r="20" spans="1:12">
      <c r="H20" s="14"/>
    </row>
  </sheetData>
  <mergeCells count="13">
    <mergeCell ref="A4:L5"/>
    <mergeCell ref="A9:A12"/>
    <mergeCell ref="A13:A18"/>
    <mergeCell ref="B7:B8"/>
    <mergeCell ref="B9:B12"/>
    <mergeCell ref="B13:B18"/>
    <mergeCell ref="E7:F7"/>
    <mergeCell ref="G7:H7"/>
    <mergeCell ref="I7:J7"/>
    <mergeCell ref="K7:L7"/>
    <mergeCell ref="A7:A8"/>
    <mergeCell ref="C7:C8"/>
    <mergeCell ref="I6:L6"/>
  </mergeCells>
  <pageMargins left="0.75" right="0.75" top="1" bottom="1" header="0.5" footer="0.5"/>
  <pageSetup paperSize="9" scale="58"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19"/>
  <sheetViews>
    <sheetView tabSelected="1" view="pageBreakPreview" zoomScaleNormal="100" workbookViewId="0">
      <selection activeCell="C28" sqref="C28"/>
    </sheetView>
  </sheetViews>
  <sheetFormatPr defaultColWidth="9.140625" defaultRowHeight="15"/>
  <cols>
    <col min="2" max="2" width="34.42578125" customWidth="1"/>
    <col min="3" max="3" width="95.7109375" customWidth="1"/>
    <col min="7" max="7" width="10.5703125"/>
    <col min="8" max="8" width="10.85546875"/>
  </cols>
  <sheetData>
    <row r="4" spans="1:8">
      <c r="A4" s="887" t="s">
        <v>422</v>
      </c>
      <c r="B4" s="888"/>
      <c r="C4" s="888"/>
      <c r="D4" s="888"/>
      <c r="E4" s="888"/>
      <c r="F4" s="888"/>
      <c r="G4" s="888"/>
      <c r="H4" s="2"/>
    </row>
    <row r="5" spans="1:8" ht="18.75" thickBot="1">
      <c r="A5" s="889"/>
      <c r="B5" s="890"/>
      <c r="C5" s="890"/>
      <c r="D5" s="890"/>
      <c r="E5" s="890"/>
      <c r="F5" s="890"/>
      <c r="G5" s="890"/>
      <c r="H5" s="3"/>
    </row>
    <row r="6" spans="1:8" ht="42.75" customHeight="1" thickTop="1" thickBot="1">
      <c r="A6" s="920" t="str">
        <f>'Cronograma Físico'!A6</f>
        <v xml:space="preserve">GRUPO 3: Contratação de empresa de engenharia para elaboração de projeto básico para construção Mercado de Relações Comerciais da Agricultura Familiar         </v>
      </c>
      <c r="B6" s="921"/>
      <c r="C6" s="921"/>
      <c r="D6" s="922"/>
      <c r="E6" s="906" t="s">
        <v>510</v>
      </c>
      <c r="F6" s="907"/>
      <c r="G6" s="907"/>
      <c r="H6" s="908"/>
    </row>
    <row r="7" spans="1:8" s="1" customFormat="1" ht="14.25" thickTop="1" thickBot="1">
      <c r="A7" s="901" t="s">
        <v>502</v>
      </c>
      <c r="B7" s="893" t="s">
        <v>411</v>
      </c>
      <c r="C7" s="902" t="s">
        <v>33</v>
      </c>
      <c r="D7" s="4" t="s">
        <v>412</v>
      </c>
      <c r="E7" s="917" t="s">
        <v>413</v>
      </c>
      <c r="F7" s="917"/>
      <c r="G7" s="918" t="s">
        <v>423</v>
      </c>
      <c r="H7" s="919"/>
    </row>
    <row r="8" spans="1:8" s="1" customFormat="1" ht="12.75">
      <c r="A8" s="901"/>
      <c r="B8" s="894"/>
      <c r="C8" s="902"/>
      <c r="D8" s="5" t="s">
        <v>414</v>
      </c>
      <c r="E8" s="6" t="s">
        <v>415</v>
      </c>
      <c r="F8" s="6" t="s">
        <v>416</v>
      </c>
      <c r="G8" s="7" t="s">
        <v>239</v>
      </c>
      <c r="H8" s="8" t="s">
        <v>304</v>
      </c>
    </row>
    <row r="9" spans="1:8" s="1" customFormat="1" ht="12.75">
      <c r="A9" s="891" t="s">
        <v>417</v>
      </c>
      <c r="B9" s="915" t="s">
        <v>501</v>
      </c>
      <c r="C9" s="9" t="str">
        <f>'[37]Cronograma Físico'!C9</f>
        <v>Levantamento de dados, programa de necessidades</v>
      </c>
      <c r="D9" s="366">
        <v>10</v>
      </c>
      <c r="E9" s="366">
        <v>1</v>
      </c>
      <c r="F9" s="366">
        <v>5</v>
      </c>
      <c r="G9" s="909">
        <v>0.3</v>
      </c>
      <c r="H9" s="912">
        <f>G9*$C$19</f>
        <v>0</v>
      </c>
    </row>
    <row r="10" spans="1:8" s="1" customFormat="1" ht="12.75">
      <c r="A10" s="891"/>
      <c r="B10" s="915"/>
      <c r="C10" s="13" t="s">
        <v>427</v>
      </c>
      <c r="D10" s="366">
        <v>10</v>
      </c>
      <c r="E10" s="366">
        <v>5</v>
      </c>
      <c r="F10" s="366">
        <f>E10+D10</f>
        <v>15</v>
      </c>
      <c r="G10" s="910"/>
      <c r="H10" s="913"/>
    </row>
    <row r="11" spans="1:8" s="1" customFormat="1" ht="12.75">
      <c r="A11" s="891"/>
      <c r="B11" s="915"/>
      <c r="C11" s="13" t="s">
        <v>503</v>
      </c>
      <c r="D11" s="366">
        <v>10</v>
      </c>
      <c r="E11" s="366">
        <v>10</v>
      </c>
      <c r="F11" s="366">
        <f t="shared" ref="F11:F18" si="0">E11+D11</f>
        <v>20</v>
      </c>
      <c r="G11" s="910"/>
      <c r="H11" s="913"/>
    </row>
    <row r="12" spans="1:8" s="1" customFormat="1" ht="12.75">
      <c r="A12" s="892"/>
      <c r="B12" s="916"/>
      <c r="C12" s="13" t="s">
        <v>504</v>
      </c>
      <c r="D12" s="366">
        <v>10</v>
      </c>
      <c r="E12" s="366">
        <v>20</v>
      </c>
      <c r="F12" s="366">
        <f t="shared" si="0"/>
        <v>30</v>
      </c>
      <c r="G12" s="910"/>
      <c r="H12" s="914"/>
    </row>
    <row r="13" spans="1:8" s="1" customFormat="1" ht="12.75">
      <c r="A13" s="891" t="s">
        <v>418</v>
      </c>
      <c r="B13" s="898" t="s">
        <v>419</v>
      </c>
      <c r="C13" s="13" t="s">
        <v>505</v>
      </c>
      <c r="D13" s="366">
        <v>30</v>
      </c>
      <c r="E13" s="366">
        <v>10</v>
      </c>
      <c r="F13" s="366">
        <f t="shared" si="0"/>
        <v>40</v>
      </c>
      <c r="G13" s="909">
        <v>0.7</v>
      </c>
      <c r="H13" s="912">
        <f>C19*G13</f>
        <v>0</v>
      </c>
    </row>
    <row r="14" spans="1:8" s="1" customFormat="1" ht="12.75">
      <c r="A14" s="891"/>
      <c r="B14" s="898"/>
      <c r="C14" s="13" t="s">
        <v>420</v>
      </c>
      <c r="D14" s="366">
        <v>30</v>
      </c>
      <c r="E14" s="366">
        <v>20</v>
      </c>
      <c r="F14" s="366">
        <f t="shared" si="0"/>
        <v>50</v>
      </c>
      <c r="G14" s="910"/>
      <c r="H14" s="913"/>
    </row>
    <row r="15" spans="1:8" s="1" customFormat="1" ht="12.75">
      <c r="A15" s="891"/>
      <c r="B15" s="898"/>
      <c r="C15" s="13" t="s">
        <v>421</v>
      </c>
      <c r="D15" s="366">
        <v>10</v>
      </c>
      <c r="E15" s="366">
        <v>30</v>
      </c>
      <c r="F15" s="366">
        <f t="shared" si="0"/>
        <v>40</v>
      </c>
      <c r="G15" s="910"/>
      <c r="H15" s="913"/>
    </row>
    <row r="16" spans="1:8" s="1" customFormat="1" ht="12.75">
      <c r="A16" s="891"/>
      <c r="B16" s="898"/>
      <c r="C16" s="363" t="s">
        <v>428</v>
      </c>
      <c r="D16" s="366">
        <v>40</v>
      </c>
      <c r="E16" s="366">
        <v>20</v>
      </c>
      <c r="F16" s="366">
        <f t="shared" si="0"/>
        <v>60</v>
      </c>
      <c r="G16" s="910"/>
      <c r="H16" s="913"/>
    </row>
    <row r="17" spans="1:8" s="1" customFormat="1" ht="12.75">
      <c r="A17" s="891"/>
      <c r="B17" s="898"/>
      <c r="C17" s="363" t="s">
        <v>432</v>
      </c>
      <c r="D17" s="366">
        <v>20</v>
      </c>
      <c r="E17" s="366">
        <v>30</v>
      </c>
      <c r="F17" s="366">
        <f t="shared" si="0"/>
        <v>50</v>
      </c>
      <c r="G17" s="910"/>
      <c r="H17" s="913"/>
    </row>
    <row r="18" spans="1:8" s="1" customFormat="1" ht="25.5">
      <c r="A18" s="892"/>
      <c r="B18" s="899"/>
      <c r="C18" s="363" t="s">
        <v>506</v>
      </c>
      <c r="D18" s="366">
        <v>30</v>
      </c>
      <c r="E18" s="366">
        <v>30</v>
      </c>
      <c r="F18" s="366">
        <f t="shared" si="0"/>
        <v>60</v>
      </c>
      <c r="G18" s="911"/>
      <c r="H18" s="914"/>
    </row>
    <row r="19" spans="1:8">
      <c r="C19" s="10">
        <f>'PFS- I- Orçam Base'!M35</f>
        <v>0</v>
      </c>
      <c r="G19" s="11" t="s">
        <v>424</v>
      </c>
      <c r="H19" s="12">
        <f>SUM(H9:H18)</f>
        <v>0</v>
      </c>
    </row>
  </sheetData>
  <mergeCells count="16">
    <mergeCell ref="E6:H6"/>
    <mergeCell ref="G13:G18"/>
    <mergeCell ref="H9:H12"/>
    <mergeCell ref="H13:H18"/>
    <mergeCell ref="A4:G5"/>
    <mergeCell ref="A13:A18"/>
    <mergeCell ref="B7:B8"/>
    <mergeCell ref="B9:B12"/>
    <mergeCell ref="B13:B18"/>
    <mergeCell ref="C7:C8"/>
    <mergeCell ref="E7:F7"/>
    <mergeCell ref="G7:H7"/>
    <mergeCell ref="A7:A8"/>
    <mergeCell ref="A9:A12"/>
    <mergeCell ref="G9:G12"/>
    <mergeCell ref="A6:D6"/>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92" t="s">
        <v>33</v>
      </c>
      <c r="C61" s="492"/>
      <c r="D61" s="492"/>
      <c r="E61" s="299" t="s">
        <v>34</v>
      </c>
      <c r="F61" s="299" t="s">
        <v>35</v>
      </c>
    </row>
    <row r="62" spans="2:6">
      <c r="B62" s="300" t="s">
        <v>36</v>
      </c>
      <c r="C62" s="301"/>
      <c r="D62" s="85"/>
      <c r="E62" s="302"/>
      <c r="F62" s="303"/>
    </row>
    <row r="63" spans="2:6">
      <c r="B63" s="304"/>
      <c r="C63" s="85" t="s">
        <v>37</v>
      </c>
      <c r="D63" s="85"/>
      <c r="E63" s="305" t="s">
        <v>38</v>
      </c>
      <c r="F63" s="306">
        <v>7</v>
      </c>
    </row>
    <row r="64" spans="2:6">
      <c r="B64" s="304"/>
      <c r="C64" s="85" t="s">
        <v>39</v>
      </c>
      <c r="D64" s="85"/>
      <c r="E64" s="305" t="s">
        <v>38</v>
      </c>
      <c r="F64" s="306">
        <v>2</v>
      </c>
    </row>
    <row r="65" spans="2:6">
      <c r="B65" s="300" t="s">
        <v>40</v>
      </c>
      <c r="C65" s="301"/>
      <c r="D65" s="85"/>
      <c r="E65" s="305"/>
      <c r="F65" s="306"/>
    </row>
    <row r="66" spans="2:6">
      <c r="B66" s="304"/>
      <c r="C66" s="85" t="s">
        <v>41</v>
      </c>
      <c r="D66" s="85"/>
      <c r="E66" s="305" t="s">
        <v>42</v>
      </c>
      <c r="F66" s="306">
        <v>5</v>
      </c>
    </row>
    <row r="67" spans="2:6">
      <c r="B67" s="304"/>
      <c r="C67" s="85" t="s">
        <v>43</v>
      </c>
      <c r="D67" s="85"/>
      <c r="E67" s="305" t="s">
        <v>42</v>
      </c>
      <c r="F67" s="306">
        <v>5</v>
      </c>
    </row>
    <row r="68" spans="2:6">
      <c r="B68" s="304" t="s">
        <v>44</v>
      </c>
      <c r="C68" s="85" t="s">
        <v>45</v>
      </c>
      <c r="D68" s="85"/>
      <c r="E68" s="305" t="s">
        <v>42</v>
      </c>
      <c r="F68" s="306">
        <v>19</v>
      </c>
    </row>
    <row r="69" spans="2:6">
      <c r="B69" s="304" t="s">
        <v>44</v>
      </c>
      <c r="C69" s="85" t="s">
        <v>46</v>
      </c>
      <c r="D69" s="85"/>
      <c r="E69" s="305" t="s">
        <v>42</v>
      </c>
      <c r="F69" s="306">
        <v>5</v>
      </c>
    </row>
    <row r="70" spans="2:6">
      <c r="B70" s="304" t="s">
        <v>44</v>
      </c>
      <c r="C70" s="85" t="s">
        <v>15</v>
      </c>
      <c r="D70" s="85"/>
      <c r="E70" s="305" t="s">
        <v>42</v>
      </c>
      <c r="F70" s="306">
        <v>2</v>
      </c>
    </row>
    <row r="71" spans="2:6">
      <c r="B71" s="304" t="s">
        <v>44</v>
      </c>
      <c r="C71" s="85" t="s">
        <v>47</v>
      </c>
      <c r="D71" s="85"/>
      <c r="E71" s="305" t="s">
        <v>42</v>
      </c>
      <c r="F71" s="306">
        <v>6</v>
      </c>
    </row>
    <row r="72" spans="2:6">
      <c r="B72" s="304" t="s">
        <v>44</v>
      </c>
      <c r="C72" s="85" t="s">
        <v>48</v>
      </c>
      <c r="D72" s="85"/>
      <c r="E72" s="305" t="s">
        <v>42</v>
      </c>
      <c r="F72" s="306">
        <v>1</v>
      </c>
    </row>
    <row r="73" spans="2:6">
      <c r="B73" s="304" t="s">
        <v>44</v>
      </c>
      <c r="C73" s="85" t="s">
        <v>49</v>
      </c>
      <c r="D73" s="85"/>
      <c r="E73" s="305" t="s">
        <v>42</v>
      </c>
      <c r="F73" s="306">
        <v>12</v>
      </c>
    </row>
    <row r="74" spans="2:6">
      <c r="B74" s="304" t="s">
        <v>44</v>
      </c>
      <c r="C74" s="85" t="s">
        <v>50</v>
      </c>
      <c r="D74" s="85"/>
      <c r="E74" s="305" t="s">
        <v>42</v>
      </c>
      <c r="F74" s="306">
        <v>10</v>
      </c>
    </row>
    <row r="75" spans="2:6">
      <c r="B75" s="300" t="s">
        <v>51</v>
      </c>
      <c r="C75" s="301"/>
      <c r="D75" s="85"/>
      <c r="E75" s="305"/>
      <c r="F75" s="306"/>
    </row>
    <row r="76" spans="2:6">
      <c r="B76" s="304"/>
      <c r="C76" s="85" t="s">
        <v>52</v>
      </c>
      <c r="D76" s="85"/>
      <c r="E76" s="305" t="s">
        <v>53</v>
      </c>
      <c r="F76" s="306">
        <v>5</v>
      </c>
    </row>
    <row r="77" spans="2:6">
      <c r="B77" s="304"/>
      <c r="C77" s="85" t="s">
        <v>54</v>
      </c>
      <c r="D77" s="85"/>
      <c r="E77" s="305" t="s">
        <v>53</v>
      </c>
      <c r="F77" s="306">
        <v>0</v>
      </c>
    </row>
    <row r="78" spans="2:6">
      <c r="B78" s="304"/>
      <c r="C78" s="85" t="s">
        <v>55</v>
      </c>
      <c r="D78" s="85"/>
      <c r="E78" s="305" t="s">
        <v>53</v>
      </c>
      <c r="F78" s="306">
        <v>5</v>
      </c>
    </row>
    <row r="79" spans="2:6">
      <c r="B79" s="304"/>
      <c r="C79" s="85" t="s">
        <v>56</v>
      </c>
      <c r="D79" s="85"/>
      <c r="E79" s="305" t="s">
        <v>53</v>
      </c>
      <c r="F79" s="306">
        <v>0</v>
      </c>
    </row>
    <row r="80" spans="2:6">
      <c r="B80" s="300" t="s">
        <v>57</v>
      </c>
      <c r="C80" s="301"/>
      <c r="D80" s="85"/>
      <c r="E80" s="305"/>
      <c r="F80" s="306"/>
    </row>
    <row r="81" spans="2:6">
      <c r="B81" s="307"/>
      <c r="C81" s="308"/>
      <c r="D81" s="308"/>
      <c r="E81" s="309" t="s">
        <v>53</v>
      </c>
      <c r="F81" s="310">
        <v>1</v>
      </c>
    </row>
    <row r="82" spans="2:6">
      <c r="B82" s="301"/>
      <c r="C82" s="301"/>
      <c r="D82" s="85"/>
      <c r="E82" s="311"/>
      <c r="F82" s="311"/>
    </row>
    <row r="83" spans="2:6">
      <c r="B83" s="85"/>
      <c r="C83" s="85"/>
      <c r="D83" s="85"/>
      <c r="E83" s="311"/>
      <c r="F83" s="311"/>
    </row>
  </sheetData>
  <customSheetViews>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workbookViewId="0">
      <selection activeCell="K23" sqref="K23"/>
    </sheetView>
  </sheetViews>
  <sheetFormatPr defaultColWidth="9.140625" defaultRowHeight="15"/>
  <cols>
    <col min="1" max="1" width="9.140625" style="64"/>
    <col min="2" max="2" width="7" style="64" customWidth="1"/>
    <col min="3" max="4" width="9.140625" style="64"/>
    <col min="5" max="5" width="26.5703125" style="64" customWidth="1"/>
    <col min="6" max="6" width="9.140625" style="64"/>
    <col min="7" max="7" width="6.28515625" style="64" customWidth="1"/>
    <col min="8" max="8" width="9.140625" style="64"/>
    <col min="9" max="9" width="15" style="64" customWidth="1"/>
    <col min="10" max="10" width="11" style="64" customWidth="1"/>
    <col min="11" max="11" width="15" style="64" customWidth="1"/>
    <col min="12" max="12" width="9.140625" style="64" customWidth="1"/>
    <col min="13" max="13" width="16.85546875" style="64" customWidth="1"/>
    <col min="14" max="14" width="9.140625" style="64" customWidth="1"/>
    <col min="15" max="16384" width="9.140625" style="64"/>
  </cols>
  <sheetData>
    <row r="4" spans="1:26" ht="23.25" customHeight="1">
      <c r="A4" s="493" t="s">
        <v>496</v>
      </c>
      <c r="B4" s="493"/>
      <c r="C4" s="493"/>
      <c r="D4" s="493"/>
      <c r="E4" s="493"/>
      <c r="F4" s="493"/>
      <c r="G4" s="493"/>
      <c r="H4" s="493"/>
      <c r="I4" s="493"/>
    </row>
    <row r="5" spans="1:26" ht="11.25" customHeight="1"/>
    <row r="6" spans="1:26" ht="12.75" customHeight="1">
      <c r="A6" s="527" t="s">
        <v>58</v>
      </c>
      <c r="B6" s="528"/>
      <c r="C6" s="528"/>
      <c r="D6" s="528"/>
      <c r="E6" s="528"/>
      <c r="F6" s="528"/>
      <c r="G6" s="529"/>
      <c r="H6" s="494" t="s">
        <v>59</v>
      </c>
      <c r="I6" s="495"/>
      <c r="L6" s="294"/>
      <c r="M6" s="294"/>
      <c r="N6" s="294"/>
      <c r="O6" s="294"/>
      <c r="P6" s="294"/>
      <c r="Q6" s="294"/>
      <c r="R6" s="294"/>
      <c r="S6" s="294"/>
      <c r="T6" s="294"/>
      <c r="U6" s="294"/>
      <c r="V6" s="294"/>
      <c r="W6" s="294"/>
      <c r="X6" s="294"/>
      <c r="Y6" s="296"/>
      <c r="Z6" s="296"/>
    </row>
    <row r="7" spans="1:26" ht="27.75" customHeight="1">
      <c r="A7" s="530"/>
      <c r="B7" s="531"/>
      <c r="C7" s="531"/>
      <c r="D7" s="531"/>
      <c r="E7" s="531"/>
      <c r="F7" s="531"/>
      <c r="G7" s="532"/>
      <c r="H7" s="496" t="s">
        <v>60</v>
      </c>
      <c r="I7" s="497"/>
      <c r="L7" s="294"/>
      <c r="M7" s="294"/>
      <c r="N7" s="294"/>
      <c r="O7" s="294"/>
      <c r="P7" s="294"/>
      <c r="Q7" s="294"/>
      <c r="R7" s="294"/>
      <c r="S7" s="294"/>
      <c r="T7" s="294"/>
      <c r="U7" s="294"/>
      <c r="V7" s="294"/>
      <c r="W7" s="294"/>
      <c r="X7" s="294"/>
      <c r="Y7" s="296"/>
      <c r="Z7" s="297"/>
    </row>
    <row r="8" spans="1:26" ht="55.5" customHeight="1">
      <c r="A8" s="541" t="str">
        <f>'PFS- I- Orçam Base'!C8</f>
        <v xml:space="preserve">GRUPO 3: Contratação de empresa de engenharia para elaboração de projeto básico para construção Mercado de Relações Comerciais da Agricultura Familiar                                                                                                                                                                                 </v>
      </c>
      <c r="B8" s="542"/>
      <c r="C8" s="542"/>
      <c r="D8" s="542"/>
      <c r="E8" s="542"/>
      <c r="F8" s="542"/>
      <c r="G8" s="543"/>
      <c r="H8" s="537" t="str">
        <f>'PFS- I- Orçam Base'!M8</f>
        <v xml:space="preserve">  DATA BASE:                          MAIO/2024-SINAPI-DF JANEIRO/2024-EMBASA
NÃO DESONERADO
</v>
      </c>
      <c r="I8" s="538"/>
      <c r="L8" s="294"/>
      <c r="M8" s="294"/>
      <c r="N8" s="294"/>
      <c r="O8" s="294"/>
      <c r="P8" s="294"/>
      <c r="Q8" s="294"/>
      <c r="R8" s="294"/>
      <c r="S8" s="294"/>
      <c r="T8" s="294"/>
      <c r="U8" s="294"/>
      <c r="V8" s="294"/>
      <c r="W8" s="294"/>
      <c r="X8" s="294"/>
      <c r="Y8" s="298"/>
      <c r="Z8" s="298"/>
    </row>
    <row r="9" spans="1:26" ht="19.5" customHeight="1">
      <c r="A9" s="541"/>
      <c r="B9" s="542"/>
      <c r="C9" s="542"/>
      <c r="D9" s="542"/>
      <c r="E9" s="542"/>
      <c r="F9" s="542"/>
      <c r="G9" s="543"/>
      <c r="H9" s="539"/>
      <c r="I9" s="540"/>
    </row>
    <row r="10" spans="1:26" hidden="1">
      <c r="A10" s="544"/>
      <c r="B10" s="545"/>
      <c r="C10" s="545"/>
      <c r="D10" s="545"/>
      <c r="E10" s="545"/>
      <c r="F10" s="545"/>
      <c r="G10" s="546"/>
      <c r="H10" s="539"/>
      <c r="I10" s="540"/>
    </row>
    <row r="11" spans="1:26">
      <c r="A11" s="547" t="s">
        <v>61</v>
      </c>
      <c r="B11" s="498"/>
      <c r="C11" s="498"/>
      <c r="D11" s="498"/>
      <c r="E11" s="498"/>
      <c r="F11" s="498" t="s">
        <v>62</v>
      </c>
      <c r="G11" s="498"/>
      <c r="H11" s="498"/>
      <c r="I11" s="499"/>
    </row>
    <row r="12" spans="1:26">
      <c r="A12" s="547"/>
      <c r="B12" s="498"/>
      <c r="C12" s="498"/>
      <c r="D12" s="498"/>
      <c r="E12" s="498"/>
      <c r="F12" s="498" t="s">
        <v>63</v>
      </c>
      <c r="G12" s="498"/>
      <c r="H12" s="498" t="s">
        <v>64</v>
      </c>
      <c r="I12" s="499"/>
    </row>
    <row r="13" spans="1:26" ht="22.5" customHeight="1">
      <c r="A13" s="500" t="s">
        <v>65</v>
      </c>
      <c r="B13" s="501"/>
      <c r="C13" s="501"/>
      <c r="D13" s="501"/>
      <c r="E13" s="501"/>
      <c r="F13" s="502"/>
      <c r="G13" s="502"/>
      <c r="H13" s="503">
        <f>SUM(F14:G15)</f>
        <v>0</v>
      </c>
      <c r="I13" s="504"/>
      <c r="K13" s="289"/>
    </row>
    <row r="14" spans="1:26" ht="21" customHeight="1">
      <c r="A14" s="505" t="s">
        <v>66</v>
      </c>
      <c r="B14" s="506"/>
      <c r="C14" s="506"/>
      <c r="D14" s="506"/>
      <c r="E14" s="507"/>
      <c r="F14" s="508">
        <f>'PFS- I- Orçam Base'!M13</f>
        <v>0</v>
      </c>
      <c r="G14" s="508"/>
      <c r="H14" s="533"/>
      <c r="I14" s="534"/>
      <c r="K14" s="289"/>
    </row>
    <row r="15" spans="1:26" ht="23.25" customHeight="1">
      <c r="A15" s="505" t="s">
        <v>67</v>
      </c>
      <c r="B15" s="506"/>
      <c r="C15" s="506"/>
      <c r="D15" s="506"/>
      <c r="E15" s="507"/>
      <c r="F15" s="508">
        <f>'PFS- I- Orçam Base'!M18</f>
        <v>0</v>
      </c>
      <c r="G15" s="508"/>
      <c r="H15" s="535"/>
      <c r="I15" s="536"/>
      <c r="K15" s="289"/>
    </row>
    <row r="16" spans="1:26" ht="18" customHeight="1">
      <c r="A16" s="516" t="s">
        <v>470</v>
      </c>
      <c r="B16" s="517"/>
      <c r="C16" s="517"/>
      <c r="D16" s="517"/>
      <c r="E16" s="517"/>
      <c r="F16" s="517"/>
      <c r="G16" s="518"/>
      <c r="H16" s="550">
        <f>H13</f>
        <v>0</v>
      </c>
      <c r="I16" s="551"/>
      <c r="K16" s="289"/>
    </row>
    <row r="17" spans="1:11" ht="23.25" customHeight="1">
      <c r="A17" s="516" t="s">
        <v>469</v>
      </c>
      <c r="B17" s="517"/>
      <c r="C17" s="517"/>
      <c r="D17" s="549"/>
      <c r="E17" s="549"/>
      <c r="F17" s="517"/>
      <c r="G17" s="518"/>
      <c r="H17" s="509">
        <f>'BDI-SERV'!D28</f>
        <v>0</v>
      </c>
      <c r="I17" s="510"/>
    </row>
    <row r="18" spans="1:11" ht="19.5" customHeight="1">
      <c r="A18" s="511"/>
      <c r="B18" s="512"/>
      <c r="C18" s="512"/>
      <c r="D18" s="291"/>
      <c r="E18" s="290"/>
      <c r="F18" s="513"/>
      <c r="G18" s="508"/>
      <c r="H18" s="514"/>
      <c r="I18" s="515"/>
      <c r="K18" s="295"/>
    </row>
    <row r="19" spans="1:11" ht="20.25" customHeight="1">
      <c r="A19" s="548"/>
      <c r="B19" s="517"/>
      <c r="C19" s="517"/>
      <c r="D19" s="549"/>
      <c r="E19" s="549"/>
      <c r="F19" s="517"/>
      <c r="G19" s="518"/>
      <c r="H19" s="550"/>
      <c r="I19" s="551"/>
    </row>
    <row r="20" spans="1:11" ht="19.5" customHeight="1">
      <c r="A20" s="552"/>
      <c r="B20" s="553"/>
      <c r="C20" s="553"/>
      <c r="D20" s="292"/>
      <c r="E20" s="293"/>
      <c r="F20" s="554"/>
      <c r="G20" s="555"/>
      <c r="H20" s="556"/>
      <c r="I20" s="557"/>
    </row>
    <row r="21" spans="1:11" ht="18.75">
      <c r="A21" s="519" t="s">
        <v>471</v>
      </c>
      <c r="B21" s="520"/>
      <c r="C21" s="520"/>
      <c r="D21" s="520"/>
      <c r="E21" s="520"/>
      <c r="F21" s="520"/>
      <c r="G21" s="521"/>
      <c r="H21" s="522">
        <f>H16*(H17)+H16</f>
        <v>0</v>
      </c>
      <c r="I21" s="523"/>
      <c r="K21" s="289"/>
    </row>
    <row r="22" spans="1:11">
      <c r="A22" s="524"/>
      <c r="B22" s="525"/>
      <c r="C22" s="525"/>
      <c r="D22" s="525"/>
      <c r="E22" s="525"/>
      <c r="F22" s="525"/>
      <c r="G22" s="525"/>
      <c r="H22" s="525"/>
      <c r="I22" s="526"/>
    </row>
    <row r="28" spans="1:11">
      <c r="K28" s="295"/>
    </row>
  </sheetData>
  <customSheetViews>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s>
  <mergeCells count="33">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 ref="F15:G15"/>
    <mergeCell ref="H17:I17"/>
    <mergeCell ref="A18:C18"/>
    <mergeCell ref="F18:G18"/>
    <mergeCell ref="H18:I18"/>
    <mergeCell ref="A16:G16"/>
    <mergeCell ref="A13:E13"/>
    <mergeCell ref="F13:G13"/>
    <mergeCell ref="H13:I13"/>
    <mergeCell ref="A14:E14"/>
    <mergeCell ref="F14:G14"/>
    <mergeCell ref="A4:I4"/>
    <mergeCell ref="H6:I6"/>
    <mergeCell ref="H7:I7"/>
    <mergeCell ref="F11:I11"/>
    <mergeCell ref="F12:G12"/>
    <mergeCell ref="H12:I12"/>
  </mergeCells>
  <printOptions horizontalCentered="1" verticalCentered="1"/>
  <pageMargins left="0.23622047244094499" right="0.23622047244094499" top="0.74803149606299202" bottom="0.74803149606299202" header="0.39370078740157499" footer="0.31496062992126"/>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64"/>
    <col min="2" max="2" width="7" style="64" customWidth="1"/>
    <col min="3" max="4" width="9.140625" style="64"/>
    <col min="5" max="5" width="26.5703125" style="64" customWidth="1"/>
    <col min="6" max="6" width="9.140625" style="64"/>
    <col min="7" max="7" width="6.28515625" style="64" customWidth="1"/>
    <col min="8" max="8" width="9.140625" style="64"/>
    <col min="9" max="9" width="12.85546875" style="64" customWidth="1"/>
    <col min="10" max="10" width="11" style="64" customWidth="1"/>
    <col min="11" max="11" width="15" style="64" customWidth="1"/>
    <col min="12" max="12" width="9.140625" style="64" customWidth="1"/>
    <col min="13" max="13" width="16.85546875" style="64" customWidth="1"/>
    <col min="14" max="14" width="9.140625" style="64" customWidth="1"/>
    <col min="15" max="16384" width="9.140625" style="64"/>
  </cols>
  <sheetData>
    <row r="1" spans="1:11" ht="18.75">
      <c r="A1" s="558" t="s">
        <v>75</v>
      </c>
      <c r="B1" s="559"/>
      <c r="C1" s="559"/>
      <c r="D1" s="559"/>
      <c r="E1" s="559"/>
      <c r="F1" s="559"/>
      <c r="G1" s="559"/>
      <c r="H1" s="559"/>
      <c r="I1" s="560"/>
    </row>
    <row r="2" spans="1:11" ht="78" customHeight="1">
      <c r="A2" s="569" t="s">
        <v>76</v>
      </c>
      <c r="B2" s="570"/>
      <c r="C2" s="570"/>
      <c r="D2" s="570"/>
      <c r="E2" s="570"/>
      <c r="F2" s="570"/>
      <c r="G2" s="571"/>
      <c r="H2" s="568" t="s">
        <v>77</v>
      </c>
      <c r="I2" s="540"/>
    </row>
    <row r="3" spans="1:11" ht="15" customHeight="1">
      <c r="A3" s="572"/>
      <c r="B3" s="573"/>
      <c r="C3" s="573"/>
      <c r="D3" s="573"/>
      <c r="E3" s="573"/>
      <c r="F3" s="573"/>
      <c r="G3" s="574"/>
      <c r="H3" s="539"/>
      <c r="I3" s="540"/>
    </row>
    <row r="4" spans="1:11" ht="55.5" customHeight="1">
      <c r="A4" s="575"/>
      <c r="B4" s="576"/>
      <c r="C4" s="576"/>
      <c r="D4" s="576"/>
      <c r="E4" s="576"/>
      <c r="F4" s="576"/>
      <c r="G4" s="577"/>
      <c r="H4" s="539"/>
      <c r="I4" s="540"/>
    </row>
    <row r="5" spans="1:11">
      <c r="A5" s="547" t="s">
        <v>61</v>
      </c>
      <c r="B5" s="498"/>
      <c r="C5" s="498"/>
      <c r="D5" s="498"/>
      <c r="E5" s="498"/>
      <c r="F5" s="498" t="s">
        <v>62</v>
      </c>
      <c r="G5" s="498"/>
      <c r="H5" s="498"/>
      <c r="I5" s="499"/>
    </row>
    <row r="6" spans="1:11">
      <c r="A6" s="547"/>
      <c r="B6" s="498"/>
      <c r="C6" s="498"/>
      <c r="D6" s="498"/>
      <c r="E6" s="498"/>
      <c r="F6" s="498" t="s">
        <v>63</v>
      </c>
      <c r="G6" s="498"/>
      <c r="H6" s="498" t="s">
        <v>64</v>
      </c>
      <c r="I6" s="499"/>
    </row>
    <row r="7" spans="1:11" ht="22.5" customHeight="1">
      <c r="A7" s="500" t="s">
        <v>65</v>
      </c>
      <c r="B7" s="501"/>
      <c r="C7" s="501"/>
      <c r="D7" s="501"/>
      <c r="E7" s="501"/>
      <c r="F7" s="502"/>
      <c r="G7" s="502"/>
      <c r="H7" s="550">
        <f>SUM(F8:G10)</f>
        <v>0</v>
      </c>
      <c r="I7" s="551"/>
      <c r="K7" s="289"/>
    </row>
    <row r="8" spans="1:11" ht="21" customHeight="1">
      <c r="A8" s="500"/>
      <c r="B8" s="501"/>
      <c r="C8" s="561" t="s">
        <v>66</v>
      </c>
      <c r="D8" s="561"/>
      <c r="E8" s="561"/>
      <c r="F8" s="508">
        <v>0</v>
      </c>
      <c r="G8" s="508"/>
      <c r="H8" s="508"/>
      <c r="I8" s="562"/>
      <c r="K8" s="289"/>
    </row>
    <row r="9" spans="1:11" ht="23.25" customHeight="1">
      <c r="A9" s="500"/>
      <c r="B9" s="501"/>
      <c r="C9" s="561" t="s">
        <v>67</v>
      </c>
      <c r="D9" s="561"/>
      <c r="E9" s="561"/>
      <c r="F9" s="508">
        <v>0</v>
      </c>
      <c r="G9" s="508"/>
      <c r="H9" s="508"/>
      <c r="I9" s="562"/>
      <c r="K9" s="289"/>
    </row>
    <row r="10" spans="1:11" ht="19.5" customHeight="1">
      <c r="A10" s="500"/>
      <c r="B10" s="501"/>
      <c r="C10" s="561" t="s">
        <v>78</v>
      </c>
      <c r="D10" s="561"/>
      <c r="E10" s="561"/>
      <c r="F10" s="508">
        <v>0</v>
      </c>
      <c r="G10" s="508"/>
      <c r="H10" s="508"/>
      <c r="I10" s="562"/>
      <c r="K10" s="289"/>
    </row>
    <row r="11" spans="1:11" ht="19.5" customHeight="1">
      <c r="A11" s="500" t="s">
        <v>79</v>
      </c>
      <c r="B11" s="501"/>
      <c r="C11" s="501"/>
      <c r="D11" s="501"/>
      <c r="E11" s="501"/>
      <c r="F11" s="508">
        <v>0</v>
      </c>
      <c r="G11" s="508"/>
      <c r="H11" s="550">
        <f>SUM(F11)</f>
        <v>0</v>
      </c>
      <c r="I11" s="551"/>
      <c r="K11" s="289"/>
    </row>
    <row r="12" spans="1:11" ht="21.75" customHeight="1">
      <c r="A12" s="500" t="s">
        <v>80</v>
      </c>
      <c r="B12" s="501"/>
      <c r="C12" s="501"/>
      <c r="D12" s="501"/>
      <c r="E12" s="501"/>
      <c r="F12" s="508"/>
      <c r="G12" s="508"/>
      <c r="H12" s="550">
        <f>F13</f>
        <v>0</v>
      </c>
      <c r="I12" s="551"/>
      <c r="K12" s="289"/>
    </row>
    <row r="13" spans="1:11" ht="26.25" customHeight="1">
      <c r="A13" s="563"/>
      <c r="B13" s="564"/>
      <c r="C13" s="284" t="s">
        <v>68</v>
      </c>
      <c r="D13" s="285">
        <v>84.04</v>
      </c>
      <c r="E13" s="284" t="s">
        <v>69</v>
      </c>
      <c r="F13" s="508">
        <f>H7*D13%</f>
        <v>0</v>
      </c>
      <c r="G13" s="508"/>
      <c r="H13" s="508"/>
      <c r="I13" s="562"/>
      <c r="K13" s="289"/>
    </row>
    <row r="14" spans="1:11" ht="26.25" customHeight="1">
      <c r="A14" s="500" t="s">
        <v>81</v>
      </c>
      <c r="B14" s="501"/>
      <c r="C14" s="501"/>
      <c r="D14" s="501"/>
      <c r="E14" s="501"/>
      <c r="F14" s="508"/>
      <c r="G14" s="508"/>
      <c r="H14" s="550">
        <f>SUM(F15)</f>
        <v>0</v>
      </c>
      <c r="I14" s="551"/>
      <c r="K14" s="289"/>
    </row>
    <row r="15" spans="1:11" ht="26.25" customHeight="1">
      <c r="A15" s="563"/>
      <c r="B15" s="564"/>
      <c r="C15" s="284" t="s">
        <v>68</v>
      </c>
      <c r="D15" s="286">
        <v>20</v>
      </c>
      <c r="E15" s="284" t="s">
        <v>82</v>
      </c>
      <c r="F15" s="508">
        <f>H11*D15%</f>
        <v>0</v>
      </c>
      <c r="G15" s="508"/>
      <c r="H15" s="508"/>
      <c r="I15" s="562"/>
      <c r="K15" s="289"/>
    </row>
    <row r="16" spans="1:11" ht="21.75" customHeight="1">
      <c r="A16" s="500" t="s">
        <v>83</v>
      </c>
      <c r="B16" s="501"/>
      <c r="C16" s="501"/>
      <c r="D16" s="501"/>
      <c r="E16" s="501"/>
      <c r="F16" s="565"/>
      <c r="G16" s="565"/>
      <c r="H16" s="550">
        <f>SUM(F17)</f>
        <v>0</v>
      </c>
      <c r="I16" s="551"/>
    </row>
    <row r="17" spans="1:11" ht="19.5" customHeight="1">
      <c r="A17" s="563"/>
      <c r="B17" s="564"/>
      <c r="C17" s="284" t="s">
        <v>68</v>
      </c>
      <c r="D17" s="286">
        <v>30</v>
      </c>
      <c r="E17" s="284" t="s">
        <v>69</v>
      </c>
      <c r="F17" s="508">
        <f>TRUNC(H7*D17%,2)</f>
        <v>0</v>
      </c>
      <c r="G17" s="508"/>
      <c r="H17" s="565"/>
      <c r="I17" s="566"/>
      <c r="K17" s="289"/>
    </row>
    <row r="18" spans="1:11" ht="23.25" customHeight="1">
      <c r="A18" s="500" t="s">
        <v>84</v>
      </c>
      <c r="B18" s="501"/>
      <c r="C18" s="501"/>
      <c r="D18" s="501"/>
      <c r="E18" s="501"/>
      <c r="F18" s="565"/>
      <c r="G18" s="565"/>
      <c r="H18" s="550">
        <f>SUM(F19:G23)</f>
        <v>0</v>
      </c>
      <c r="I18" s="551"/>
      <c r="J18" s="147"/>
    </row>
    <row r="19" spans="1:11" ht="20.25" customHeight="1">
      <c r="A19" s="500" t="s">
        <v>85</v>
      </c>
      <c r="B19" s="501"/>
      <c r="C19" s="501"/>
      <c r="D19" s="501"/>
      <c r="E19" s="501"/>
      <c r="F19" s="567">
        <v>0</v>
      </c>
      <c r="G19" s="567"/>
      <c r="H19" s="565"/>
      <c r="I19" s="566"/>
      <c r="K19" s="289"/>
    </row>
    <row r="20" spans="1:11" ht="21" customHeight="1">
      <c r="A20" s="500" t="s">
        <v>86</v>
      </c>
      <c r="B20" s="501"/>
      <c r="C20" s="501"/>
      <c r="D20" s="501"/>
      <c r="E20" s="501"/>
      <c r="F20" s="567">
        <v>0</v>
      </c>
      <c r="G20" s="567"/>
      <c r="H20" s="508"/>
      <c r="I20" s="562"/>
    </row>
    <row r="21" spans="1:11" ht="14.25" customHeight="1">
      <c r="A21" s="500" t="s">
        <v>87</v>
      </c>
      <c r="B21" s="501"/>
      <c r="C21" s="501"/>
      <c r="D21" s="501"/>
      <c r="E21" s="501"/>
      <c r="F21" s="567">
        <v>0</v>
      </c>
      <c r="G21" s="567"/>
      <c r="H21" s="508"/>
      <c r="I21" s="562"/>
    </row>
    <row r="22" spans="1:11" ht="18.75" customHeight="1">
      <c r="A22" s="500" t="s">
        <v>88</v>
      </c>
      <c r="B22" s="501"/>
      <c r="C22" s="501"/>
      <c r="D22" s="501"/>
      <c r="E22" s="501"/>
      <c r="F22" s="567">
        <v>0</v>
      </c>
      <c r="G22" s="567"/>
      <c r="H22" s="508"/>
      <c r="I22" s="562"/>
    </row>
    <row r="23" spans="1:11" ht="17.25" customHeight="1">
      <c r="A23" s="500" t="s">
        <v>89</v>
      </c>
      <c r="B23" s="501"/>
      <c r="C23" s="501"/>
      <c r="D23" s="501"/>
      <c r="E23" s="501"/>
      <c r="F23" s="567">
        <v>0</v>
      </c>
      <c r="G23" s="567"/>
      <c r="H23" s="508"/>
      <c r="I23" s="562"/>
      <c r="J23" s="289"/>
    </row>
    <row r="24" spans="1:11" ht="18" customHeight="1">
      <c r="A24" s="500" t="s">
        <v>90</v>
      </c>
      <c r="B24" s="501"/>
      <c r="C24" s="501"/>
      <c r="D24" s="501"/>
      <c r="E24" s="501"/>
      <c r="F24" s="567"/>
      <c r="G24" s="567"/>
      <c r="H24" s="550">
        <f>TRUNC(SUM(H7,H11,H12,H14,H16,H18),2)</f>
        <v>0</v>
      </c>
      <c r="I24" s="551"/>
      <c r="K24" s="289"/>
    </row>
    <row r="25" spans="1:11" ht="23.25" customHeight="1">
      <c r="A25" s="500" t="s">
        <v>70</v>
      </c>
      <c r="B25" s="501"/>
      <c r="C25" s="501"/>
      <c r="D25" s="501"/>
      <c r="E25" s="501"/>
      <c r="F25" s="508"/>
      <c r="G25" s="508"/>
      <c r="H25" s="550">
        <f>SUM(F26)</f>
        <v>0</v>
      </c>
      <c r="I25" s="551"/>
    </row>
    <row r="26" spans="1:11" ht="19.5" customHeight="1">
      <c r="A26" s="563"/>
      <c r="B26" s="564"/>
      <c r="C26" s="284" t="s">
        <v>68</v>
      </c>
      <c r="D26" s="287">
        <v>12</v>
      </c>
      <c r="E26" s="284" t="s">
        <v>71</v>
      </c>
      <c r="F26" s="508">
        <f>(H24*D26%)</f>
        <v>0</v>
      </c>
      <c r="G26" s="508"/>
      <c r="H26" s="514"/>
      <c r="I26" s="515"/>
    </row>
    <row r="27" spans="1:11" ht="20.25" customHeight="1">
      <c r="A27" s="500" t="s">
        <v>72</v>
      </c>
      <c r="B27" s="501"/>
      <c r="C27" s="501"/>
      <c r="D27" s="501"/>
      <c r="E27" s="501"/>
      <c r="F27" s="508"/>
      <c r="G27" s="508"/>
      <c r="H27" s="550">
        <f>SUM(F28)</f>
        <v>0</v>
      </c>
      <c r="I27" s="551"/>
    </row>
    <row r="28" spans="1:11" ht="21" customHeight="1">
      <c r="A28" s="578"/>
      <c r="B28" s="579"/>
      <c r="C28" s="288" t="s">
        <v>68</v>
      </c>
      <c r="D28" s="288">
        <v>16.62</v>
      </c>
      <c r="E28" s="288" t="s">
        <v>73</v>
      </c>
      <c r="F28" s="580">
        <f>SUM(H24:I25)*D28%</f>
        <v>0</v>
      </c>
      <c r="G28" s="580"/>
      <c r="H28" s="581"/>
      <c r="I28" s="582"/>
    </row>
    <row r="29" spans="1:11" ht="20.25">
      <c r="A29" s="583" t="s">
        <v>74</v>
      </c>
      <c r="B29" s="584"/>
      <c r="C29" s="584"/>
      <c r="D29" s="584"/>
      <c r="E29" s="584"/>
      <c r="F29" s="584"/>
      <c r="G29" s="585"/>
      <c r="H29" s="586">
        <f>SUM(H24,H25,H27)</f>
        <v>0</v>
      </c>
      <c r="I29" s="587"/>
      <c r="K29" s="289"/>
    </row>
    <row r="30" spans="1:11">
      <c r="A30" s="524" t="s">
        <v>91</v>
      </c>
      <c r="B30" s="525"/>
      <c r="C30" s="525"/>
      <c r="D30" s="525"/>
      <c r="E30" s="525"/>
      <c r="F30" s="525"/>
      <c r="G30" s="525"/>
      <c r="H30" s="525"/>
      <c r="I30" s="526"/>
    </row>
  </sheetData>
  <customSheetViews>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s>
  <mergeCells count="79">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 ref="F24:G24"/>
    <mergeCell ref="H24:I24"/>
    <mergeCell ref="A25:E25"/>
    <mergeCell ref="F25:G25"/>
    <mergeCell ref="H25:I25"/>
    <mergeCell ref="A22:E22"/>
    <mergeCell ref="F22:G22"/>
    <mergeCell ref="H22:I22"/>
    <mergeCell ref="A23:E23"/>
    <mergeCell ref="F23:G23"/>
    <mergeCell ref="H23:I23"/>
    <mergeCell ref="A20:E20"/>
    <mergeCell ref="F20:G20"/>
    <mergeCell ref="H20:I20"/>
    <mergeCell ref="A21:E21"/>
    <mergeCell ref="F21:G21"/>
    <mergeCell ref="H21:I21"/>
    <mergeCell ref="A18:E18"/>
    <mergeCell ref="F18:G18"/>
    <mergeCell ref="H18:I18"/>
    <mergeCell ref="A19:E19"/>
    <mergeCell ref="F19:G19"/>
    <mergeCell ref="H19:I19"/>
    <mergeCell ref="A16:E16"/>
    <mergeCell ref="F16:G16"/>
    <mergeCell ref="H16:I16"/>
    <mergeCell ref="A17:B17"/>
    <mergeCell ref="F17:G17"/>
    <mergeCell ref="H17:I17"/>
    <mergeCell ref="A14:E14"/>
    <mergeCell ref="F14:G14"/>
    <mergeCell ref="H14:I14"/>
    <mergeCell ref="A15:B15"/>
    <mergeCell ref="F15:G15"/>
    <mergeCell ref="H15:I15"/>
    <mergeCell ref="A12:E12"/>
    <mergeCell ref="F12:G12"/>
    <mergeCell ref="H12:I12"/>
    <mergeCell ref="A13:B13"/>
    <mergeCell ref="F13:G13"/>
    <mergeCell ref="H13:I13"/>
    <mergeCell ref="A10:B10"/>
    <mergeCell ref="C10:E10"/>
    <mergeCell ref="F10:G10"/>
    <mergeCell ref="H10:I10"/>
    <mergeCell ref="A11:E11"/>
    <mergeCell ref="F11:G11"/>
    <mergeCell ref="H11:I11"/>
    <mergeCell ref="A8:B8"/>
    <mergeCell ref="C8:E8"/>
    <mergeCell ref="F8:G8"/>
    <mergeCell ref="H8:I8"/>
    <mergeCell ref="A9:B9"/>
    <mergeCell ref="C9:E9"/>
    <mergeCell ref="F9:G9"/>
    <mergeCell ref="H9:I9"/>
    <mergeCell ref="A1:I1"/>
    <mergeCell ref="F5:I5"/>
    <mergeCell ref="F6:G6"/>
    <mergeCell ref="H6:I6"/>
    <mergeCell ref="A7:E7"/>
    <mergeCell ref="F7:G7"/>
    <mergeCell ref="H7:I7"/>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4"/>
  <sheetViews>
    <sheetView showGridLines="0" topLeftCell="A17" workbookViewId="0">
      <selection activeCell="H29" sqref="H29:L29"/>
    </sheetView>
  </sheetViews>
  <sheetFormatPr defaultColWidth="8.85546875" defaultRowHeight="15"/>
  <cols>
    <col min="1" max="1" width="2.85546875" style="146" customWidth="1"/>
    <col min="2" max="2" width="5.42578125" style="146" customWidth="1"/>
    <col min="3" max="3" width="2.7109375" style="146" customWidth="1"/>
    <col min="4" max="4" width="53.140625" style="146" customWidth="1"/>
    <col min="5" max="5" width="9.140625" style="146" customWidth="1"/>
    <col min="6" max="6" width="11.42578125" style="146" customWidth="1"/>
    <col min="7" max="7" width="10.140625" style="146" customWidth="1"/>
    <col min="8" max="8" width="6.42578125" style="146" customWidth="1"/>
    <col min="9" max="9" width="12.85546875" style="146" customWidth="1"/>
    <col min="10" max="10" width="9.42578125" style="146" customWidth="1"/>
    <col min="11" max="11" width="12.28515625" style="146" customWidth="1"/>
    <col min="12" max="12" width="13" style="146" customWidth="1"/>
    <col min="13" max="13" width="22.85546875" style="146" customWidth="1"/>
    <col min="14" max="14" width="3.140625" style="146" customWidth="1"/>
    <col min="15" max="15" width="15.28515625" style="146" customWidth="1"/>
    <col min="16" max="16" width="14.5703125" style="146" customWidth="1"/>
    <col min="17" max="17" width="13.42578125" style="146" customWidth="1"/>
    <col min="18" max="18" width="22.42578125" style="146" customWidth="1"/>
    <col min="19" max="19" width="13.5703125" style="146" customWidth="1"/>
    <col min="20" max="16384" width="8.85546875" style="146"/>
  </cols>
  <sheetData>
    <row r="1" spans="1:16" s="64" customFormat="1"/>
    <row r="2" spans="1:16" s="64" customFormat="1"/>
    <row r="3" spans="1:16" s="64" customFormat="1">
      <c r="M3" s="258"/>
    </row>
    <row r="4" spans="1:16" s="64" customFormat="1" ht="15" hidden="1" customHeight="1">
      <c r="I4" s="147"/>
      <c r="M4" s="258"/>
    </row>
    <row r="5" spans="1:16" s="64" customFormat="1" ht="8.25" customHeight="1" thickBot="1">
      <c r="C5" s="256"/>
      <c r="D5" s="257"/>
      <c r="E5" s="257"/>
      <c r="F5" s="258"/>
      <c r="G5" s="258"/>
      <c r="H5" s="258"/>
      <c r="I5" s="259"/>
      <c r="J5" s="258"/>
      <c r="K5" s="258"/>
      <c r="L5" s="258"/>
      <c r="M5" s="266"/>
    </row>
    <row r="6" spans="1:16" s="64" customFormat="1" ht="14.25" customHeight="1">
      <c r="A6" s="148"/>
      <c r="B6" s="149"/>
      <c r="C6" s="608" t="s">
        <v>58</v>
      </c>
      <c r="D6" s="609"/>
      <c r="E6" s="609"/>
      <c r="F6" s="609"/>
      <c r="G6" s="609"/>
      <c r="H6" s="609"/>
      <c r="I6" s="609"/>
      <c r="J6" s="609"/>
      <c r="K6" s="609"/>
      <c r="L6" s="609"/>
      <c r="M6" s="267" t="s">
        <v>59</v>
      </c>
      <c r="N6" s="183"/>
    </row>
    <row r="7" spans="1:16" s="64" customFormat="1" ht="28.5" customHeight="1">
      <c r="B7" s="150" t="s">
        <v>92</v>
      </c>
      <c r="C7" s="610"/>
      <c r="D7" s="611"/>
      <c r="E7" s="611"/>
      <c r="F7" s="611"/>
      <c r="G7" s="611"/>
      <c r="H7" s="611"/>
      <c r="I7" s="611"/>
      <c r="J7" s="611"/>
      <c r="K7" s="611"/>
      <c r="L7" s="611"/>
      <c r="M7" s="268" t="s">
        <v>93</v>
      </c>
      <c r="N7" s="150"/>
    </row>
    <row r="8" spans="1:16" s="140" customFormat="1" ht="62.25" customHeight="1">
      <c r="C8" s="616" t="s">
        <v>499</v>
      </c>
      <c r="D8" s="617"/>
      <c r="E8" s="617"/>
      <c r="F8" s="617"/>
      <c r="G8" s="617"/>
      <c r="H8" s="617"/>
      <c r="I8" s="617"/>
      <c r="J8" s="617"/>
      <c r="K8" s="617"/>
      <c r="L8" s="618"/>
      <c r="M8" s="624" t="s">
        <v>507</v>
      </c>
    </row>
    <row r="9" spans="1:16" s="140" customFormat="1" ht="2.25" customHeight="1">
      <c r="C9" s="619"/>
      <c r="D9" s="620"/>
      <c r="E9" s="620"/>
      <c r="F9" s="620"/>
      <c r="G9" s="620"/>
      <c r="H9" s="620"/>
      <c r="I9" s="620"/>
      <c r="J9" s="620"/>
      <c r="K9" s="620"/>
      <c r="L9" s="621"/>
      <c r="M9" s="625"/>
      <c r="O9" s="184"/>
    </row>
    <row r="10" spans="1:16" s="141" customFormat="1" ht="47.25" customHeight="1">
      <c r="C10" s="595" t="s">
        <v>33</v>
      </c>
      <c r="D10" s="596"/>
      <c r="E10" s="376" t="s">
        <v>433</v>
      </c>
      <c r="F10" s="376" t="s">
        <v>94</v>
      </c>
      <c r="G10" s="152" t="s">
        <v>34</v>
      </c>
      <c r="H10" s="152" t="s">
        <v>35</v>
      </c>
      <c r="I10" s="151" t="s">
        <v>95</v>
      </c>
      <c r="J10" s="152" t="s">
        <v>96</v>
      </c>
      <c r="K10" s="151" t="s">
        <v>97</v>
      </c>
      <c r="L10" s="152" t="s">
        <v>98</v>
      </c>
      <c r="M10" s="185" t="s">
        <v>99</v>
      </c>
    </row>
    <row r="11" spans="1:16" s="141" customFormat="1" ht="17.25" customHeight="1">
      <c r="C11" s="612" t="s">
        <v>100</v>
      </c>
      <c r="D11" s="613"/>
      <c r="E11" s="371"/>
      <c r="F11" s="622" t="s">
        <v>101</v>
      </c>
      <c r="G11" s="622"/>
      <c r="H11" s="153" t="s">
        <v>102</v>
      </c>
      <c r="I11" s="153" t="s">
        <v>103</v>
      </c>
      <c r="J11" s="153" t="s">
        <v>104</v>
      </c>
      <c r="K11" s="153" t="s">
        <v>105</v>
      </c>
      <c r="L11" s="153" t="s">
        <v>106</v>
      </c>
      <c r="M11" s="186" t="s">
        <v>107</v>
      </c>
    </row>
    <row r="12" spans="1:16" s="141" customFormat="1" ht="16.5" customHeight="1">
      <c r="C12" s="614"/>
      <c r="D12" s="615"/>
      <c r="E12" s="372"/>
      <c r="F12" s="623"/>
      <c r="G12" s="623"/>
      <c r="H12" s="597" t="s">
        <v>108</v>
      </c>
      <c r="I12" s="598"/>
      <c r="J12" s="598"/>
      <c r="K12" s="598"/>
      <c r="L12" s="599"/>
      <c r="M12" s="187">
        <f>SUM(M13,M18,)</f>
        <v>0</v>
      </c>
    </row>
    <row r="13" spans="1:16" s="142" customFormat="1" ht="20.100000000000001" customHeight="1">
      <c r="C13" s="591" t="s">
        <v>109</v>
      </c>
      <c r="D13" s="592"/>
      <c r="E13" s="592"/>
      <c r="F13" s="592"/>
      <c r="G13" s="592"/>
      <c r="H13" s="592"/>
      <c r="I13" s="592"/>
      <c r="J13" s="592"/>
      <c r="K13" s="592"/>
      <c r="L13" s="593"/>
      <c r="M13" s="187">
        <f>SUM(M14:M17)</f>
        <v>0</v>
      </c>
      <c r="N13" s="188"/>
      <c r="O13" s="269"/>
    </row>
    <row r="14" spans="1:16" s="142" customFormat="1" ht="20.100000000000001" customHeight="1">
      <c r="C14" s="600" t="s">
        <v>426</v>
      </c>
      <c r="D14" s="601"/>
      <c r="E14" s="369">
        <v>93570</v>
      </c>
      <c r="F14" s="154" t="s">
        <v>110</v>
      </c>
      <c r="G14" s="154" t="s">
        <v>111</v>
      </c>
      <c r="H14" s="189">
        <v>1</v>
      </c>
      <c r="I14" s="156">
        <v>0</v>
      </c>
      <c r="J14" s="189"/>
      <c r="K14" s="190">
        <f t="shared" ref="K14:K19" si="0">H14*I14*J14</f>
        <v>0</v>
      </c>
      <c r="L14" s="191">
        <v>0</v>
      </c>
      <c r="M14" s="192">
        <f>TRUNC(K14*L14,2)</f>
        <v>0</v>
      </c>
      <c r="O14" s="270"/>
      <c r="P14" s="270"/>
    </row>
    <row r="15" spans="1:16" s="142" customFormat="1" ht="20.100000000000001" customHeight="1">
      <c r="C15" s="602" t="s">
        <v>425</v>
      </c>
      <c r="D15" s="603"/>
      <c r="E15" s="374">
        <v>93567</v>
      </c>
      <c r="F15" s="154" t="s">
        <v>113</v>
      </c>
      <c r="G15" s="154" t="s">
        <v>111</v>
      </c>
      <c r="H15" s="189">
        <v>1</v>
      </c>
      <c r="I15" s="156">
        <v>0</v>
      </c>
      <c r="J15" s="189"/>
      <c r="K15" s="190">
        <f t="shared" si="0"/>
        <v>0</v>
      </c>
      <c r="L15" s="191">
        <v>0</v>
      </c>
      <c r="M15" s="192">
        <f>TRUNC(K15*L15,2)</f>
        <v>0</v>
      </c>
      <c r="O15" s="270"/>
      <c r="P15" s="270"/>
    </row>
    <row r="16" spans="1:16" s="142" customFormat="1" ht="20.100000000000001" customHeight="1">
      <c r="C16" s="604" t="s">
        <v>430</v>
      </c>
      <c r="D16" s="605"/>
      <c r="E16" s="375">
        <v>93567</v>
      </c>
      <c r="F16" s="260" t="s">
        <v>114</v>
      </c>
      <c r="G16" s="260" t="s">
        <v>111</v>
      </c>
      <c r="H16" s="261">
        <v>1</v>
      </c>
      <c r="I16" s="262">
        <v>0</v>
      </c>
      <c r="J16" s="261"/>
      <c r="K16" s="271">
        <f t="shared" ref="K16" si="1">H16*I16*J16</f>
        <v>0</v>
      </c>
      <c r="L16" s="191">
        <v>0</v>
      </c>
      <c r="M16" s="272">
        <f>TRUNC(K16*L16,2)</f>
        <v>0</v>
      </c>
    </row>
    <row r="17" spans="3:17" s="142" customFormat="1" ht="20.100000000000001" customHeight="1">
      <c r="C17" s="604" t="s">
        <v>112</v>
      </c>
      <c r="D17" s="605"/>
      <c r="E17" s="375">
        <v>93567</v>
      </c>
      <c r="F17" s="260" t="s">
        <v>139</v>
      </c>
      <c r="G17" s="260" t="s">
        <v>111</v>
      </c>
      <c r="H17" s="261">
        <v>1</v>
      </c>
      <c r="I17" s="262">
        <v>0</v>
      </c>
      <c r="J17" s="261"/>
      <c r="K17" s="271">
        <f t="shared" si="0"/>
        <v>0</v>
      </c>
      <c r="L17" s="191">
        <v>0</v>
      </c>
      <c r="M17" s="272">
        <f>TRUNC(K17*L17,2)</f>
        <v>0</v>
      </c>
    </row>
    <row r="18" spans="3:17" s="142" customFormat="1" ht="20.100000000000001" customHeight="1">
      <c r="C18" s="591" t="s">
        <v>115</v>
      </c>
      <c r="D18" s="592"/>
      <c r="E18" s="592"/>
      <c r="F18" s="592"/>
      <c r="G18" s="592"/>
      <c r="H18" s="592"/>
      <c r="I18" s="592"/>
      <c r="J18" s="592"/>
      <c r="K18" s="592"/>
      <c r="L18" s="593"/>
      <c r="M18" s="187">
        <f>SUM(M19:M19)</f>
        <v>0</v>
      </c>
    </row>
    <row r="19" spans="3:17" s="142" customFormat="1" ht="20.100000000000001" customHeight="1">
      <c r="C19" s="606" t="s">
        <v>116</v>
      </c>
      <c r="D19" s="607"/>
      <c r="E19" s="370">
        <v>93561</v>
      </c>
      <c r="F19" s="161" t="s">
        <v>117</v>
      </c>
      <c r="G19" s="154" t="s">
        <v>111</v>
      </c>
      <c r="H19" s="189">
        <v>1</v>
      </c>
      <c r="I19" s="156">
        <v>0</v>
      </c>
      <c r="J19" s="189"/>
      <c r="K19" s="190">
        <f t="shared" si="0"/>
        <v>0</v>
      </c>
      <c r="L19" s="273">
        <v>0</v>
      </c>
      <c r="M19" s="192">
        <f>TRUNC(K19*L19,2)</f>
        <v>0</v>
      </c>
    </row>
    <row r="20" spans="3:17" s="142" customFormat="1" ht="20.100000000000001" hidden="1" customHeight="1">
      <c r="C20" s="591"/>
      <c r="D20" s="592"/>
      <c r="E20" s="592"/>
      <c r="F20" s="592"/>
      <c r="G20" s="592"/>
      <c r="H20" s="592"/>
      <c r="I20" s="592"/>
      <c r="J20" s="592"/>
      <c r="K20" s="592"/>
      <c r="L20" s="592"/>
      <c r="M20" s="594"/>
    </row>
    <row r="21" spans="3:17" s="142" customFormat="1" ht="20.100000000000001" hidden="1" customHeight="1">
      <c r="C21" s="591"/>
      <c r="D21" s="592"/>
      <c r="E21" s="592"/>
      <c r="F21" s="592"/>
      <c r="G21" s="592"/>
      <c r="H21" s="592"/>
      <c r="I21" s="592"/>
      <c r="J21" s="592"/>
      <c r="K21" s="592"/>
      <c r="L21" s="593"/>
      <c r="M21" s="187"/>
      <c r="O21" s="270"/>
    </row>
    <row r="22" spans="3:17" s="142" customFormat="1" ht="20.100000000000001" hidden="1" customHeight="1">
      <c r="C22" s="588"/>
      <c r="D22" s="589"/>
      <c r="E22" s="589"/>
      <c r="F22" s="590"/>
      <c r="G22" s="163"/>
      <c r="H22" s="263"/>
      <c r="I22" s="177"/>
      <c r="J22" s="274"/>
      <c r="K22" s="198"/>
      <c r="L22" s="275"/>
      <c r="M22" s="197"/>
      <c r="P22" s="276" t="e">
        <f>#REF!</f>
        <v>#REF!</v>
      </c>
    </row>
    <row r="23" spans="3:17" s="255" customFormat="1" ht="20.100000000000001" hidden="1" customHeight="1">
      <c r="C23" s="591"/>
      <c r="D23" s="592"/>
      <c r="E23" s="592"/>
      <c r="F23" s="592"/>
      <c r="G23" s="592"/>
      <c r="H23" s="592"/>
      <c r="I23" s="592"/>
      <c r="J23" s="592"/>
      <c r="K23" s="592"/>
      <c r="L23" s="593"/>
      <c r="M23" s="206"/>
      <c r="O23" s="281"/>
      <c r="P23" s="281" t="e">
        <f>#REF!</f>
        <v>#REF!</v>
      </c>
    </row>
    <row r="24" spans="3:17" s="255" customFormat="1" ht="20.100000000000001" hidden="1" customHeight="1">
      <c r="C24" s="650"/>
      <c r="D24" s="651"/>
      <c r="E24" s="651"/>
      <c r="F24" s="652"/>
      <c r="G24" s="264"/>
      <c r="H24" s="263"/>
      <c r="I24" s="265"/>
      <c r="J24" s="277"/>
      <c r="K24" s="278"/>
      <c r="L24" s="279"/>
      <c r="M24" s="280"/>
      <c r="O24" s="282"/>
      <c r="P24" s="281"/>
    </row>
    <row r="25" spans="3:17" s="255" customFormat="1" ht="20.100000000000001" hidden="1" customHeight="1">
      <c r="C25" s="628"/>
      <c r="D25" s="629"/>
      <c r="E25" s="629"/>
      <c r="F25" s="630"/>
      <c r="G25" s="264"/>
      <c r="H25" s="263"/>
      <c r="I25" s="265"/>
      <c r="J25" s="277"/>
      <c r="K25" s="278"/>
      <c r="L25" s="279"/>
      <c r="M25" s="280"/>
      <c r="O25" s="281"/>
      <c r="P25" s="283"/>
    </row>
    <row r="26" spans="3:17" s="255" customFormat="1" ht="20.100000000000001" hidden="1" customHeight="1">
      <c r="C26" s="628"/>
      <c r="D26" s="629"/>
      <c r="E26" s="629"/>
      <c r="F26" s="630"/>
      <c r="G26" s="264"/>
      <c r="H26" s="263"/>
      <c r="I26" s="265"/>
      <c r="J26" s="277"/>
      <c r="K26" s="278"/>
      <c r="L26" s="279"/>
      <c r="M26" s="280"/>
    </row>
    <row r="27" spans="3:17" s="255" customFormat="1" ht="36" hidden="1" customHeight="1">
      <c r="C27" s="628"/>
      <c r="D27" s="629"/>
      <c r="E27" s="629"/>
      <c r="F27" s="630"/>
      <c r="G27" s="264"/>
      <c r="H27" s="263"/>
      <c r="I27" s="265"/>
      <c r="J27" s="277"/>
      <c r="K27" s="278"/>
      <c r="L27" s="279"/>
      <c r="M27" s="280"/>
    </row>
    <row r="28" spans="3:17" s="143" customFormat="1" ht="20.100000000000001" hidden="1" customHeight="1">
      <c r="C28" s="647"/>
      <c r="D28" s="648"/>
      <c r="E28" s="648"/>
      <c r="F28" s="649"/>
      <c r="G28" s="264"/>
      <c r="H28" s="263"/>
      <c r="I28" s="265"/>
      <c r="J28" s="277"/>
      <c r="K28" s="278"/>
      <c r="L28" s="279"/>
      <c r="M28" s="280"/>
    </row>
    <row r="29" spans="3:17" s="143" customFormat="1" ht="20.100000000000001" customHeight="1">
      <c r="C29" s="634"/>
      <c r="D29" s="632"/>
      <c r="E29" s="632"/>
      <c r="F29" s="632"/>
      <c r="G29" s="633"/>
      <c r="H29" s="631"/>
      <c r="I29" s="632"/>
      <c r="J29" s="632"/>
      <c r="K29" s="632"/>
      <c r="L29" s="633"/>
      <c r="M29" s="187"/>
      <c r="Q29" s="377"/>
    </row>
    <row r="30" spans="3:17" s="143" customFormat="1" ht="17.25" customHeight="1">
      <c r="C30" s="173" t="s">
        <v>120</v>
      </c>
      <c r="D30" s="361"/>
      <c r="E30" s="361"/>
      <c r="F30" s="361"/>
      <c r="G30" s="360"/>
      <c r="H30" s="362"/>
      <c r="I30" s="175"/>
      <c r="J30" s="175"/>
      <c r="K30" s="175"/>
      <c r="L30" s="179"/>
      <c r="M30" s="187">
        <f>M12</f>
        <v>0</v>
      </c>
    </row>
    <row r="31" spans="3:17" s="142" customFormat="1" ht="20.100000000000001" customHeight="1">
      <c r="C31" s="641"/>
      <c r="D31" s="642"/>
      <c r="E31" s="642"/>
      <c r="F31" s="642"/>
      <c r="G31" s="642"/>
      <c r="H31" s="642"/>
      <c r="I31" s="642"/>
      <c r="J31" s="642"/>
      <c r="K31" s="642"/>
      <c r="L31" s="642"/>
      <c r="M31" s="643"/>
    </row>
    <row r="32" spans="3:17" s="142" customFormat="1" ht="20.100000000000001" customHeight="1">
      <c r="C32" s="424" t="s">
        <v>469</v>
      </c>
      <c r="D32" s="425"/>
      <c r="E32" s="181"/>
      <c r="F32" s="644"/>
      <c r="G32" s="644"/>
      <c r="H32" s="181"/>
      <c r="I32" s="181"/>
      <c r="J32" s="181"/>
      <c r="K32" s="181"/>
      <c r="L32" s="181"/>
      <c r="M32" s="426">
        <f>'BDI-SERV'!D28</f>
        <v>0</v>
      </c>
    </row>
    <row r="33" spans="2:21" s="142" customFormat="1" ht="20.100000000000001" customHeight="1">
      <c r="C33" s="645"/>
      <c r="D33" s="646"/>
      <c r="E33" s="373"/>
      <c r="F33" s="661"/>
      <c r="G33" s="662"/>
      <c r="H33" s="663"/>
      <c r="I33" s="664"/>
      <c r="J33" s="664"/>
      <c r="K33" s="664"/>
      <c r="L33" s="665"/>
      <c r="M33" s="427">
        <f>M32*M12</f>
        <v>0</v>
      </c>
    </row>
    <row r="34" spans="2:21" s="142" customFormat="1" ht="24" customHeight="1" thickBot="1">
      <c r="C34" s="635"/>
      <c r="D34" s="636"/>
      <c r="E34" s="636"/>
      <c r="F34" s="636"/>
      <c r="G34" s="636"/>
      <c r="H34" s="636"/>
      <c r="I34" s="636"/>
      <c r="J34" s="636"/>
      <c r="K34" s="636"/>
      <c r="L34" s="636"/>
      <c r="M34" s="637"/>
      <c r="N34" s="212"/>
      <c r="O34" s="213"/>
      <c r="P34" s="214"/>
    </row>
    <row r="35" spans="2:21" s="144" customFormat="1" ht="24.75" customHeight="1" thickBot="1">
      <c r="C35" s="638" t="s">
        <v>128</v>
      </c>
      <c r="D35" s="639"/>
      <c r="E35" s="639"/>
      <c r="F35" s="639"/>
      <c r="G35" s="639"/>
      <c r="H35" s="639"/>
      <c r="I35" s="639"/>
      <c r="J35" s="639"/>
      <c r="K35" s="639"/>
      <c r="L35" s="640"/>
      <c r="M35" s="211">
        <f>M33+M30</f>
        <v>0</v>
      </c>
      <c r="O35" s="213"/>
      <c r="P35" s="214"/>
      <c r="Q35" s="142"/>
      <c r="R35" s="215"/>
      <c r="S35" s="142"/>
      <c r="T35" s="142"/>
      <c r="U35" s="142"/>
    </row>
    <row r="36" spans="2:21" s="144" customFormat="1" ht="33.75" customHeight="1">
      <c r="C36" s="657"/>
      <c r="D36" s="658"/>
      <c r="E36" s="658"/>
      <c r="F36" s="658"/>
      <c r="G36" s="658"/>
      <c r="H36" s="658"/>
      <c r="I36" s="658"/>
      <c r="J36" s="658"/>
      <c r="K36" s="655"/>
      <c r="L36" s="655"/>
      <c r="M36" s="626"/>
      <c r="O36" s="142"/>
      <c r="P36" s="142"/>
      <c r="Q36" s="142"/>
      <c r="R36" s="215"/>
      <c r="S36" s="142"/>
      <c r="T36" s="142"/>
      <c r="U36" s="142"/>
    </row>
    <row r="37" spans="2:21" s="142" customFormat="1" ht="15" customHeight="1" thickBot="1">
      <c r="C37" s="659"/>
      <c r="D37" s="660"/>
      <c r="E37" s="660"/>
      <c r="F37" s="660"/>
      <c r="G37" s="660"/>
      <c r="H37" s="660"/>
      <c r="I37" s="660"/>
      <c r="J37" s="660"/>
      <c r="K37" s="656"/>
      <c r="L37" s="656"/>
      <c r="M37" s="627"/>
      <c r="R37" s="215"/>
    </row>
    <row r="38" spans="2:21" s="142" customFormat="1" ht="9.75" customHeight="1">
      <c r="D38" s="216"/>
      <c r="E38" s="216"/>
      <c r="F38" s="216"/>
      <c r="G38" s="216"/>
      <c r="H38" s="216"/>
      <c r="I38" s="216"/>
      <c r="J38" s="216"/>
      <c r="K38" s="216"/>
      <c r="L38" s="216"/>
      <c r="R38" s="215"/>
    </row>
    <row r="39" spans="2:21" s="142" customFormat="1" ht="21.75" customHeight="1">
      <c r="D39" s="216"/>
      <c r="E39" s="216"/>
      <c r="F39" s="216"/>
      <c r="G39" s="216"/>
      <c r="H39" s="216"/>
      <c r="I39" s="216"/>
      <c r="J39" s="216"/>
      <c r="K39" s="216"/>
      <c r="L39" s="216"/>
      <c r="O39" s="249"/>
    </row>
    <row r="40" spans="2:21" s="142" customFormat="1" ht="27" customHeight="1">
      <c r="D40" s="216"/>
      <c r="E40" s="216"/>
      <c r="F40" s="216"/>
      <c r="G40" s="216"/>
      <c r="H40" s="216"/>
      <c r="I40" s="216"/>
      <c r="J40" s="216"/>
      <c r="K40" s="216"/>
      <c r="L40" s="216"/>
      <c r="M40" s="248"/>
      <c r="O40" s="653"/>
      <c r="P40" s="654"/>
    </row>
    <row r="41" spans="2:21" s="142" customFormat="1" ht="30.75" customHeight="1">
      <c r="B41" s="216"/>
      <c r="D41" s="216"/>
      <c r="E41" s="216"/>
      <c r="F41" s="216"/>
      <c r="G41" s="216"/>
      <c r="H41" s="216"/>
      <c r="I41" s="216"/>
      <c r="J41" s="216"/>
      <c r="K41" s="216"/>
      <c r="L41" s="216"/>
      <c r="M41" s="248"/>
      <c r="O41" s="653"/>
      <c r="P41" s="654"/>
    </row>
    <row r="42" spans="2:21" s="142" customFormat="1" ht="18.95" customHeight="1">
      <c r="B42" s="216"/>
      <c r="C42" s="216"/>
      <c r="D42" s="216"/>
      <c r="E42" s="216"/>
      <c r="F42" s="216"/>
      <c r="G42" s="216"/>
      <c r="H42" s="216"/>
      <c r="I42" s="216"/>
      <c r="J42" s="216"/>
      <c r="K42" s="216"/>
      <c r="L42" s="216"/>
      <c r="M42" s="216"/>
      <c r="N42" s="251"/>
      <c r="O42" s="252"/>
      <c r="P42" s="252"/>
    </row>
    <row r="43" spans="2:21" s="142" customFormat="1" ht="18.95" customHeight="1">
      <c r="B43" s="216"/>
      <c r="C43" s="216"/>
      <c r="D43" s="216"/>
      <c r="E43" s="216"/>
      <c r="F43" s="216"/>
      <c r="G43" s="216"/>
      <c r="H43" s="216"/>
      <c r="I43" s="216"/>
      <c r="J43" s="216"/>
      <c r="K43" s="216"/>
      <c r="L43" s="216"/>
      <c r="M43" s="216"/>
      <c r="N43" s="251"/>
    </row>
    <row r="44" spans="2:21" s="142" customFormat="1" ht="25.5" customHeight="1">
      <c r="B44" s="216"/>
      <c r="C44" s="216"/>
      <c r="D44" s="216"/>
      <c r="E44" s="216"/>
      <c r="F44" s="216"/>
      <c r="G44" s="216"/>
      <c r="H44" s="216"/>
      <c r="I44" s="216"/>
      <c r="J44" s="216"/>
      <c r="K44" s="216"/>
      <c r="L44" s="216"/>
      <c r="M44" s="216"/>
    </row>
    <row r="45" spans="2:21" s="142" customFormat="1" ht="18.95" customHeight="1">
      <c r="B45" s="216"/>
      <c r="C45" s="216"/>
      <c r="D45" s="216"/>
      <c r="E45" s="216"/>
      <c r="F45" s="216"/>
      <c r="G45" s="216"/>
      <c r="H45" s="216"/>
      <c r="I45" s="216"/>
      <c r="J45" s="216"/>
      <c r="K45" s="216"/>
      <c r="L45" s="216"/>
      <c r="M45" s="216"/>
    </row>
    <row r="46" spans="2:21" s="142" customFormat="1" ht="18.95" customHeight="1">
      <c r="B46" s="216"/>
      <c r="C46" s="216"/>
      <c r="D46" s="216"/>
      <c r="E46" s="216"/>
      <c r="F46" s="216"/>
      <c r="G46" s="216"/>
      <c r="H46" s="216"/>
      <c r="I46" s="216"/>
      <c r="J46" s="216"/>
      <c r="K46" s="216"/>
      <c r="L46" s="216"/>
      <c r="M46" s="216"/>
    </row>
    <row r="47" spans="2:21" s="142" customFormat="1" ht="20.100000000000001" hidden="1" customHeight="1">
      <c r="B47" s="216"/>
      <c r="C47" s="216"/>
      <c r="D47" s="216"/>
      <c r="E47" s="216"/>
      <c r="F47" s="216"/>
      <c r="G47" s="216"/>
      <c r="H47" s="216"/>
      <c r="I47" s="216"/>
      <c r="J47" s="216"/>
      <c r="K47" s="216"/>
      <c r="L47" s="216"/>
      <c r="M47" s="216"/>
    </row>
    <row r="48" spans="2:21" s="142" customFormat="1" ht="8.25" customHeight="1">
      <c r="B48" s="216"/>
      <c r="C48" s="216"/>
      <c r="D48" s="216"/>
      <c r="E48" s="216"/>
      <c r="F48" s="216"/>
      <c r="G48" s="216"/>
      <c r="H48" s="216"/>
      <c r="I48" s="216"/>
      <c r="J48" s="216"/>
      <c r="K48" s="216"/>
      <c r="L48" s="216"/>
      <c r="M48" s="216"/>
    </row>
    <row r="49" spans="2:13" s="142" customFormat="1" ht="37.5" customHeight="1">
      <c r="B49" s="216"/>
      <c r="C49" s="216"/>
      <c r="D49" s="216"/>
      <c r="E49" s="216"/>
      <c r="F49" s="216"/>
      <c r="G49" s="216"/>
      <c r="H49" s="216"/>
      <c r="I49" s="216"/>
      <c r="J49" s="216"/>
      <c r="K49" s="216"/>
      <c r="L49" s="216"/>
      <c r="M49" s="216"/>
    </row>
    <row r="50" spans="2:13" s="142" customFormat="1" ht="114" customHeight="1">
      <c r="B50" s="216"/>
      <c r="C50" s="216"/>
      <c r="D50" s="216"/>
      <c r="E50" s="216"/>
      <c r="F50" s="216"/>
      <c r="G50" s="216"/>
      <c r="H50" s="216"/>
      <c r="I50" s="216"/>
      <c r="J50" s="216"/>
      <c r="K50" s="216"/>
      <c r="L50" s="216"/>
      <c r="M50" s="216"/>
    </row>
    <row r="51" spans="2:13" s="142" customFormat="1" ht="81.75" customHeight="1">
      <c r="B51" s="216"/>
      <c r="C51" s="216"/>
      <c r="D51" s="216"/>
      <c r="E51" s="216"/>
      <c r="F51" s="216"/>
      <c r="G51" s="216"/>
      <c r="H51" s="216"/>
      <c r="I51" s="216"/>
      <c r="J51" s="216"/>
      <c r="K51" s="216"/>
      <c r="L51" s="216"/>
      <c r="M51" s="216"/>
    </row>
    <row r="52" spans="2:13" s="142" customFormat="1" ht="60" customHeight="1">
      <c r="B52" s="216"/>
      <c r="C52" s="216"/>
      <c r="D52" s="216"/>
      <c r="E52" s="216"/>
      <c r="F52" s="216"/>
      <c r="G52" s="216"/>
      <c r="H52" s="216"/>
      <c r="I52" s="216"/>
      <c r="J52" s="216"/>
      <c r="K52" s="216"/>
      <c r="L52" s="216"/>
      <c r="M52" s="216"/>
    </row>
    <row r="53" spans="2:13" s="142" customFormat="1" ht="60" customHeight="1">
      <c r="B53" s="216"/>
      <c r="C53" s="216"/>
      <c r="D53" s="216"/>
      <c r="E53" s="216"/>
      <c r="F53" s="216"/>
      <c r="G53" s="216"/>
      <c r="H53" s="216"/>
      <c r="I53" s="216"/>
      <c r="J53" s="216"/>
      <c r="K53" s="216"/>
      <c r="L53" s="216"/>
      <c r="M53" s="216"/>
    </row>
    <row r="54" spans="2:13" s="142" customFormat="1" ht="60" customHeight="1">
      <c r="B54" s="216"/>
      <c r="C54" s="216"/>
      <c r="D54" s="216"/>
      <c r="E54" s="216"/>
      <c r="F54" s="216"/>
      <c r="G54" s="216"/>
      <c r="H54" s="216"/>
      <c r="I54" s="216"/>
      <c r="J54" s="216"/>
      <c r="K54" s="216"/>
      <c r="L54" s="216"/>
      <c r="M54" s="216"/>
    </row>
    <row r="55" spans="2:13" s="142" customFormat="1" ht="60" customHeight="1">
      <c r="B55" s="216"/>
      <c r="C55" s="216"/>
      <c r="D55" s="216"/>
      <c r="E55" s="216"/>
      <c r="F55" s="216"/>
      <c r="G55" s="216"/>
      <c r="H55" s="216"/>
      <c r="I55" s="216"/>
      <c r="J55" s="216"/>
      <c r="K55" s="216"/>
      <c r="L55" s="216"/>
      <c r="M55" s="216"/>
    </row>
    <row r="56" spans="2:13" s="142" customFormat="1" ht="45" customHeight="1">
      <c r="B56" s="216"/>
      <c r="C56" s="216"/>
      <c r="D56" s="216"/>
      <c r="E56" s="216"/>
      <c r="F56" s="216"/>
      <c r="G56" s="216"/>
      <c r="H56" s="216"/>
      <c r="I56" s="216"/>
      <c r="J56" s="216"/>
      <c r="K56" s="216"/>
      <c r="L56" s="216"/>
      <c r="M56" s="216"/>
    </row>
    <row r="57" spans="2:13" s="142" customFormat="1" ht="45" customHeight="1">
      <c r="B57" s="216"/>
      <c r="C57" s="216"/>
      <c r="D57" s="216"/>
      <c r="E57" s="216"/>
      <c r="F57" s="216"/>
      <c r="G57" s="216"/>
      <c r="H57" s="216"/>
      <c r="I57" s="216"/>
      <c r="J57" s="216"/>
      <c r="K57" s="216"/>
      <c r="L57" s="216"/>
      <c r="M57" s="216"/>
    </row>
    <row r="58" spans="2:13" s="145" customFormat="1" ht="45" customHeight="1">
      <c r="B58" s="216"/>
      <c r="C58" s="216"/>
      <c r="D58" s="216"/>
      <c r="E58" s="216"/>
      <c r="F58" s="216"/>
      <c r="G58" s="216"/>
      <c r="H58" s="216"/>
      <c r="I58" s="216"/>
      <c r="J58" s="216"/>
      <c r="K58" s="216"/>
      <c r="L58" s="216"/>
      <c r="M58" s="216"/>
    </row>
    <row r="59" spans="2:13" s="145" customFormat="1" ht="45" customHeight="1">
      <c r="B59" s="216"/>
      <c r="C59" s="216"/>
      <c r="D59" s="216"/>
      <c r="E59" s="216"/>
      <c r="F59" s="216"/>
      <c r="G59" s="216"/>
      <c r="H59" s="216"/>
      <c r="I59" s="216"/>
      <c r="J59" s="216"/>
      <c r="K59" s="216"/>
      <c r="L59" s="216"/>
      <c r="M59" s="216"/>
    </row>
    <row r="60" spans="2:13" s="145" customFormat="1" ht="45" customHeight="1">
      <c r="B60" s="216"/>
      <c r="C60" s="216"/>
      <c r="D60" s="216"/>
      <c r="E60" s="216"/>
      <c r="F60" s="216"/>
      <c r="G60" s="216"/>
      <c r="H60" s="216"/>
      <c r="I60" s="216"/>
      <c r="J60" s="216"/>
      <c r="K60" s="216"/>
      <c r="L60" s="216"/>
      <c r="M60" s="216"/>
    </row>
    <row r="61" spans="2:13" s="142" customFormat="1" ht="45" customHeight="1">
      <c r="B61" s="216"/>
      <c r="C61" s="216"/>
      <c r="D61" s="216"/>
      <c r="E61" s="216"/>
      <c r="F61" s="216"/>
      <c r="G61" s="216"/>
      <c r="H61" s="216"/>
      <c r="I61" s="216"/>
      <c r="J61" s="216"/>
      <c r="K61" s="216"/>
      <c r="L61" s="216"/>
      <c r="M61" s="216"/>
    </row>
    <row r="62" spans="2:13" s="142" customFormat="1" ht="36.950000000000003" customHeight="1">
      <c r="B62" s="216"/>
      <c r="C62" s="216"/>
      <c r="D62" s="216"/>
      <c r="E62" s="216"/>
      <c r="F62" s="216"/>
      <c r="G62" s="216"/>
      <c r="H62" s="216"/>
      <c r="I62" s="216"/>
      <c r="J62" s="216"/>
      <c r="K62" s="216"/>
      <c r="L62" s="216"/>
      <c r="M62" s="216"/>
    </row>
    <row r="63" spans="2:13" s="142" customFormat="1" ht="36.950000000000003" customHeight="1">
      <c r="B63" s="216"/>
      <c r="C63" s="216"/>
      <c r="D63" s="216"/>
      <c r="E63" s="216"/>
      <c r="F63" s="216"/>
      <c r="G63" s="216"/>
      <c r="H63" s="216"/>
      <c r="I63" s="216"/>
      <c r="J63" s="216"/>
      <c r="K63" s="216"/>
      <c r="L63" s="216"/>
      <c r="M63" s="216"/>
    </row>
    <row r="64" spans="2:13" s="142" customFormat="1" ht="36.950000000000003" customHeight="1">
      <c r="B64" s="216"/>
      <c r="C64" s="216"/>
      <c r="D64" s="216"/>
      <c r="E64" s="216"/>
      <c r="F64" s="216"/>
      <c r="G64" s="216"/>
      <c r="H64" s="216"/>
      <c r="I64" s="216"/>
      <c r="J64" s="216"/>
      <c r="K64" s="216"/>
      <c r="L64" s="216"/>
      <c r="M64" s="216"/>
    </row>
    <row r="65" spans="2:13" s="142" customFormat="1" ht="42.75" customHeight="1">
      <c r="B65" s="216"/>
      <c r="C65" s="216"/>
      <c r="D65" s="216"/>
      <c r="E65" s="216"/>
      <c r="F65" s="216"/>
      <c r="G65" s="216"/>
      <c r="H65" s="216"/>
      <c r="I65" s="216"/>
      <c r="J65" s="216"/>
      <c r="K65" s="216"/>
      <c r="L65" s="216"/>
      <c r="M65" s="216"/>
    </row>
    <row r="66" spans="2:13" s="142" customFormat="1" ht="37.5" customHeight="1">
      <c r="B66" s="216"/>
      <c r="C66" s="216"/>
      <c r="D66" s="216"/>
      <c r="E66" s="216"/>
      <c r="F66" s="216"/>
      <c r="G66" s="216"/>
      <c r="H66" s="216"/>
      <c r="I66" s="216"/>
      <c r="J66" s="216"/>
      <c r="K66" s="216"/>
      <c r="L66" s="216"/>
      <c r="M66" s="216"/>
    </row>
    <row r="67" spans="2:13" ht="20.100000000000001" customHeight="1">
      <c r="B67" s="216"/>
      <c r="C67" s="216"/>
      <c r="D67" s="216"/>
      <c r="E67" s="216"/>
      <c r="F67" s="216"/>
      <c r="G67" s="216"/>
      <c r="H67" s="216"/>
      <c r="I67" s="216"/>
      <c r="J67" s="216"/>
      <c r="K67" s="216"/>
      <c r="L67" s="216"/>
      <c r="M67" s="216"/>
    </row>
    <row r="68" spans="2:13" ht="20.100000000000001" customHeight="1">
      <c r="B68" s="216"/>
      <c r="C68" s="216"/>
      <c r="D68" s="216"/>
      <c r="E68" s="216"/>
      <c r="F68" s="216"/>
      <c r="G68" s="216"/>
      <c r="H68" s="216"/>
      <c r="I68" s="216"/>
      <c r="J68" s="216"/>
      <c r="K68" s="216"/>
      <c r="L68" s="216"/>
      <c r="M68" s="216"/>
    </row>
    <row r="69" spans="2:13" ht="33.75" customHeight="1">
      <c r="B69" s="216"/>
      <c r="C69" s="216"/>
      <c r="D69" s="216"/>
      <c r="E69" s="216"/>
      <c r="F69" s="216"/>
      <c r="G69" s="216"/>
      <c r="H69" s="216"/>
      <c r="I69" s="216"/>
      <c r="J69" s="216"/>
      <c r="K69" s="216"/>
      <c r="L69" s="216"/>
      <c r="M69" s="216"/>
    </row>
    <row r="70" spans="2:13">
      <c r="C70" s="216"/>
      <c r="D70" s="216"/>
      <c r="E70" s="216"/>
      <c r="F70" s="216"/>
      <c r="G70" s="216"/>
      <c r="H70" s="216"/>
      <c r="I70" s="216"/>
      <c r="J70" s="216"/>
      <c r="K70" s="216"/>
      <c r="L70" s="216"/>
      <c r="M70" s="216"/>
    </row>
    <row r="71" spans="2:13" ht="14.25" customHeight="1"/>
    <row r="74" spans="2:13">
      <c r="D74" s="247"/>
      <c r="E74" s="247"/>
    </row>
    <row r="84" spans="13:13">
      <c r="M84" s="254"/>
    </row>
  </sheetData>
  <customSheetViews>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37">
    <mergeCell ref="O40:P41"/>
    <mergeCell ref="K36:L37"/>
    <mergeCell ref="C36:J37"/>
    <mergeCell ref="F33:G33"/>
    <mergeCell ref="H33:L33"/>
    <mergeCell ref="M8:M9"/>
    <mergeCell ref="M36:M37"/>
    <mergeCell ref="C25:F25"/>
    <mergeCell ref="H29:L29"/>
    <mergeCell ref="C29:G29"/>
    <mergeCell ref="C34:M34"/>
    <mergeCell ref="C35:L35"/>
    <mergeCell ref="C31:M31"/>
    <mergeCell ref="F32:G32"/>
    <mergeCell ref="C33:D33"/>
    <mergeCell ref="C28:F28"/>
    <mergeCell ref="C23:L23"/>
    <mergeCell ref="C24:F24"/>
    <mergeCell ref="C26:F26"/>
    <mergeCell ref="C27:F27"/>
    <mergeCell ref="C16:D16"/>
    <mergeCell ref="C6:L7"/>
    <mergeCell ref="C11:D12"/>
    <mergeCell ref="C8:L9"/>
    <mergeCell ref="F11:F12"/>
    <mergeCell ref="G11:G12"/>
    <mergeCell ref="C22:F22"/>
    <mergeCell ref="C21:L21"/>
    <mergeCell ref="C20:M20"/>
    <mergeCell ref="C10:D10"/>
    <mergeCell ref="H12:L12"/>
    <mergeCell ref="C13:L13"/>
    <mergeCell ref="C14:D14"/>
    <mergeCell ref="C15:D15"/>
    <mergeCell ref="C17:D17"/>
    <mergeCell ref="C18:L18"/>
    <mergeCell ref="C19:D19"/>
  </mergeCells>
  <conditionalFormatting sqref="C19">
    <cfRule type="cellIs" dxfId="142" priority="39" operator="equal">
      <formula>"$F$20=0"</formula>
    </cfRule>
  </conditionalFormatting>
  <conditionalFormatting sqref="C22">
    <cfRule type="expression" dxfId="141" priority="124">
      <formula>$H22=0</formula>
    </cfRule>
    <cfRule type="cellIs" dxfId="140" priority="125" operator="equal">
      <formula>"$F$20=0"</formula>
    </cfRule>
  </conditionalFormatting>
  <conditionalFormatting sqref="H22">
    <cfRule type="expression" dxfId="139" priority="463">
      <formula>$H22=0</formula>
    </cfRule>
    <cfRule type="expression" dxfId="138" priority="464">
      <formula>$H22=0</formula>
    </cfRule>
  </conditionalFormatting>
  <conditionalFormatting sqref="M22">
    <cfRule type="expression" dxfId="137" priority="441">
      <formula>$H22=0</formula>
    </cfRule>
    <cfRule type="cellIs" dxfId="136" priority="442" operator="equal">
      <formula>"$F$20=0"</formula>
    </cfRule>
  </conditionalFormatting>
  <conditionalFormatting sqref="H24">
    <cfRule type="expression" dxfId="135" priority="15">
      <formula>$H24=0</formula>
    </cfRule>
    <cfRule type="expression" dxfId="134" priority="16">
      <formula>$H24=0</formula>
    </cfRule>
  </conditionalFormatting>
  <conditionalFormatting sqref="M24">
    <cfRule type="expression" dxfId="133" priority="5">
      <formula>$H24=0</formula>
    </cfRule>
    <cfRule type="cellIs" dxfId="132" priority="6" operator="equal">
      <formula>"$F$20=0"</formula>
    </cfRule>
  </conditionalFormatting>
  <conditionalFormatting sqref="H25">
    <cfRule type="expression" dxfId="131" priority="19">
      <formula>$H25=0</formula>
    </cfRule>
    <cfRule type="expression" dxfId="130" priority="20">
      <formula>$H25=0</formula>
    </cfRule>
  </conditionalFormatting>
  <conditionalFormatting sqref="M25">
    <cfRule type="expression" dxfId="129" priority="7">
      <formula>$H25=0</formula>
    </cfRule>
    <cfRule type="cellIs" dxfId="128" priority="8" operator="equal">
      <formula>"$F$20=0"</formula>
    </cfRule>
  </conditionalFormatting>
  <conditionalFormatting sqref="H26">
    <cfRule type="expression" dxfId="127" priority="23">
      <formula>$H26=0</formula>
    </cfRule>
    <cfRule type="expression" dxfId="126" priority="24">
      <formula>$H26=0</formula>
    </cfRule>
  </conditionalFormatting>
  <conditionalFormatting sqref="M26">
    <cfRule type="expression" dxfId="125" priority="9">
      <formula>$H26=0</formula>
    </cfRule>
    <cfRule type="cellIs" dxfId="124" priority="10" operator="equal">
      <formula>"$F$20=0"</formula>
    </cfRule>
  </conditionalFormatting>
  <conditionalFormatting sqref="H27">
    <cfRule type="expression" dxfId="123" priority="27">
      <formula>$H27=0</formula>
    </cfRule>
    <cfRule type="expression" dxfId="122" priority="28">
      <formula>$H27=0</formula>
    </cfRule>
  </conditionalFormatting>
  <conditionalFormatting sqref="M27">
    <cfRule type="expression" dxfId="121" priority="11">
      <formula>$H27=0</formula>
    </cfRule>
    <cfRule type="cellIs" dxfId="120" priority="12" operator="equal">
      <formula>"$F$20=0"</formula>
    </cfRule>
  </conditionalFormatting>
  <conditionalFormatting sqref="H28">
    <cfRule type="expression" dxfId="119" priority="3">
      <formula>$H28=0</formula>
    </cfRule>
    <cfRule type="expression" dxfId="118" priority="4">
      <formula>$H28=0</formula>
    </cfRule>
  </conditionalFormatting>
  <conditionalFormatting sqref="M28">
    <cfRule type="expression" dxfId="117" priority="261">
      <formula>$H28=0</formula>
    </cfRule>
    <cfRule type="cellIs" dxfId="116" priority="262" operator="equal">
      <formula>"$F$20=0"</formula>
    </cfRule>
  </conditionalFormatting>
  <conditionalFormatting sqref="L19">
    <cfRule type="expression" dxfId="115" priority="1">
      <formula>$H19=0</formula>
    </cfRule>
    <cfRule type="cellIs" dxfId="114" priority="2" operator="equal">
      <formula>"$F$20=0"</formula>
    </cfRule>
  </conditionalFormatting>
  <printOptions horizontalCentered="1"/>
  <pageMargins left="0" right="0" top="0.196850393700787" bottom="0" header="0" footer="0"/>
  <pageSetup paperSize="9" scale="61" orientation="portrait" r:id="rId1"/>
  <headerFooter alignWithMargins="0"/>
  <rowBreaks count="1" manualBreakCount="1">
    <brk id="29" max="12" man="1"/>
  </rowBreaks>
  <colBreaks count="1" manualBreakCount="1">
    <brk id="13"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46" hidden="1" customWidth="1"/>
    <col min="2" max="2" width="2.42578125" style="146" customWidth="1"/>
    <col min="3" max="3" width="2.7109375" style="146" customWidth="1"/>
    <col min="4" max="4" width="57.28515625" style="146" customWidth="1"/>
    <col min="5" max="5" width="11.42578125" style="146" customWidth="1"/>
    <col min="6" max="6" width="10.140625" style="146" customWidth="1"/>
    <col min="7" max="7" width="6.42578125" style="146" customWidth="1"/>
    <col min="8" max="8" width="12.85546875" style="146" customWidth="1"/>
    <col min="9" max="9" width="9.42578125" style="146" customWidth="1"/>
    <col min="10" max="10" width="12.28515625" style="146" customWidth="1"/>
    <col min="11" max="11" width="13" style="146" customWidth="1"/>
    <col min="12" max="12" width="14.5703125" style="146" customWidth="1"/>
    <col min="13" max="13" width="3.140625" style="146" customWidth="1"/>
    <col min="14" max="14" width="18.5703125" style="146" customWidth="1"/>
    <col min="15" max="15" width="24.7109375" style="146" customWidth="1"/>
    <col min="16" max="16" width="13.42578125" style="146" customWidth="1"/>
    <col min="17" max="17" width="22.42578125" style="146" customWidth="1"/>
    <col min="18" max="18" width="13.5703125" style="146" customWidth="1"/>
    <col min="19" max="16384" width="8.85546875" style="146"/>
  </cols>
  <sheetData>
    <row r="1" spans="1:14" s="64" customFormat="1">
      <c r="H1" s="147"/>
    </row>
    <row r="2" spans="1:14" s="64" customFormat="1">
      <c r="H2" s="147"/>
    </row>
    <row r="3" spans="1:14" s="64" customFormat="1">
      <c r="H3" s="147"/>
    </row>
    <row r="4" spans="1:14" s="64" customFormat="1">
      <c r="H4" s="147"/>
    </row>
    <row r="5" spans="1:14" s="64" customFormat="1" ht="15.75">
      <c r="B5" s="146"/>
      <c r="C5" s="730" t="s">
        <v>129</v>
      </c>
      <c r="D5" s="731"/>
      <c r="E5" s="731"/>
      <c r="F5" s="731"/>
      <c r="G5" s="731"/>
      <c r="H5" s="731"/>
      <c r="I5" s="731"/>
      <c r="J5" s="731"/>
      <c r="K5" s="731"/>
      <c r="L5" s="732"/>
      <c r="M5" s="182"/>
    </row>
    <row r="6" spans="1:14" s="64" customFormat="1" ht="15.75" customHeight="1">
      <c r="C6" s="733"/>
      <c r="D6" s="734"/>
      <c r="E6" s="734"/>
      <c r="F6" s="734"/>
      <c r="G6" s="734"/>
      <c r="H6" s="734"/>
      <c r="I6" s="734"/>
      <c r="J6" s="734"/>
      <c r="K6" s="734"/>
      <c r="L6" s="735"/>
    </row>
    <row r="7" spans="1:14" s="64" customFormat="1" ht="15.75">
      <c r="B7" s="146"/>
      <c r="C7" s="724" t="s">
        <v>130</v>
      </c>
      <c r="D7" s="725"/>
      <c r="E7" s="725"/>
      <c r="F7" s="725"/>
      <c r="G7" s="725"/>
      <c r="H7" s="725"/>
      <c r="I7" s="725"/>
      <c r="J7" s="725"/>
      <c r="K7" s="725"/>
      <c r="L7" s="726"/>
      <c r="M7" s="182"/>
    </row>
    <row r="8" spans="1:14" s="64" customFormat="1" ht="16.5" customHeight="1">
      <c r="C8" s="727"/>
      <c r="D8" s="728"/>
      <c r="E8" s="728"/>
      <c r="F8" s="728"/>
      <c r="G8" s="728"/>
      <c r="H8" s="728"/>
      <c r="I8" s="728"/>
      <c r="J8" s="728"/>
      <c r="K8" s="728"/>
      <c r="L8" s="729"/>
    </row>
    <row r="9" spans="1:14" s="64" customFormat="1" ht="18.75">
      <c r="A9" s="148" t="s">
        <v>131</v>
      </c>
      <c r="B9" s="149"/>
      <c r="C9" s="666" t="s">
        <v>132</v>
      </c>
      <c r="D9" s="667"/>
      <c r="E9" s="667"/>
      <c r="F9" s="667"/>
      <c r="G9" s="667"/>
      <c r="H9" s="667"/>
      <c r="I9" s="667"/>
      <c r="J9" s="667"/>
      <c r="K9" s="667"/>
      <c r="L9" s="668"/>
      <c r="M9" s="183"/>
    </row>
    <row r="10" spans="1:14" s="64" customFormat="1" ht="29.25">
      <c r="B10" s="150" t="s">
        <v>92</v>
      </c>
      <c r="C10" s="669" t="s">
        <v>133</v>
      </c>
      <c r="D10" s="670"/>
      <c r="E10" s="670"/>
      <c r="F10" s="670"/>
      <c r="G10" s="670"/>
      <c r="H10" s="670"/>
      <c r="I10" s="670"/>
      <c r="J10" s="670"/>
      <c r="K10" s="670"/>
      <c r="L10" s="671"/>
      <c r="M10" s="150"/>
    </row>
    <row r="11" spans="1:14" s="140" customFormat="1" ht="12.75">
      <c r="C11" s="746"/>
      <c r="D11" s="747"/>
      <c r="E11" s="747"/>
      <c r="F11" s="747"/>
      <c r="G11" s="747"/>
      <c r="H11" s="747"/>
      <c r="I11" s="747"/>
      <c r="J11" s="747"/>
      <c r="K11" s="748"/>
      <c r="L11" s="712" t="s">
        <v>134</v>
      </c>
    </row>
    <row r="12" spans="1:14" s="140" customFormat="1" ht="12.75">
      <c r="C12" s="749"/>
      <c r="D12" s="750"/>
      <c r="E12" s="750"/>
      <c r="F12" s="750"/>
      <c r="G12" s="750"/>
      <c r="H12" s="750"/>
      <c r="I12" s="750"/>
      <c r="J12" s="750"/>
      <c r="K12" s="751"/>
      <c r="L12" s="713"/>
      <c r="N12" s="184"/>
    </row>
    <row r="13" spans="1:14" s="141" customFormat="1" ht="45">
      <c r="C13" s="595" t="s">
        <v>33</v>
      </c>
      <c r="D13" s="596"/>
      <c r="E13" s="151" t="s">
        <v>94</v>
      </c>
      <c r="F13" s="152" t="s">
        <v>34</v>
      </c>
      <c r="G13" s="152" t="s">
        <v>35</v>
      </c>
      <c r="H13" s="151" t="s">
        <v>95</v>
      </c>
      <c r="I13" s="152" t="s">
        <v>96</v>
      </c>
      <c r="J13" s="151" t="s">
        <v>97</v>
      </c>
      <c r="K13" s="152" t="s">
        <v>98</v>
      </c>
      <c r="L13" s="185" t="s">
        <v>99</v>
      </c>
    </row>
    <row r="14" spans="1:14" s="141" customFormat="1">
      <c r="C14" s="612" t="s">
        <v>100</v>
      </c>
      <c r="D14" s="613"/>
      <c r="E14" s="622" t="s">
        <v>101</v>
      </c>
      <c r="F14" s="622"/>
      <c r="G14" s="153" t="s">
        <v>102</v>
      </c>
      <c r="H14" s="153" t="s">
        <v>103</v>
      </c>
      <c r="I14" s="153" t="s">
        <v>104</v>
      </c>
      <c r="J14" s="153" t="s">
        <v>105</v>
      </c>
      <c r="K14" s="153" t="s">
        <v>106</v>
      </c>
      <c r="L14" s="186" t="s">
        <v>107</v>
      </c>
    </row>
    <row r="15" spans="1:14" s="141" customFormat="1">
      <c r="C15" s="614"/>
      <c r="D15" s="615"/>
      <c r="E15" s="623"/>
      <c r="F15" s="623"/>
      <c r="G15" s="597" t="s">
        <v>135</v>
      </c>
      <c r="H15" s="598"/>
      <c r="I15" s="598"/>
      <c r="J15" s="598"/>
      <c r="K15" s="599"/>
      <c r="L15" s="187">
        <f>SUM(L16,L20,L26)</f>
        <v>0</v>
      </c>
    </row>
    <row r="16" spans="1:14" s="142" customFormat="1" ht="16.5">
      <c r="C16" s="591" t="s">
        <v>109</v>
      </c>
      <c r="D16" s="592"/>
      <c r="E16" s="592"/>
      <c r="F16" s="592"/>
      <c r="G16" s="592"/>
      <c r="H16" s="592"/>
      <c r="I16" s="592"/>
      <c r="J16" s="592"/>
      <c r="K16" s="593"/>
      <c r="L16" s="187">
        <f>SUM(L17:L19)</f>
        <v>0</v>
      </c>
      <c r="M16" s="188"/>
    </row>
    <row r="17" spans="3:12" s="142" customFormat="1">
      <c r="C17" s="672" t="s">
        <v>136</v>
      </c>
      <c r="D17" s="601"/>
      <c r="E17" s="154" t="s">
        <v>137</v>
      </c>
      <c r="F17" s="154" t="s">
        <v>111</v>
      </c>
      <c r="G17" s="155">
        <v>1</v>
      </c>
      <c r="H17" s="156">
        <v>1</v>
      </c>
      <c r="I17" s="189">
        <v>24</v>
      </c>
      <c r="J17" s="190">
        <f t="shared" ref="J17:J31" si="0">G17*H17*I17</f>
        <v>24</v>
      </c>
      <c r="K17" s="191"/>
      <c r="L17" s="192"/>
    </row>
    <row r="18" spans="3:12" s="142" customFormat="1">
      <c r="C18" s="672" t="s">
        <v>138</v>
      </c>
      <c r="D18" s="601"/>
      <c r="E18" s="154" t="s">
        <v>139</v>
      </c>
      <c r="F18" s="154" t="s">
        <v>111</v>
      </c>
      <c r="G18" s="155">
        <v>1</v>
      </c>
      <c r="H18" s="156">
        <v>1</v>
      </c>
      <c r="I18" s="189">
        <v>24</v>
      </c>
      <c r="J18" s="193">
        <v>24</v>
      </c>
      <c r="K18" s="191"/>
      <c r="L18" s="192"/>
    </row>
    <row r="19" spans="3:12" s="142" customFormat="1">
      <c r="C19" s="673" t="s">
        <v>140</v>
      </c>
      <c r="D19" s="674"/>
      <c r="E19" s="154" t="s">
        <v>139</v>
      </c>
      <c r="F19" s="154" t="s">
        <v>111</v>
      </c>
      <c r="G19" s="155">
        <v>1</v>
      </c>
      <c r="H19" s="156">
        <v>1</v>
      </c>
      <c r="I19" s="189">
        <v>24</v>
      </c>
      <c r="J19" s="193">
        <v>24</v>
      </c>
      <c r="K19" s="191"/>
      <c r="L19" s="192"/>
    </row>
    <row r="20" spans="3:12" s="142" customFormat="1">
      <c r="C20" s="591" t="s">
        <v>115</v>
      </c>
      <c r="D20" s="592"/>
      <c r="E20" s="592"/>
      <c r="F20" s="592"/>
      <c r="G20" s="592"/>
      <c r="H20" s="592"/>
      <c r="I20" s="592"/>
      <c r="J20" s="592"/>
      <c r="K20" s="593"/>
      <c r="L20" s="187">
        <f>SUM(L21:L25)</f>
        <v>0</v>
      </c>
    </row>
    <row r="21" spans="3:12" s="142" customFormat="1">
      <c r="C21" s="672" t="s">
        <v>141</v>
      </c>
      <c r="D21" s="601"/>
      <c r="E21" s="157" t="s">
        <v>142</v>
      </c>
      <c r="F21" s="158" t="s">
        <v>111</v>
      </c>
      <c r="G21" s="159">
        <v>1</v>
      </c>
      <c r="H21" s="160">
        <v>1</v>
      </c>
      <c r="I21" s="194">
        <v>24</v>
      </c>
      <c r="J21" s="195">
        <f>G21*H21*I21</f>
        <v>24</v>
      </c>
      <c r="K21" s="196"/>
      <c r="L21" s="197"/>
    </row>
    <row r="22" spans="3:12" s="142" customFormat="1">
      <c r="C22" s="673" t="s">
        <v>143</v>
      </c>
      <c r="D22" s="646"/>
      <c r="E22" s="161" t="s">
        <v>142</v>
      </c>
      <c r="F22" s="154" t="s">
        <v>111</v>
      </c>
      <c r="G22" s="155">
        <v>1</v>
      </c>
      <c r="H22" s="156">
        <v>1</v>
      </c>
      <c r="I22" s="189">
        <v>24</v>
      </c>
      <c r="J22" s="190">
        <f t="shared" ref="J22:J25" si="1">G22*H22*I22</f>
        <v>24</v>
      </c>
      <c r="K22" s="191"/>
      <c r="L22" s="192"/>
    </row>
    <row r="23" spans="3:12" s="142" customFormat="1">
      <c r="C23" s="673" t="s">
        <v>144</v>
      </c>
      <c r="D23" s="674"/>
      <c r="E23" s="161" t="s">
        <v>145</v>
      </c>
      <c r="F23" s="154" t="s">
        <v>111</v>
      </c>
      <c r="G23" s="155">
        <v>1</v>
      </c>
      <c r="H23" s="156">
        <v>1</v>
      </c>
      <c r="I23" s="189">
        <v>24</v>
      </c>
      <c r="J23" s="190">
        <f t="shared" si="1"/>
        <v>24</v>
      </c>
      <c r="K23" s="191"/>
      <c r="L23" s="192"/>
    </row>
    <row r="24" spans="3:12" s="142" customFormat="1">
      <c r="C24" s="673" t="s">
        <v>146</v>
      </c>
      <c r="D24" s="646"/>
      <c r="E24" s="161" t="s">
        <v>142</v>
      </c>
      <c r="F24" s="154" t="s">
        <v>111</v>
      </c>
      <c r="G24" s="155">
        <v>1</v>
      </c>
      <c r="H24" s="156">
        <v>1</v>
      </c>
      <c r="I24" s="194">
        <v>24</v>
      </c>
      <c r="J24" s="190">
        <f t="shared" si="1"/>
        <v>24</v>
      </c>
      <c r="K24" s="191"/>
      <c r="L24" s="192"/>
    </row>
    <row r="25" spans="3:12" s="142" customFormat="1">
      <c r="C25" s="673" t="s">
        <v>147</v>
      </c>
      <c r="D25" s="646"/>
      <c r="E25" s="161" t="s">
        <v>145</v>
      </c>
      <c r="F25" s="154" t="s">
        <v>111</v>
      </c>
      <c r="G25" s="155">
        <v>2</v>
      </c>
      <c r="H25" s="156">
        <v>1</v>
      </c>
      <c r="I25" s="194">
        <v>24</v>
      </c>
      <c r="J25" s="190">
        <f t="shared" si="1"/>
        <v>48</v>
      </c>
      <c r="K25" s="191"/>
      <c r="L25" s="192"/>
    </row>
    <row r="26" spans="3:12" s="142" customFormat="1">
      <c r="C26" s="591" t="s">
        <v>148</v>
      </c>
      <c r="D26" s="592"/>
      <c r="E26" s="592"/>
      <c r="F26" s="592"/>
      <c r="G26" s="592"/>
      <c r="H26" s="592"/>
      <c r="I26" s="592"/>
      <c r="J26" s="592"/>
      <c r="K26" s="593"/>
      <c r="L26" s="187">
        <f>SUM(L27:L29)</f>
        <v>0</v>
      </c>
    </row>
    <row r="27" spans="3:12" s="142" customFormat="1">
      <c r="C27" s="645" t="s">
        <v>149</v>
      </c>
      <c r="D27" s="646"/>
      <c r="E27" s="162" t="s">
        <v>150</v>
      </c>
      <c r="F27" s="163" t="s">
        <v>111</v>
      </c>
      <c r="G27" s="164">
        <v>1</v>
      </c>
      <c r="H27" s="156">
        <v>1</v>
      </c>
      <c r="I27" s="194">
        <v>24</v>
      </c>
      <c r="J27" s="198">
        <f t="shared" ref="J27:J29" si="2">G27*H27*I27</f>
        <v>24</v>
      </c>
      <c r="K27" s="191"/>
      <c r="L27" s="199"/>
    </row>
    <row r="28" spans="3:12" s="142" customFormat="1">
      <c r="C28" s="645" t="s">
        <v>151</v>
      </c>
      <c r="D28" s="646"/>
      <c r="E28" s="162" t="s">
        <v>152</v>
      </c>
      <c r="F28" s="163" t="s">
        <v>111</v>
      </c>
      <c r="G28" s="164">
        <v>0</v>
      </c>
      <c r="H28" s="156">
        <v>1</v>
      </c>
      <c r="I28" s="194">
        <v>24</v>
      </c>
      <c r="J28" s="198">
        <f t="shared" si="2"/>
        <v>0</v>
      </c>
      <c r="K28" s="191"/>
      <c r="L28" s="199"/>
    </row>
    <row r="29" spans="3:12" s="142" customFormat="1">
      <c r="C29" s="673" t="s">
        <v>153</v>
      </c>
      <c r="D29" s="646"/>
      <c r="E29" s="165" t="s">
        <v>152</v>
      </c>
      <c r="F29" s="166" t="s">
        <v>111</v>
      </c>
      <c r="G29" s="167"/>
      <c r="H29" s="168">
        <v>1</v>
      </c>
      <c r="I29" s="194">
        <v>24</v>
      </c>
      <c r="J29" s="200">
        <f t="shared" si="2"/>
        <v>0</v>
      </c>
      <c r="K29" s="201"/>
      <c r="L29" s="202"/>
    </row>
    <row r="30" spans="3:12" s="142" customFormat="1">
      <c r="C30" s="591" t="s">
        <v>79</v>
      </c>
      <c r="D30" s="592"/>
      <c r="E30" s="592"/>
      <c r="F30" s="592"/>
      <c r="G30" s="592"/>
      <c r="H30" s="592"/>
      <c r="I30" s="592"/>
      <c r="J30" s="592"/>
      <c r="K30" s="593"/>
      <c r="L30" s="187">
        <f>SUM(L31:L31)</f>
        <v>0</v>
      </c>
    </row>
    <row r="31" spans="3:12" s="142" customFormat="1">
      <c r="C31" s="675" t="s">
        <v>154</v>
      </c>
      <c r="D31" s="676"/>
      <c r="E31" s="169" t="s">
        <v>155</v>
      </c>
      <c r="F31" s="170" t="s">
        <v>111</v>
      </c>
      <c r="G31" s="171">
        <v>0</v>
      </c>
      <c r="H31" s="172">
        <v>0.15</v>
      </c>
      <c r="I31" s="194">
        <v>24</v>
      </c>
      <c r="J31" s="203">
        <f t="shared" si="0"/>
        <v>0</v>
      </c>
      <c r="K31" s="196"/>
      <c r="L31" s="197"/>
    </row>
    <row r="32" spans="3:12" s="142" customFormat="1">
      <c r="C32" s="677" t="s">
        <v>156</v>
      </c>
      <c r="D32" s="678"/>
      <c r="E32" s="174">
        <v>0.84040000000000004</v>
      </c>
      <c r="F32" s="709"/>
      <c r="G32" s="631" t="s">
        <v>118</v>
      </c>
      <c r="H32" s="632"/>
      <c r="I32" s="632"/>
      <c r="J32" s="632"/>
      <c r="K32" s="633"/>
      <c r="L32" s="187">
        <f>TRUNC(L15*$E$32,2)</f>
        <v>0</v>
      </c>
    </row>
    <row r="33" spans="3:13" s="142" customFormat="1">
      <c r="C33" s="677" t="s">
        <v>157</v>
      </c>
      <c r="D33" s="678"/>
      <c r="E33" s="174">
        <v>0.2</v>
      </c>
      <c r="F33" s="710"/>
      <c r="G33" s="631" t="s">
        <v>119</v>
      </c>
      <c r="H33" s="632"/>
      <c r="I33" s="632"/>
      <c r="J33" s="632"/>
      <c r="K33" s="633"/>
      <c r="L33" s="187">
        <f>TRUNC(L30*E33,2)</f>
        <v>0</v>
      </c>
    </row>
    <row r="34" spans="3:13" s="142" customFormat="1">
      <c r="C34" s="677" t="s">
        <v>158</v>
      </c>
      <c r="D34" s="678"/>
      <c r="E34" s="176">
        <v>0.3</v>
      </c>
      <c r="F34" s="711"/>
      <c r="G34" s="631" t="s">
        <v>159</v>
      </c>
      <c r="H34" s="632"/>
      <c r="I34" s="632"/>
      <c r="J34" s="632"/>
      <c r="K34" s="633"/>
      <c r="L34" s="204">
        <f>TRUNC(L15*E34,2)</f>
        <v>0</v>
      </c>
    </row>
    <row r="35" spans="3:13" s="143" customFormat="1" ht="14.25">
      <c r="C35" s="591" t="s">
        <v>160</v>
      </c>
      <c r="D35" s="592"/>
      <c r="E35" s="592"/>
      <c r="F35" s="592"/>
      <c r="G35" s="592"/>
      <c r="H35" s="592"/>
      <c r="I35" s="592"/>
      <c r="J35" s="592"/>
      <c r="K35" s="592"/>
      <c r="L35" s="594"/>
    </row>
    <row r="36" spans="3:13" s="142" customFormat="1">
      <c r="C36" s="591" t="s">
        <v>36</v>
      </c>
      <c r="D36" s="592"/>
      <c r="E36" s="592"/>
      <c r="F36" s="592"/>
      <c r="G36" s="592"/>
      <c r="H36" s="592"/>
      <c r="I36" s="592"/>
      <c r="J36" s="592"/>
      <c r="K36" s="593"/>
      <c r="L36" s="187">
        <f>SUM(L37:L39)</f>
        <v>0</v>
      </c>
    </row>
    <row r="37" spans="3:13" s="142" customFormat="1">
      <c r="C37" s="673" t="s">
        <v>37</v>
      </c>
      <c r="D37" s="679"/>
      <c r="E37" s="646"/>
      <c r="F37" s="163" t="s">
        <v>38</v>
      </c>
      <c r="G37" s="155">
        <v>2</v>
      </c>
      <c r="H37" s="177">
        <v>1</v>
      </c>
      <c r="I37" s="194">
        <v>24</v>
      </c>
      <c r="J37" s="198">
        <f>G37*H37*I37</f>
        <v>48</v>
      </c>
      <c r="K37" s="205"/>
      <c r="L37" s="197"/>
    </row>
    <row r="38" spans="3:13" s="142" customFormat="1">
      <c r="C38" s="673" t="s">
        <v>161</v>
      </c>
      <c r="D38" s="679"/>
      <c r="E38" s="646"/>
      <c r="F38" s="154" t="s">
        <v>38</v>
      </c>
      <c r="G38" s="155">
        <v>1</v>
      </c>
      <c r="H38" s="156">
        <v>1</v>
      </c>
      <c r="I38" s="194">
        <v>24</v>
      </c>
      <c r="J38" s="190">
        <f>G38*H38*I38</f>
        <v>24</v>
      </c>
      <c r="K38" s="191"/>
      <c r="L38" s="192"/>
    </row>
    <row r="39" spans="3:13" s="142" customFormat="1">
      <c r="C39" s="673" t="s">
        <v>162</v>
      </c>
      <c r="D39" s="679"/>
      <c r="E39" s="646"/>
      <c r="F39" s="154" t="s">
        <v>38</v>
      </c>
      <c r="G39" s="155">
        <v>1</v>
      </c>
      <c r="H39" s="156">
        <v>1</v>
      </c>
      <c r="I39" s="194">
        <v>1</v>
      </c>
      <c r="J39" s="190">
        <f>G39*H39*I39</f>
        <v>1</v>
      </c>
      <c r="K39" s="191"/>
      <c r="L39" s="192"/>
    </row>
    <row r="40" spans="3:13" s="142" customFormat="1">
      <c r="C40" s="591" t="s">
        <v>40</v>
      </c>
      <c r="D40" s="592"/>
      <c r="E40" s="592"/>
      <c r="F40" s="592"/>
      <c r="G40" s="592"/>
      <c r="H40" s="592"/>
      <c r="I40" s="592"/>
      <c r="J40" s="592"/>
      <c r="K40" s="593"/>
      <c r="L40" s="206">
        <f>SUM(L41:L45)</f>
        <v>0</v>
      </c>
    </row>
    <row r="41" spans="3:13" s="142" customFormat="1">
      <c r="C41" s="673" t="s">
        <v>41</v>
      </c>
      <c r="D41" s="679"/>
      <c r="E41" s="646"/>
      <c r="F41" s="154" t="s">
        <v>42</v>
      </c>
      <c r="G41" s="155">
        <v>1</v>
      </c>
      <c r="H41" s="156">
        <v>1</v>
      </c>
      <c r="I41" s="194">
        <v>24</v>
      </c>
      <c r="J41" s="190">
        <f t="shared" ref="J41:J45" si="3">G41*H41*I41</f>
        <v>24</v>
      </c>
      <c r="K41" s="191"/>
      <c r="L41" s="207"/>
    </row>
    <row r="42" spans="3:13" s="142" customFormat="1">
      <c r="C42" s="673" t="s">
        <v>163</v>
      </c>
      <c r="D42" s="679"/>
      <c r="E42" s="646"/>
      <c r="F42" s="154" t="s">
        <v>42</v>
      </c>
      <c r="G42" s="155">
        <v>1</v>
      </c>
      <c r="H42" s="156">
        <v>1</v>
      </c>
      <c r="I42" s="194">
        <v>20</v>
      </c>
      <c r="J42" s="190">
        <f t="shared" si="3"/>
        <v>20</v>
      </c>
      <c r="K42" s="191"/>
      <c r="L42" s="202"/>
      <c r="M42" s="208"/>
    </row>
    <row r="43" spans="3:13" s="142" customFormat="1">
      <c r="C43" s="673" t="s">
        <v>164</v>
      </c>
      <c r="D43" s="679"/>
      <c r="E43" s="646"/>
      <c r="F43" s="154" t="s">
        <v>42</v>
      </c>
      <c r="G43" s="155">
        <v>1</v>
      </c>
      <c r="H43" s="156">
        <v>1</v>
      </c>
      <c r="I43" s="194">
        <v>2</v>
      </c>
      <c r="J43" s="190">
        <f t="shared" si="3"/>
        <v>2</v>
      </c>
      <c r="K43" s="191"/>
      <c r="L43" s="202"/>
      <c r="M43" s="208"/>
    </row>
    <row r="44" spans="3:13" s="142" customFormat="1">
      <c r="C44" s="673" t="s">
        <v>165</v>
      </c>
      <c r="D44" s="679"/>
      <c r="E44" s="646"/>
      <c r="F44" s="154" t="s">
        <v>42</v>
      </c>
      <c r="G44" s="155">
        <v>1</v>
      </c>
      <c r="H44" s="156">
        <v>1</v>
      </c>
      <c r="I44" s="194">
        <v>1</v>
      </c>
      <c r="J44" s="190">
        <f t="shared" si="3"/>
        <v>1</v>
      </c>
      <c r="K44" s="191"/>
      <c r="L44" s="202"/>
      <c r="M44" s="208"/>
    </row>
    <row r="45" spans="3:13" s="142" customFormat="1">
      <c r="C45" s="673" t="s">
        <v>166</v>
      </c>
      <c r="D45" s="679"/>
      <c r="E45" s="646"/>
      <c r="F45" s="154" t="s">
        <v>42</v>
      </c>
      <c r="G45" s="155">
        <v>1</v>
      </c>
      <c r="H45" s="156">
        <v>1</v>
      </c>
      <c r="I45" s="194">
        <v>1</v>
      </c>
      <c r="J45" s="190">
        <f t="shared" si="3"/>
        <v>1</v>
      </c>
      <c r="K45" s="191"/>
      <c r="L45" s="202"/>
      <c r="M45" s="208"/>
    </row>
    <row r="46" spans="3:13" s="142" customFormat="1">
      <c r="C46" s="591" t="s">
        <v>167</v>
      </c>
      <c r="D46" s="592"/>
      <c r="E46" s="592"/>
      <c r="F46" s="592"/>
      <c r="G46" s="592"/>
      <c r="H46" s="592"/>
      <c r="I46" s="592"/>
      <c r="J46" s="592"/>
      <c r="K46" s="593"/>
      <c r="L46" s="206">
        <f>SUM(L47:L49)</f>
        <v>0</v>
      </c>
    </row>
    <row r="47" spans="3:13" s="142" customFormat="1">
      <c r="C47" s="673" t="s">
        <v>52</v>
      </c>
      <c r="D47" s="679"/>
      <c r="E47" s="646"/>
      <c r="F47" s="154" t="s">
        <v>53</v>
      </c>
      <c r="G47" s="155">
        <v>1</v>
      </c>
      <c r="H47" s="156">
        <v>1</v>
      </c>
      <c r="I47" s="194">
        <v>24</v>
      </c>
      <c r="J47" s="190">
        <f>G47*H47*I47</f>
        <v>24</v>
      </c>
      <c r="K47" s="191"/>
      <c r="L47" s="207"/>
    </row>
    <row r="48" spans="3:13" s="142" customFormat="1">
      <c r="C48" s="673" t="s">
        <v>168</v>
      </c>
      <c r="D48" s="679"/>
      <c r="E48" s="646"/>
      <c r="F48" s="154" t="s">
        <v>53</v>
      </c>
      <c r="G48" s="155">
        <v>1</v>
      </c>
      <c r="H48" s="156">
        <v>1</v>
      </c>
      <c r="I48" s="194">
        <v>24</v>
      </c>
      <c r="J48" s="190">
        <f>G48*H48*I48</f>
        <v>24</v>
      </c>
      <c r="K48" s="191"/>
      <c r="L48" s="192"/>
    </row>
    <row r="49" spans="3:20" s="142" customFormat="1">
      <c r="C49" s="673" t="s">
        <v>169</v>
      </c>
      <c r="D49" s="679"/>
      <c r="E49" s="646"/>
      <c r="F49" s="154" t="s">
        <v>53</v>
      </c>
      <c r="G49" s="155">
        <v>1</v>
      </c>
      <c r="H49" s="156">
        <v>1</v>
      </c>
      <c r="I49" s="194">
        <v>24</v>
      </c>
      <c r="J49" s="190">
        <f>G49*H49*I49</f>
        <v>24</v>
      </c>
      <c r="K49" s="191"/>
      <c r="L49" s="202"/>
    </row>
    <row r="50" spans="3:20" s="142" customFormat="1">
      <c r="C50" s="591" t="s">
        <v>170</v>
      </c>
      <c r="D50" s="592"/>
      <c r="E50" s="592"/>
      <c r="F50" s="592"/>
      <c r="G50" s="592"/>
      <c r="H50" s="592"/>
      <c r="I50" s="592"/>
      <c r="J50" s="592"/>
      <c r="K50" s="593"/>
      <c r="L50" s="206">
        <f>SUM(L51:L52)</f>
        <v>0</v>
      </c>
    </row>
    <row r="51" spans="3:20" s="142" customFormat="1">
      <c r="C51" s="673" t="s">
        <v>171</v>
      </c>
      <c r="D51" s="679"/>
      <c r="E51" s="646"/>
      <c r="F51" s="154" t="s">
        <v>53</v>
      </c>
      <c r="G51" s="155">
        <v>1</v>
      </c>
      <c r="H51" s="156">
        <v>1</v>
      </c>
      <c r="I51" s="194">
        <v>24</v>
      </c>
      <c r="J51" s="190">
        <f>G51*H51*I51</f>
        <v>24</v>
      </c>
      <c r="K51" s="191"/>
      <c r="L51" s="207"/>
    </row>
    <row r="52" spans="3:20" s="142" customFormat="1">
      <c r="C52" s="680" t="s">
        <v>172</v>
      </c>
      <c r="D52" s="681"/>
      <c r="E52" s="682"/>
      <c r="F52" s="166" t="s">
        <v>53</v>
      </c>
      <c r="G52" s="167">
        <v>1</v>
      </c>
      <c r="H52" s="168">
        <v>1</v>
      </c>
      <c r="I52" s="194">
        <v>24</v>
      </c>
      <c r="J52" s="200">
        <f>G52*H52*I52</f>
        <v>24</v>
      </c>
      <c r="K52" s="201"/>
      <c r="L52" s="202"/>
    </row>
    <row r="53" spans="3:20" s="142" customFormat="1">
      <c r="C53" s="591" t="s">
        <v>173</v>
      </c>
      <c r="D53" s="592"/>
      <c r="E53" s="592"/>
      <c r="F53" s="592"/>
      <c r="G53" s="592"/>
      <c r="H53" s="592"/>
      <c r="I53" s="592"/>
      <c r="J53" s="592"/>
      <c r="K53" s="593"/>
      <c r="L53" s="206">
        <f>SUM(L54)</f>
        <v>0</v>
      </c>
    </row>
    <row r="54" spans="3:20" s="142" customFormat="1" ht="16.5">
      <c r="C54" s="695" t="s">
        <v>174</v>
      </c>
      <c r="D54" s="696"/>
      <c r="E54" s="697"/>
      <c r="F54" s="158" t="s">
        <v>175</v>
      </c>
      <c r="G54" s="178">
        <v>0</v>
      </c>
      <c r="H54" s="160">
        <v>1</v>
      </c>
      <c r="I54" s="194">
        <v>1</v>
      </c>
      <c r="J54" s="195">
        <f t="shared" ref="J54" si="4">G54*H54*I54</f>
        <v>0</v>
      </c>
      <c r="K54" s="196">
        <f>TRUNC(L15*1%,2)</f>
        <v>0</v>
      </c>
      <c r="L54" s="197">
        <f>TRUNC(J54*K54,2)</f>
        <v>0</v>
      </c>
      <c r="M54" s="209"/>
    </row>
    <row r="55" spans="3:20" s="143" customFormat="1" ht="14.25">
      <c r="C55" s="634"/>
      <c r="D55" s="632"/>
      <c r="E55" s="632"/>
      <c r="F55" s="633"/>
      <c r="G55" s="631" t="s">
        <v>176</v>
      </c>
      <c r="H55" s="632"/>
      <c r="I55" s="632"/>
      <c r="J55" s="632"/>
      <c r="K55" s="633"/>
      <c r="L55" s="187">
        <f>SUM(L36,L40,L46,L50,L53)</f>
        <v>0</v>
      </c>
    </row>
    <row r="56" spans="3:20" s="143" customFormat="1">
      <c r="C56" s="677" t="s">
        <v>120</v>
      </c>
      <c r="D56" s="698"/>
      <c r="E56" s="698"/>
      <c r="F56" s="678"/>
      <c r="G56" s="631" t="s">
        <v>177</v>
      </c>
      <c r="H56" s="632"/>
      <c r="I56" s="632"/>
      <c r="J56" s="632"/>
      <c r="K56" s="633"/>
      <c r="L56" s="187">
        <f>SUM(L15,L30,L32,L33,L34,L55)</f>
        <v>0</v>
      </c>
    </row>
    <row r="57" spans="3:20" s="143" customFormat="1" ht="14.25">
      <c r="C57" s="641"/>
      <c r="D57" s="642"/>
      <c r="E57" s="642"/>
      <c r="F57" s="642"/>
      <c r="G57" s="642"/>
      <c r="H57" s="642"/>
      <c r="I57" s="642"/>
      <c r="J57" s="642"/>
      <c r="K57" s="642"/>
      <c r="L57" s="643"/>
    </row>
    <row r="58" spans="3:20" s="142" customFormat="1">
      <c r="C58" s="180" t="s">
        <v>121</v>
      </c>
      <c r="D58" s="181"/>
      <c r="E58" s="644"/>
      <c r="F58" s="644"/>
      <c r="G58" s="644"/>
      <c r="H58" s="644"/>
      <c r="I58" s="644"/>
      <c r="J58" s="644"/>
      <c r="K58" s="644"/>
      <c r="L58" s="699"/>
    </row>
    <row r="59" spans="3:20" s="142" customFormat="1">
      <c r="C59" s="645" t="s">
        <v>122</v>
      </c>
      <c r="D59" s="646"/>
      <c r="E59" s="700">
        <v>0.12</v>
      </c>
      <c r="F59" s="701"/>
      <c r="G59" s="663" t="s">
        <v>123</v>
      </c>
      <c r="H59" s="664"/>
      <c r="I59" s="664"/>
      <c r="J59" s="664"/>
      <c r="K59" s="665"/>
      <c r="L59" s="199">
        <f>TRUNC(L56*E59,2)</f>
        <v>0</v>
      </c>
    </row>
    <row r="60" spans="3:20" s="142" customFormat="1">
      <c r="C60" s="675" t="s">
        <v>124</v>
      </c>
      <c r="D60" s="676"/>
      <c r="E60" s="760">
        <v>0.16619999999999999</v>
      </c>
      <c r="F60" s="761"/>
      <c r="G60" s="683" t="s">
        <v>125</v>
      </c>
      <c r="H60" s="684"/>
      <c r="I60" s="684"/>
      <c r="J60" s="684"/>
      <c r="K60" s="685"/>
      <c r="L60" s="210">
        <f>SUM(L56,L59)*E60</f>
        <v>0</v>
      </c>
    </row>
    <row r="61" spans="3:20" s="142" customFormat="1">
      <c r="C61" s="677" t="s">
        <v>126</v>
      </c>
      <c r="D61" s="678"/>
      <c r="E61" s="631" t="s">
        <v>127</v>
      </c>
      <c r="F61" s="686"/>
      <c r="G61" s="687"/>
      <c r="H61" s="688"/>
      <c r="I61" s="688"/>
      <c r="J61" s="688"/>
      <c r="K61" s="689"/>
      <c r="L61" s="187">
        <f>SUM(L59:L60)</f>
        <v>0</v>
      </c>
    </row>
    <row r="62" spans="3:20" s="143" customFormat="1">
      <c r="C62" s="690"/>
      <c r="D62" s="691"/>
      <c r="E62" s="691"/>
      <c r="F62" s="691"/>
      <c r="G62" s="691"/>
      <c r="H62" s="691"/>
      <c r="I62" s="691"/>
      <c r="J62" s="691"/>
      <c r="K62" s="691"/>
      <c r="L62" s="692"/>
      <c r="N62" s="142"/>
      <c r="O62" s="142"/>
      <c r="P62" s="142"/>
      <c r="Q62" s="142"/>
      <c r="R62" s="142"/>
      <c r="S62" s="142"/>
      <c r="T62" s="142"/>
    </row>
    <row r="63" spans="3:20" s="142" customFormat="1">
      <c r="C63" s="638" t="s">
        <v>128</v>
      </c>
      <c r="D63" s="639"/>
      <c r="E63" s="639"/>
      <c r="F63" s="639"/>
      <c r="G63" s="639"/>
      <c r="H63" s="639"/>
      <c r="I63" s="639"/>
      <c r="J63" s="639"/>
      <c r="K63" s="640"/>
      <c r="L63" s="211">
        <f>SUM(L56,L61)</f>
        <v>0</v>
      </c>
      <c r="M63" s="212"/>
      <c r="N63" s="213"/>
      <c r="O63" s="214"/>
    </row>
    <row r="64" spans="3:20" s="144" customFormat="1">
      <c r="C64" s="742" t="s">
        <v>178</v>
      </c>
      <c r="D64" s="743"/>
      <c r="E64" s="743"/>
      <c r="F64" s="743"/>
      <c r="G64" s="743"/>
      <c r="H64" s="743"/>
      <c r="I64" s="743"/>
      <c r="J64" s="655" t="s">
        <v>179</v>
      </c>
      <c r="K64" s="655"/>
      <c r="L64" s="714">
        <f>L63/J17</f>
        <v>0</v>
      </c>
      <c r="N64" s="213"/>
      <c r="O64" s="214"/>
      <c r="P64" s="142"/>
      <c r="Q64" s="215"/>
      <c r="R64" s="142"/>
      <c r="S64" s="142"/>
      <c r="T64" s="142"/>
    </row>
    <row r="65" spans="2:20" s="144" customFormat="1">
      <c r="C65" s="744"/>
      <c r="D65" s="745"/>
      <c r="E65" s="745"/>
      <c r="F65" s="745"/>
      <c r="G65" s="745"/>
      <c r="H65" s="745"/>
      <c r="I65" s="745"/>
      <c r="J65" s="656"/>
      <c r="K65" s="656"/>
      <c r="L65" s="715"/>
      <c r="N65" s="142"/>
      <c r="O65" s="142"/>
      <c r="P65" s="142"/>
      <c r="Q65" s="215"/>
      <c r="R65" s="142"/>
      <c r="S65" s="142"/>
      <c r="T65" s="142"/>
    </row>
    <row r="66" spans="2:20" s="142" customFormat="1">
      <c r="D66" s="216"/>
      <c r="E66" s="216"/>
      <c r="F66" s="216"/>
      <c r="G66" s="216"/>
      <c r="H66" s="216"/>
      <c r="I66" s="216"/>
      <c r="J66" s="216"/>
      <c r="K66" s="216"/>
      <c r="Q66" s="215"/>
    </row>
    <row r="67" spans="2:20" s="142" customFormat="1">
      <c r="D67" s="216"/>
      <c r="E67" s="216"/>
      <c r="F67" s="216"/>
      <c r="G67" s="216"/>
      <c r="H67" s="216"/>
      <c r="I67" s="216"/>
      <c r="J67" s="216"/>
      <c r="K67" s="216"/>
      <c r="Q67" s="215"/>
    </row>
    <row r="68" spans="2:20" s="142" customFormat="1">
      <c r="D68" s="216"/>
      <c r="E68" s="216"/>
      <c r="F68" s="216"/>
      <c r="G68" s="216"/>
      <c r="H68" s="216"/>
      <c r="I68" s="216"/>
      <c r="J68" s="216"/>
      <c r="K68" s="216"/>
      <c r="L68" s="248"/>
      <c r="N68" s="249"/>
    </row>
    <row r="69" spans="2:20" s="142" customFormat="1">
      <c r="D69" s="216"/>
      <c r="E69" s="216"/>
      <c r="F69" s="216"/>
      <c r="G69" s="216"/>
      <c r="H69" s="216"/>
      <c r="I69" s="216"/>
      <c r="J69" s="216"/>
      <c r="K69" s="216"/>
      <c r="L69" s="248"/>
      <c r="N69" s="653"/>
      <c r="O69" s="654"/>
    </row>
    <row r="70" spans="2:20" s="142" customFormat="1">
      <c r="D70" s="216"/>
      <c r="E70" s="216"/>
      <c r="F70" s="216"/>
      <c r="G70" s="216"/>
      <c r="H70" s="216"/>
      <c r="I70" s="216"/>
      <c r="J70" s="216"/>
      <c r="K70" s="216"/>
      <c r="L70" s="248"/>
      <c r="N70" s="653"/>
      <c r="O70" s="654"/>
    </row>
    <row r="71" spans="2:20" s="142" customFormat="1" ht="15.75">
      <c r="C71" s="217"/>
      <c r="D71" s="218" t="s">
        <v>180</v>
      </c>
      <c r="E71" s="219"/>
      <c r="F71" s="219"/>
      <c r="G71" s="219"/>
      <c r="H71" s="219"/>
      <c r="I71" s="219"/>
      <c r="J71" s="219"/>
      <c r="K71" s="219"/>
      <c r="L71" s="250"/>
      <c r="M71" s="251"/>
      <c r="N71" s="252"/>
      <c r="O71" s="252"/>
    </row>
    <row r="72" spans="2:20" s="142" customFormat="1" ht="15.75">
      <c r="C72" s="220"/>
      <c r="D72" s="693" t="s">
        <v>181</v>
      </c>
      <c r="E72" s="693"/>
      <c r="F72" s="693"/>
      <c r="G72" s="693"/>
      <c r="H72" s="693"/>
      <c r="I72" s="693"/>
      <c r="J72" s="693"/>
      <c r="K72" s="693"/>
      <c r="L72" s="694"/>
      <c r="M72" s="251"/>
    </row>
    <row r="73" spans="2:20" s="142" customFormat="1">
      <c r="C73" s="220"/>
      <c r="D73" s="693" t="s">
        <v>182</v>
      </c>
      <c r="E73" s="693"/>
      <c r="F73" s="693"/>
      <c r="G73" s="693"/>
      <c r="H73" s="693"/>
      <c r="I73" s="693"/>
      <c r="J73" s="693"/>
      <c r="K73" s="693"/>
      <c r="L73" s="694"/>
    </row>
    <row r="74" spans="2:20" s="142" customFormat="1">
      <c r="C74" s="220"/>
      <c r="D74" s="693" t="s">
        <v>183</v>
      </c>
      <c r="E74" s="693"/>
      <c r="F74" s="693"/>
      <c r="G74" s="693"/>
      <c r="H74" s="693"/>
      <c r="I74" s="693"/>
      <c r="J74" s="693"/>
      <c r="K74" s="693"/>
      <c r="L74" s="694"/>
    </row>
    <row r="75" spans="2:20" s="142" customFormat="1">
      <c r="C75" s="221"/>
      <c r="D75" s="222"/>
      <c r="E75" s="223"/>
      <c r="F75" s="223"/>
      <c r="G75" s="223"/>
      <c r="H75" s="223"/>
      <c r="I75" s="223"/>
      <c r="J75" s="223"/>
      <c r="K75" s="223"/>
      <c r="L75" s="253"/>
    </row>
    <row r="76" spans="2:20" s="142" customFormat="1">
      <c r="D76" s="224"/>
      <c r="E76" s="216"/>
      <c r="F76" s="216"/>
      <c r="G76" s="216"/>
      <c r="H76" s="216"/>
      <c r="I76" s="216"/>
      <c r="J76" s="216"/>
      <c r="K76" s="216"/>
    </row>
    <row r="77" spans="2:20" s="142" customFormat="1">
      <c r="C77" s="225"/>
      <c r="D77" s="226"/>
      <c r="E77" s="226"/>
      <c r="F77" s="226"/>
      <c r="G77" s="226"/>
      <c r="H77" s="226"/>
      <c r="I77" s="226"/>
      <c r="J77" s="226"/>
      <c r="K77" s="226"/>
      <c r="L77" s="225"/>
    </row>
    <row r="78" spans="2:20" s="142" customFormat="1" ht="24">
      <c r="B78" s="227"/>
      <c r="C78" s="752" t="s">
        <v>184</v>
      </c>
      <c r="D78" s="753"/>
      <c r="E78" s="228" t="s">
        <v>185</v>
      </c>
      <c r="F78" s="229"/>
      <c r="G78" s="754" t="s">
        <v>186</v>
      </c>
      <c r="H78" s="752"/>
      <c r="I78" s="752"/>
      <c r="J78" s="753"/>
      <c r="K78" s="754" t="s">
        <v>187</v>
      </c>
      <c r="L78" s="753"/>
    </row>
    <row r="79" spans="2:20" s="142" customFormat="1" ht="15.75">
      <c r="B79" s="230"/>
      <c r="C79" s="231"/>
      <c r="D79" s="232" t="s">
        <v>188</v>
      </c>
      <c r="E79" s="233" t="s">
        <v>155</v>
      </c>
      <c r="F79" s="233"/>
      <c r="G79" s="755" t="s">
        <v>189</v>
      </c>
      <c r="H79" s="756"/>
      <c r="I79" s="756"/>
      <c r="J79" s="757"/>
      <c r="K79" s="758" t="s">
        <v>190</v>
      </c>
      <c r="L79" s="759"/>
    </row>
    <row r="80" spans="2:20" s="142" customFormat="1" ht="15.75">
      <c r="C80" s="231"/>
      <c r="D80" s="234" t="s">
        <v>191</v>
      </c>
      <c r="E80" s="235" t="s">
        <v>137</v>
      </c>
      <c r="F80" s="235"/>
      <c r="G80" s="716" t="s">
        <v>192</v>
      </c>
      <c r="H80" s="717"/>
      <c r="I80" s="717"/>
      <c r="J80" s="718"/>
      <c r="K80" s="719" t="s">
        <v>193</v>
      </c>
      <c r="L80" s="720"/>
    </row>
    <row r="81" spans="3:12" s="142" customFormat="1" ht="15.75">
      <c r="C81" s="236"/>
      <c r="D81" s="237" t="s">
        <v>194</v>
      </c>
      <c r="E81" s="235" t="s">
        <v>110</v>
      </c>
      <c r="F81" s="235"/>
      <c r="G81" s="716" t="s">
        <v>195</v>
      </c>
      <c r="H81" s="717"/>
      <c r="I81" s="717"/>
      <c r="J81" s="718"/>
      <c r="K81" s="736" t="s">
        <v>196</v>
      </c>
      <c r="L81" s="737"/>
    </row>
    <row r="82" spans="3:12" s="142" customFormat="1" ht="15.75">
      <c r="C82" s="238"/>
      <c r="D82" s="237" t="s">
        <v>197</v>
      </c>
      <c r="E82" s="235" t="s">
        <v>113</v>
      </c>
      <c r="F82" s="235"/>
      <c r="G82" s="716" t="s">
        <v>198</v>
      </c>
      <c r="H82" s="717"/>
      <c r="I82" s="717"/>
      <c r="J82" s="718"/>
      <c r="K82" s="738"/>
      <c r="L82" s="739"/>
    </row>
    <row r="83" spans="3:12" s="142" customFormat="1" ht="15.75">
      <c r="C83" s="238"/>
      <c r="D83" s="237" t="s">
        <v>199</v>
      </c>
      <c r="E83" s="235" t="s">
        <v>114</v>
      </c>
      <c r="F83" s="235"/>
      <c r="G83" s="716" t="s">
        <v>200</v>
      </c>
      <c r="H83" s="717"/>
      <c r="I83" s="717"/>
      <c r="J83" s="718"/>
      <c r="K83" s="738"/>
      <c r="L83" s="739"/>
    </row>
    <row r="84" spans="3:12" s="142" customFormat="1" ht="15.75">
      <c r="C84" s="231"/>
      <c r="D84" s="237" t="s">
        <v>201</v>
      </c>
      <c r="E84" s="235" t="s">
        <v>139</v>
      </c>
      <c r="F84" s="235"/>
      <c r="G84" s="716" t="s">
        <v>202</v>
      </c>
      <c r="H84" s="717"/>
      <c r="I84" s="717"/>
      <c r="J84" s="718"/>
      <c r="K84" s="740"/>
      <c r="L84" s="741"/>
    </row>
    <row r="85" spans="3:12" s="142" customFormat="1" ht="15.75">
      <c r="C85" s="239"/>
      <c r="D85" s="234" t="s">
        <v>203</v>
      </c>
      <c r="E85" s="240" t="s">
        <v>142</v>
      </c>
      <c r="F85" s="240"/>
      <c r="G85" s="721" t="s">
        <v>204</v>
      </c>
      <c r="H85" s="722"/>
      <c r="I85" s="722"/>
      <c r="J85" s="723"/>
      <c r="K85" s="736" t="s">
        <v>205</v>
      </c>
      <c r="L85" s="737"/>
    </row>
    <row r="86" spans="3:12" s="142" customFormat="1" ht="15.75">
      <c r="C86" s="231"/>
      <c r="D86" s="234" t="s">
        <v>203</v>
      </c>
      <c r="E86" s="235" t="s">
        <v>117</v>
      </c>
      <c r="F86" s="235"/>
      <c r="G86" s="721" t="s">
        <v>206</v>
      </c>
      <c r="H86" s="722"/>
      <c r="I86" s="722"/>
      <c r="J86" s="723"/>
      <c r="K86" s="738"/>
      <c r="L86" s="739"/>
    </row>
    <row r="87" spans="3:12" s="145" customFormat="1" ht="15.75">
      <c r="C87" s="230"/>
      <c r="D87" s="234" t="s">
        <v>207</v>
      </c>
      <c r="E87" s="240" t="s">
        <v>142</v>
      </c>
      <c r="F87" s="240"/>
      <c r="G87" s="721" t="s">
        <v>208</v>
      </c>
      <c r="H87" s="722"/>
      <c r="I87" s="722"/>
      <c r="J87" s="723"/>
      <c r="K87" s="738"/>
      <c r="L87" s="739"/>
    </row>
    <row r="88" spans="3:12" s="145" customFormat="1" ht="15.75">
      <c r="C88" s="231"/>
      <c r="D88" s="234" t="s">
        <v>209</v>
      </c>
      <c r="E88" s="240" t="s">
        <v>210</v>
      </c>
      <c r="F88" s="240"/>
      <c r="G88" s="721" t="s">
        <v>211</v>
      </c>
      <c r="H88" s="722"/>
      <c r="I88" s="722"/>
      <c r="J88" s="723"/>
      <c r="K88" s="738"/>
      <c r="L88" s="739"/>
    </row>
    <row r="89" spans="3:12" s="145" customFormat="1" ht="15.75">
      <c r="C89" s="231"/>
      <c r="D89" s="234" t="s">
        <v>212</v>
      </c>
      <c r="E89" s="240" t="s">
        <v>145</v>
      </c>
      <c r="F89" s="240"/>
      <c r="G89" s="721" t="s">
        <v>213</v>
      </c>
      <c r="H89" s="722"/>
      <c r="I89" s="722"/>
      <c r="J89" s="723"/>
      <c r="K89" s="740"/>
      <c r="L89" s="741"/>
    </row>
    <row r="90" spans="3:12" s="142" customFormat="1" ht="15.75">
      <c r="C90" s="238"/>
      <c r="D90" s="237" t="s">
        <v>214</v>
      </c>
      <c r="E90" s="235" t="s">
        <v>215</v>
      </c>
      <c r="F90" s="235"/>
      <c r="G90" s="716" t="s">
        <v>216</v>
      </c>
      <c r="H90" s="717"/>
      <c r="I90" s="717"/>
      <c r="J90" s="718"/>
      <c r="K90" s="719" t="s">
        <v>217</v>
      </c>
      <c r="L90" s="720"/>
    </row>
    <row r="91" spans="3:12" s="142" customFormat="1" ht="15.75">
      <c r="C91" s="238"/>
      <c r="D91" s="237" t="s">
        <v>218</v>
      </c>
      <c r="E91" s="235" t="s">
        <v>219</v>
      </c>
      <c r="F91" s="235"/>
      <c r="G91" s="716" t="s">
        <v>208</v>
      </c>
      <c r="H91" s="717"/>
      <c r="I91" s="717"/>
      <c r="J91" s="718"/>
      <c r="K91" s="719" t="s">
        <v>220</v>
      </c>
      <c r="L91" s="720"/>
    </row>
    <row r="92" spans="3:12" s="142" customFormat="1" ht="15.75">
      <c r="C92" s="238"/>
      <c r="D92" s="237" t="s">
        <v>221</v>
      </c>
      <c r="E92" s="235" t="s">
        <v>150</v>
      </c>
      <c r="F92" s="235"/>
      <c r="G92" s="716" t="s">
        <v>222</v>
      </c>
      <c r="H92" s="717"/>
      <c r="I92" s="717"/>
      <c r="J92" s="718"/>
      <c r="K92" s="719" t="s">
        <v>149</v>
      </c>
      <c r="L92" s="720"/>
    </row>
    <row r="93" spans="3:12" s="142" customFormat="1" ht="15.75">
      <c r="C93" s="238"/>
      <c r="D93" s="237" t="s">
        <v>223</v>
      </c>
      <c r="E93" s="235" t="s">
        <v>152</v>
      </c>
      <c r="F93" s="235"/>
      <c r="G93" s="716" t="s">
        <v>222</v>
      </c>
      <c r="H93" s="717"/>
      <c r="I93" s="717"/>
      <c r="J93" s="718"/>
      <c r="K93" s="719" t="s">
        <v>224</v>
      </c>
      <c r="L93" s="720"/>
    </row>
    <row r="94" spans="3:12" s="142" customFormat="1" ht="15.75">
      <c r="C94" s="238"/>
      <c r="D94" s="237" t="s">
        <v>225</v>
      </c>
      <c r="E94" s="235" t="s">
        <v>226</v>
      </c>
      <c r="F94" s="235"/>
      <c r="G94" s="716" t="s">
        <v>222</v>
      </c>
      <c r="H94" s="717"/>
      <c r="I94" s="717"/>
      <c r="J94" s="718"/>
      <c r="K94" s="719" t="s">
        <v>227</v>
      </c>
      <c r="L94" s="720"/>
    </row>
    <row r="95" spans="3:12" s="142" customFormat="1" ht="15.75">
      <c r="C95" s="241"/>
      <c r="D95" s="242" t="s">
        <v>228</v>
      </c>
      <c r="E95" s="243" t="s">
        <v>229</v>
      </c>
      <c r="F95" s="243"/>
      <c r="G95" s="702" t="s">
        <v>222</v>
      </c>
      <c r="H95" s="703"/>
      <c r="I95" s="703"/>
      <c r="J95" s="704"/>
      <c r="K95" s="705" t="s">
        <v>230</v>
      </c>
      <c r="L95" s="706"/>
    </row>
    <row r="96" spans="3:12">
      <c r="C96" s="244"/>
      <c r="D96" s="245"/>
      <c r="E96" s="245"/>
      <c r="F96" s="245"/>
      <c r="G96" s="246"/>
      <c r="H96" s="244"/>
      <c r="I96" s="244"/>
      <c r="J96" s="244"/>
      <c r="K96" s="246"/>
      <c r="L96" s="244"/>
    </row>
    <row r="97" spans="3:12">
      <c r="C97" s="244"/>
      <c r="D97" s="245"/>
      <c r="E97" s="245"/>
      <c r="F97" s="245"/>
      <c r="G97" s="246"/>
      <c r="H97" s="244"/>
      <c r="I97" s="244"/>
      <c r="J97" s="244"/>
      <c r="K97" s="246"/>
      <c r="L97" s="244"/>
    </row>
    <row r="98" spans="3:12">
      <c r="C98" s="244"/>
      <c r="D98" s="707"/>
      <c r="E98" s="707"/>
      <c r="F98" s="707"/>
      <c r="G98" s="707"/>
      <c r="H98" s="707"/>
      <c r="I98" s="707"/>
      <c r="J98" s="707"/>
      <c r="K98" s="708"/>
      <c r="L98" s="708"/>
    </row>
    <row r="102" spans="3:12">
      <c r="D102" s="247"/>
    </row>
    <row r="112" spans="3:12">
      <c r="L112" s="254"/>
    </row>
  </sheetData>
  <mergeCells count="111">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C45:E45"/>
    <mergeCell ref="C46:K46"/>
    <mergeCell ref="C47:E47"/>
    <mergeCell ref="C48:E48"/>
    <mergeCell ref="C49:E49"/>
    <mergeCell ref="C50:K50"/>
    <mergeCell ref="C51:E51"/>
    <mergeCell ref="C52:E52"/>
    <mergeCell ref="C53:K53"/>
    <mergeCell ref="C36:K36"/>
    <mergeCell ref="C37:E37"/>
    <mergeCell ref="C38:E38"/>
    <mergeCell ref="C39:E39"/>
    <mergeCell ref="C40:K40"/>
    <mergeCell ref="C41:E41"/>
    <mergeCell ref="C42:E42"/>
    <mergeCell ref="C43:E43"/>
    <mergeCell ref="C44:E44"/>
    <mergeCell ref="C30:K30"/>
    <mergeCell ref="C31:D31"/>
    <mergeCell ref="C32:D32"/>
    <mergeCell ref="G32:K32"/>
    <mergeCell ref="C33:D33"/>
    <mergeCell ref="G33:K33"/>
    <mergeCell ref="C34:D34"/>
    <mergeCell ref="G34:K34"/>
    <mergeCell ref="C35:L35"/>
    <mergeCell ref="C21:D21"/>
    <mergeCell ref="C22:D22"/>
    <mergeCell ref="C23:D23"/>
    <mergeCell ref="C24:D24"/>
    <mergeCell ref="C25:D25"/>
    <mergeCell ref="C26:K26"/>
    <mergeCell ref="C27:D27"/>
    <mergeCell ref="C28:D28"/>
    <mergeCell ref="C29:D29"/>
    <mergeCell ref="C9:L9"/>
    <mergeCell ref="C10:L10"/>
    <mergeCell ref="C13:D13"/>
    <mergeCell ref="G15:K15"/>
    <mergeCell ref="C16:K16"/>
    <mergeCell ref="C17:D17"/>
    <mergeCell ref="C18:D18"/>
    <mergeCell ref="C19:D19"/>
    <mergeCell ref="C20:K2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workbookViewId="0">
      <selection activeCell="E13" sqref="E13"/>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2" t="s">
        <v>472</v>
      </c>
      <c r="B4" s="763"/>
      <c r="C4" s="763"/>
      <c r="D4" s="763"/>
      <c r="E4" s="763"/>
      <c r="F4" s="763"/>
      <c r="G4" s="764"/>
      <c r="H4" s="428"/>
    </row>
    <row r="5" spans="1:10" ht="18">
      <c r="A5" s="765"/>
      <c r="B5" s="766"/>
      <c r="C5" s="766"/>
      <c r="D5" s="766"/>
      <c r="E5" s="766"/>
      <c r="F5" s="766"/>
      <c r="G5" s="767"/>
      <c r="H5" s="132"/>
    </row>
    <row r="6" spans="1:10">
      <c r="A6" s="778" t="str">
        <f>'PFS- I- Orçam Base'!C8</f>
        <v xml:space="preserve">GRUPO 3: Contratação de empresa de engenharia para elaboração de projeto básico para construção Mercado de Relações Comerciais da Agricultura Familiar                                                                                                                                                                                 </v>
      </c>
      <c r="B6" s="779"/>
      <c r="C6" s="779"/>
      <c r="D6" s="779"/>
      <c r="E6" s="779"/>
      <c r="F6" s="779"/>
      <c r="G6" s="782" t="s">
        <v>508</v>
      </c>
      <c r="H6" s="783"/>
    </row>
    <row r="7" spans="1:10" ht="18" customHeight="1">
      <c r="A7" s="780"/>
      <c r="B7" s="781"/>
      <c r="C7" s="781"/>
      <c r="D7" s="781"/>
      <c r="E7" s="781"/>
      <c r="F7" s="781"/>
      <c r="G7" s="784"/>
      <c r="H7" s="784"/>
    </row>
    <row r="8" spans="1:10">
      <c r="A8" s="89" t="str">
        <f>[35]PFS!A8</f>
        <v>NOME DA CONSULTORA:</v>
      </c>
      <c r="B8" s="90"/>
      <c r="C8" s="91"/>
      <c r="D8" s="92"/>
      <c r="E8" s="92"/>
      <c r="F8" s="768" t="s">
        <v>231</v>
      </c>
      <c r="G8" s="769"/>
      <c r="H8" s="769"/>
    </row>
    <row r="9" spans="1:10">
      <c r="A9" s="84"/>
      <c r="B9" s="93"/>
      <c r="C9" s="94"/>
      <c r="D9" s="95"/>
      <c r="E9" s="95"/>
      <c r="F9" s="770"/>
      <c r="G9" s="771"/>
      <c r="H9" s="771"/>
    </row>
    <row r="10" spans="1:10" ht="18">
      <c r="A10" s="772" t="s">
        <v>232</v>
      </c>
      <c r="B10" s="775" t="s">
        <v>233</v>
      </c>
      <c r="C10" s="96" t="s">
        <v>234</v>
      </c>
      <c r="D10" s="96" t="s">
        <v>234</v>
      </c>
      <c r="E10" s="97" t="s">
        <v>95</v>
      </c>
      <c r="F10" s="98" t="s">
        <v>235</v>
      </c>
      <c r="G10" s="98" t="s">
        <v>236</v>
      </c>
      <c r="H10" s="98" t="s">
        <v>236</v>
      </c>
    </row>
    <row r="11" spans="1:10">
      <c r="A11" s="773"/>
      <c r="B11" s="776"/>
      <c r="C11" s="99" t="s">
        <v>237</v>
      </c>
      <c r="D11" s="99" t="s">
        <v>238</v>
      </c>
      <c r="E11" s="99" t="s">
        <v>239</v>
      </c>
      <c r="F11" s="100" t="s">
        <v>240</v>
      </c>
      <c r="G11" s="100" t="s">
        <v>241</v>
      </c>
      <c r="H11" s="100" t="s">
        <v>242</v>
      </c>
    </row>
    <row r="12" spans="1:10">
      <c r="A12" s="774"/>
      <c r="B12" s="777"/>
      <c r="C12" s="101"/>
      <c r="D12" s="101"/>
      <c r="E12" s="101"/>
      <c r="F12" s="102"/>
      <c r="G12" s="102" t="s">
        <v>243</v>
      </c>
      <c r="H12" s="102" t="s">
        <v>244</v>
      </c>
    </row>
    <row r="13" spans="1:10">
      <c r="A13" s="103" t="str">
        <f>'PFS- I- Orçam Base'!C14</f>
        <v>Arquiteto e Urbanista</v>
      </c>
      <c r="B13" s="104" t="str">
        <f>'PFS- I- Orçam Base'!F14</f>
        <v>P1</v>
      </c>
      <c r="C13" s="105">
        <v>1</v>
      </c>
      <c r="D13" s="105">
        <f>'PFS- I- Orçam Base'!J14</f>
        <v>0</v>
      </c>
      <c r="E13" s="106">
        <f>'PFS- I- Orçam Base'!I14</f>
        <v>0</v>
      </c>
      <c r="F13" s="107">
        <f>'PFS- I- Orçam Base'!L14</f>
        <v>0</v>
      </c>
      <c r="G13" s="107">
        <f>C13*F13*E13</f>
        <v>0</v>
      </c>
      <c r="H13" s="108">
        <f>G13*D13</f>
        <v>0</v>
      </c>
      <c r="J13" s="133"/>
    </row>
    <row r="14" spans="1:10">
      <c r="A14" s="103" t="str">
        <f>'PFS- I- Orçam Base'!C15</f>
        <v xml:space="preserve">Engenheiro Civil - Pleno </v>
      </c>
      <c r="B14" s="104" t="str">
        <f>'PFS- I- Orçam Base'!F15</f>
        <v>P2</v>
      </c>
      <c r="C14" s="105">
        <v>1</v>
      </c>
      <c r="D14" s="105">
        <f>'PFS- I- Orçam Base'!J15</f>
        <v>0</v>
      </c>
      <c r="E14" s="106">
        <f>'PFS- I- Orçam Base'!I15</f>
        <v>0</v>
      </c>
      <c r="F14" s="107">
        <f>'PFS- I- Orçam Base'!L15</f>
        <v>0</v>
      </c>
      <c r="G14" s="107">
        <f>C14*F14*E14</f>
        <v>0</v>
      </c>
      <c r="H14" s="108">
        <f>G14*D14</f>
        <v>0</v>
      </c>
    </row>
    <row r="15" spans="1:10">
      <c r="A15" s="103" t="str">
        <f>'PFS- I- Orçam Base'!C17</f>
        <v>Engenheiro Eletricista</v>
      </c>
      <c r="B15" s="104" t="s">
        <v>114</v>
      </c>
      <c r="C15" s="109">
        <v>1</v>
      </c>
      <c r="D15" s="105">
        <f>'PFS- I- Orçam Base'!J17</f>
        <v>0</v>
      </c>
      <c r="E15" s="106">
        <f>'PFS- I- Orçam Base'!I17</f>
        <v>0</v>
      </c>
      <c r="F15" s="107">
        <f>'PFS- I- Orçam Base'!L17</f>
        <v>0</v>
      </c>
      <c r="G15" s="107">
        <f>C15*F15*E15</f>
        <v>0</v>
      </c>
      <c r="H15" s="108">
        <f>G15*D15-0.01</f>
        <v>-0.01</v>
      </c>
    </row>
    <row r="16" spans="1:10">
      <c r="A16" s="103" t="s">
        <v>431</v>
      </c>
      <c r="B16" s="104" t="s">
        <v>139</v>
      </c>
      <c r="C16" s="109">
        <v>1</v>
      </c>
      <c r="D16" s="105">
        <f>'PFS- I- Orçam Base'!J16</f>
        <v>0</v>
      </c>
      <c r="E16" s="106">
        <f>'PFS- I- Orçam Base'!I16</f>
        <v>0</v>
      </c>
      <c r="F16" s="107">
        <f>'PFS- I- Orçam Base'!L16</f>
        <v>0</v>
      </c>
      <c r="G16" s="107">
        <f>C16*F16*E16</f>
        <v>0</v>
      </c>
      <c r="H16" s="108">
        <f>G16*D16-0.01</f>
        <v>-0.01</v>
      </c>
    </row>
    <row r="17" spans="1:14">
      <c r="A17" s="103" t="str">
        <f>'PFS- I- Orçam Base'!C19</f>
        <v>Desenhista Projetista</v>
      </c>
      <c r="B17" s="110" t="str">
        <f>'PFS- I- Orçam Base'!F19</f>
        <v>T1</v>
      </c>
      <c r="C17" s="109">
        <v>1</v>
      </c>
      <c r="D17" s="111">
        <f>'PFS- I- Orçam Base'!J19</f>
        <v>0</v>
      </c>
      <c r="E17" s="112">
        <v>1</v>
      </c>
      <c r="F17" s="113">
        <f>'PFS- I- Orçam Base'!L19</f>
        <v>0</v>
      </c>
      <c r="G17" s="114">
        <f>C17*F17*E17</f>
        <v>0</v>
      </c>
      <c r="H17" s="115">
        <f>G17*D17</f>
        <v>0</v>
      </c>
    </row>
    <row r="18" spans="1:14">
      <c r="A18" s="116" t="s">
        <v>245</v>
      </c>
      <c r="B18" s="117"/>
      <c r="C18" s="118"/>
      <c r="D18" s="119"/>
      <c r="E18" s="119"/>
      <c r="F18" s="120"/>
      <c r="G18" s="121">
        <f>ROUND((SUM(G13:G17)),2)</f>
        <v>0</v>
      </c>
      <c r="H18" s="121">
        <f>SUM(H13:H17)</f>
        <v>-0.02</v>
      </c>
    </row>
    <row r="19" spans="1:14">
      <c r="A19" s="122"/>
      <c r="B19" s="123"/>
      <c r="C19" s="91"/>
      <c r="D19" s="124"/>
      <c r="E19" s="124"/>
      <c r="F19" s="125"/>
      <c r="G19" s="125"/>
      <c r="H19" s="125"/>
    </row>
    <row r="20" spans="1:14">
      <c r="A20" s="86"/>
      <c r="B20" s="87"/>
      <c r="C20" s="88"/>
      <c r="D20" s="126"/>
      <c r="E20" s="126"/>
      <c r="F20" s="127"/>
      <c r="G20" s="127"/>
      <c r="H20" s="127"/>
    </row>
    <row r="21" spans="1:14">
      <c r="A21" s="122" t="s">
        <v>246</v>
      </c>
      <c r="B21" s="123"/>
      <c r="C21" s="91"/>
      <c r="D21" s="124"/>
      <c r="E21" s="124"/>
      <c r="F21" s="125"/>
      <c r="G21" s="125"/>
      <c r="H21" s="125"/>
    </row>
    <row r="22" spans="1:14">
      <c r="A22" s="128"/>
      <c r="B22" s="129"/>
      <c r="C22" s="94"/>
      <c r="D22" s="124"/>
      <c r="E22" s="124"/>
      <c r="F22" s="125"/>
      <c r="G22" s="125"/>
      <c r="H22" s="125"/>
      <c r="J22" s="134"/>
      <c r="K22" s="135"/>
      <c r="L22" s="135"/>
      <c r="M22" s="136"/>
    </row>
    <row r="23" spans="1:14">
      <c r="A23" s="122" t="s">
        <v>247</v>
      </c>
      <c r="B23" s="123"/>
      <c r="C23" s="91"/>
      <c r="D23" s="124"/>
      <c r="E23" s="124"/>
      <c r="F23" s="125"/>
      <c r="G23" s="125"/>
      <c r="H23" s="125"/>
      <c r="J23" s="137"/>
      <c r="K23" s="138"/>
      <c r="L23" s="139"/>
      <c r="M23" s="139"/>
      <c r="N23" s="139"/>
    </row>
    <row r="24" spans="1:14">
      <c r="A24" s="130" t="s">
        <v>248</v>
      </c>
      <c r="B24" s="131"/>
      <c r="C24" s="124"/>
      <c r="D24" s="124"/>
      <c r="E24" s="124"/>
      <c r="F24" s="125"/>
      <c r="G24" s="125"/>
      <c r="H24" s="125"/>
      <c r="J24" s="137"/>
      <c r="K24" s="138"/>
      <c r="L24" s="139"/>
      <c r="M24" s="139"/>
      <c r="N24" s="139"/>
    </row>
    <row r="25" spans="1:14">
      <c r="A25" s="128"/>
      <c r="B25" s="129"/>
      <c r="C25" s="94"/>
      <c r="D25" s="124"/>
      <c r="E25" s="124"/>
      <c r="F25" s="125"/>
      <c r="G25" s="125"/>
      <c r="H25" s="125"/>
      <c r="J25" s="137"/>
      <c r="K25" s="138"/>
      <c r="L25" s="139"/>
      <c r="M25" s="139"/>
      <c r="N25" s="139"/>
    </row>
    <row r="26" spans="1:14">
      <c r="J26" s="137"/>
      <c r="K26" s="138"/>
      <c r="L26" s="139"/>
      <c r="M26" s="139"/>
      <c r="N26" s="139"/>
    </row>
  </sheetData>
  <mergeCells count="7">
    <mergeCell ref="A4:G5"/>
    <mergeCell ref="F8:H8"/>
    <mergeCell ref="F9:H9"/>
    <mergeCell ref="A10:A12"/>
    <mergeCell ref="B10:B12"/>
    <mergeCell ref="A6:F7"/>
    <mergeCell ref="G6:H7"/>
  </mergeCells>
  <printOptions horizontalCentered="1"/>
  <pageMargins left="0.511811023622047" right="0.511811023622047" top="0.78740157480314998" bottom="0.78740157480314998" header="0.31496062992126" footer="0.31496062992126"/>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H37"/>
  <sheetViews>
    <sheetView view="pageLayout" topLeftCell="A22" zoomScale="130" zoomScaleNormal="100" zoomScalePageLayoutView="130" workbookViewId="0">
      <selection activeCell="D37" sqref="D37"/>
    </sheetView>
  </sheetViews>
  <sheetFormatPr defaultRowHeight="15"/>
  <cols>
    <col min="1" max="1" width="6.7109375" style="378" customWidth="1"/>
    <col min="2" max="2" width="24" style="378" customWidth="1"/>
    <col min="3" max="3" width="37" style="378" customWidth="1"/>
    <col min="4" max="4" width="8.7109375" style="378" customWidth="1"/>
    <col min="5" max="5" width="9.140625" style="378"/>
    <col min="6" max="6" width="9.42578125" style="378" customWidth="1"/>
    <col min="7" max="7" width="13.140625" style="378" customWidth="1"/>
    <col min="8" max="16384" width="9.140625" style="378"/>
  </cols>
  <sheetData>
    <row r="3" spans="1:4" ht="9" customHeight="1"/>
    <row r="4" spans="1:4">
      <c r="A4" s="785" t="s">
        <v>434</v>
      </c>
      <c r="B4" s="786"/>
      <c r="C4" s="786"/>
      <c r="D4" s="787"/>
    </row>
    <row r="5" spans="1:4">
      <c r="A5" s="788" t="s">
        <v>435</v>
      </c>
      <c r="B5" s="789"/>
      <c r="C5" s="789"/>
      <c r="D5" s="790"/>
    </row>
    <row r="6" spans="1:4" ht="38.25">
      <c r="A6" s="379" t="s">
        <v>7</v>
      </c>
      <c r="B6" s="380" t="s">
        <v>436</v>
      </c>
      <c r="C6" s="381" t="s">
        <v>437</v>
      </c>
      <c r="D6" s="382" t="s">
        <v>438</v>
      </c>
    </row>
    <row r="7" spans="1:4">
      <c r="A7" s="383"/>
      <c r="B7" s="384"/>
      <c r="C7" s="385"/>
      <c r="D7" s="386"/>
    </row>
    <row r="8" spans="1:4">
      <c r="A8" s="383">
        <v>1</v>
      </c>
      <c r="B8" s="384" t="s">
        <v>439</v>
      </c>
      <c r="C8" s="387"/>
      <c r="D8" s="388">
        <v>0.03</v>
      </c>
    </row>
    <row r="9" spans="1:4">
      <c r="A9" s="389"/>
      <c r="B9" s="385"/>
      <c r="C9" s="390"/>
      <c r="D9" s="391"/>
    </row>
    <row r="10" spans="1:4">
      <c r="A10" s="383">
        <v>2</v>
      </c>
      <c r="B10" s="384" t="s">
        <v>440</v>
      </c>
      <c r="C10" s="392">
        <f>SUM(C11:C14)</f>
        <v>0</v>
      </c>
      <c r="D10" s="393"/>
    </row>
    <row r="11" spans="1:4">
      <c r="A11" s="394" t="s">
        <v>441</v>
      </c>
      <c r="B11" s="385" t="s">
        <v>442</v>
      </c>
      <c r="C11" s="395">
        <v>0</v>
      </c>
      <c r="D11" s="391"/>
    </row>
    <row r="12" spans="1:4">
      <c r="A12" s="394" t="s">
        <v>443</v>
      </c>
      <c r="B12" s="385" t="s">
        <v>444</v>
      </c>
      <c r="C12" s="395">
        <v>0</v>
      </c>
      <c r="D12" s="391"/>
    </row>
    <row r="13" spans="1:4">
      <c r="A13" s="394" t="s">
        <v>445</v>
      </c>
      <c r="B13" s="385" t="s">
        <v>446</v>
      </c>
      <c r="C13" s="395">
        <v>0</v>
      </c>
      <c r="D13" s="391"/>
    </row>
    <row r="14" spans="1:4">
      <c r="A14" s="394" t="s">
        <v>447</v>
      </c>
      <c r="B14" s="385" t="s">
        <v>448</v>
      </c>
      <c r="C14" s="395">
        <v>0</v>
      </c>
      <c r="D14" s="391"/>
    </row>
    <row r="15" spans="1:4">
      <c r="A15" s="396"/>
      <c r="B15" s="385"/>
      <c r="C15" s="390"/>
      <c r="D15" s="391"/>
    </row>
    <row r="16" spans="1:4">
      <c r="A16" s="397" t="s">
        <v>449</v>
      </c>
      <c r="B16" s="384" t="s">
        <v>450</v>
      </c>
      <c r="C16" s="390"/>
      <c r="D16" s="398">
        <f>SUM(D17:D18)</f>
        <v>0</v>
      </c>
    </row>
    <row r="17" spans="1:8">
      <c r="A17" s="399" t="s">
        <v>451</v>
      </c>
      <c r="B17" s="400" t="s">
        <v>452</v>
      </c>
      <c r="C17" s="390"/>
      <c r="D17" s="401">
        <v>0</v>
      </c>
    </row>
    <row r="18" spans="1:8">
      <c r="A18" s="399" t="s">
        <v>453</v>
      </c>
      <c r="B18" s="400" t="s">
        <v>454</v>
      </c>
      <c r="C18" s="390"/>
      <c r="D18" s="401">
        <v>0</v>
      </c>
    </row>
    <row r="19" spans="1:8">
      <c r="A19" s="389"/>
      <c r="B19" s="385"/>
      <c r="C19" s="390"/>
      <c r="D19" s="391"/>
      <c r="G19" s="468"/>
      <c r="H19" s="468"/>
    </row>
    <row r="20" spans="1:8">
      <c r="A20" s="383">
        <v>4</v>
      </c>
      <c r="B20" s="384" t="s">
        <v>455</v>
      </c>
      <c r="C20" s="390"/>
      <c r="D20" s="388">
        <v>0</v>
      </c>
    </row>
    <row r="21" spans="1:8">
      <c r="A21" s="389"/>
      <c r="B21" s="385"/>
      <c r="C21" s="390"/>
      <c r="D21" s="401"/>
    </row>
    <row r="22" spans="1:8">
      <c r="A22" s="383">
        <v>5</v>
      </c>
      <c r="B22" s="384" t="s">
        <v>456</v>
      </c>
      <c r="C22" s="387"/>
      <c r="D22" s="388">
        <v>0</v>
      </c>
    </row>
    <row r="23" spans="1:8">
      <c r="A23" s="389"/>
      <c r="B23" s="385"/>
      <c r="C23" s="402"/>
      <c r="D23" s="403"/>
    </row>
    <row r="24" spans="1:8">
      <c r="A24" s="404"/>
      <c r="B24" s="405" t="s">
        <v>457</v>
      </c>
      <c r="C24" s="406"/>
      <c r="D24" s="407">
        <f>((((1+D8+D16)*(1+D20)*(1+D22))/(1-C10)))-1</f>
        <v>0.03</v>
      </c>
    </row>
    <row r="25" spans="1:8">
      <c r="A25" s="404"/>
      <c r="B25" s="405"/>
      <c r="C25" s="406"/>
      <c r="D25" s="408"/>
    </row>
    <row r="26" spans="1:8">
      <c r="A26" s="409"/>
      <c r="B26" s="385"/>
      <c r="C26" s="402"/>
      <c r="D26" s="410"/>
    </row>
    <row r="27" spans="1:8">
      <c r="A27" s="411"/>
      <c r="B27" s="412"/>
      <c r="C27" s="412"/>
      <c r="D27" s="413"/>
    </row>
    <row r="28" spans="1:8">
      <c r="A28" s="414"/>
      <c r="B28" s="415" t="s">
        <v>458</v>
      </c>
      <c r="C28" s="416"/>
      <c r="D28" s="407">
        <v>0</v>
      </c>
    </row>
    <row r="29" spans="1:8">
      <c r="A29" s="411"/>
      <c r="B29" s="412"/>
      <c r="C29" s="412"/>
      <c r="D29" s="413"/>
    </row>
    <row r="30" spans="1:8">
      <c r="A30" s="417" t="s">
        <v>459</v>
      </c>
      <c r="B30" s="418" t="s">
        <v>460</v>
      </c>
      <c r="C30" s="418"/>
      <c r="D30" s="419">
        <v>0</v>
      </c>
    </row>
    <row r="31" spans="1:8">
      <c r="A31" s="417" t="s">
        <v>461</v>
      </c>
      <c r="B31" s="418" t="s">
        <v>462</v>
      </c>
      <c r="C31" s="418"/>
      <c r="D31" s="419">
        <f>C10</f>
        <v>0</v>
      </c>
    </row>
    <row r="32" spans="1:8">
      <c r="A32" s="417" t="s">
        <v>463</v>
      </c>
      <c r="B32" s="418" t="s">
        <v>464</v>
      </c>
      <c r="C32" s="418"/>
      <c r="D32" s="419">
        <f>D16</f>
        <v>0</v>
      </c>
    </row>
    <row r="33" spans="1:4">
      <c r="A33" s="417" t="s">
        <v>465</v>
      </c>
      <c r="B33" s="418" t="s">
        <v>466</v>
      </c>
      <c r="C33" s="418"/>
      <c r="D33" s="419">
        <f>D20</f>
        <v>0</v>
      </c>
    </row>
    <row r="34" spans="1:4">
      <c r="A34" s="420" t="s">
        <v>467</v>
      </c>
      <c r="B34" s="421" t="s">
        <v>468</v>
      </c>
      <c r="C34" s="421"/>
      <c r="D34" s="422">
        <f>D22</f>
        <v>0</v>
      </c>
    </row>
    <row r="35" spans="1:4">
      <c r="B35" s="423"/>
      <c r="C35" s="423"/>
    </row>
    <row r="36" spans="1:4">
      <c r="B36" s="923" t="s">
        <v>511</v>
      </c>
      <c r="C36" s="791"/>
    </row>
    <row r="37" spans="1:4">
      <c r="B37" s="923" t="s">
        <v>511</v>
      </c>
      <c r="C37" s="791"/>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topLeftCell="A40" zoomScale="130" zoomScaleNormal="100" zoomScalePageLayoutView="130" workbookViewId="0">
      <selection activeCell="G49" sqref="G49"/>
    </sheetView>
  </sheetViews>
  <sheetFormatPr defaultRowHeight="15"/>
  <cols>
    <col min="1" max="1" width="6.7109375" style="378" customWidth="1"/>
    <col min="2" max="2" width="8.5703125" style="378" customWidth="1"/>
    <col min="3" max="3" width="18" style="378" customWidth="1"/>
    <col min="4" max="4" width="8.7109375" style="378" customWidth="1"/>
    <col min="5" max="5" width="9.140625" style="378"/>
    <col min="6" max="6" width="9" style="378" customWidth="1"/>
    <col min="7" max="7" width="11.140625" style="378" customWidth="1"/>
    <col min="8" max="16384" width="9.140625" style="378"/>
  </cols>
  <sheetData>
    <row r="3" spans="1:9" ht="6" customHeight="1"/>
    <row r="4" spans="1:9">
      <c r="A4" s="808" t="s">
        <v>497</v>
      </c>
      <c r="B4" s="809"/>
      <c r="C4" s="809"/>
      <c r="D4" s="809"/>
      <c r="E4" s="809"/>
      <c r="F4" s="809"/>
      <c r="G4" s="809"/>
      <c r="H4" s="809"/>
      <c r="I4" s="810"/>
    </row>
    <row r="5" spans="1:9" ht="15.75" thickBot="1">
      <c r="A5" s="811"/>
      <c r="B5" s="812"/>
      <c r="C5" s="812"/>
      <c r="D5" s="812"/>
      <c r="E5" s="812"/>
      <c r="F5" s="812"/>
      <c r="G5" s="812"/>
      <c r="H5" s="812"/>
      <c r="I5" s="813"/>
    </row>
    <row r="6" spans="1:9" ht="15.75" thickTop="1">
      <c r="A6" s="814" t="s">
        <v>61</v>
      </c>
      <c r="B6" s="814"/>
      <c r="C6" s="814"/>
      <c r="D6" s="814"/>
      <c r="E6" s="814"/>
      <c r="F6" s="815" t="s">
        <v>473</v>
      </c>
      <c r="G6" s="815"/>
      <c r="H6" s="816" t="s">
        <v>474</v>
      </c>
      <c r="I6" s="816"/>
    </row>
    <row r="7" spans="1:9">
      <c r="A7" s="814"/>
      <c r="B7" s="814"/>
      <c r="C7" s="814"/>
      <c r="D7" s="814"/>
      <c r="E7" s="814"/>
      <c r="F7" s="429" t="s">
        <v>475</v>
      </c>
      <c r="G7" s="429" t="s">
        <v>476</v>
      </c>
      <c r="H7" s="430" t="s">
        <v>475</v>
      </c>
      <c r="I7" s="430" t="s">
        <v>476</v>
      </c>
    </row>
    <row r="8" spans="1:9">
      <c r="A8" s="431" t="s">
        <v>249</v>
      </c>
      <c r="B8" s="817" t="s">
        <v>477</v>
      </c>
      <c r="C8" s="817"/>
      <c r="D8" s="817"/>
      <c r="E8" s="817"/>
      <c r="F8" s="432"/>
      <c r="G8" s="433"/>
      <c r="H8" s="434"/>
      <c r="I8" s="435"/>
    </row>
    <row r="9" spans="1:9">
      <c r="A9" s="436" t="s">
        <v>150</v>
      </c>
      <c r="B9" s="437" t="s">
        <v>250</v>
      </c>
      <c r="C9" s="438"/>
      <c r="D9" s="438"/>
      <c r="E9" s="438"/>
      <c r="F9" s="439">
        <v>0.2</v>
      </c>
      <c r="G9" s="439">
        <v>0.2</v>
      </c>
      <c r="H9" s="440" t="s">
        <v>478</v>
      </c>
      <c r="I9" s="440" t="s">
        <v>478</v>
      </c>
    </row>
    <row r="10" spans="1:9">
      <c r="A10" s="436" t="s">
        <v>152</v>
      </c>
      <c r="B10" s="437" t="s">
        <v>479</v>
      </c>
      <c r="C10" s="438"/>
      <c r="D10" s="438"/>
      <c r="E10" s="438"/>
      <c r="F10" s="439">
        <v>1.4999999999999999E-2</v>
      </c>
      <c r="G10" s="439">
        <v>1.4999999999999999E-2</v>
      </c>
      <c r="H10" s="441">
        <v>1.4999999999999999E-2</v>
      </c>
      <c r="I10" s="441">
        <v>1.4999999999999999E-2</v>
      </c>
    </row>
    <row r="11" spans="1:9">
      <c r="A11" s="436" t="s">
        <v>226</v>
      </c>
      <c r="B11" s="437" t="s">
        <v>480</v>
      </c>
      <c r="C11" s="438"/>
      <c r="D11" s="438"/>
      <c r="E11" s="438"/>
      <c r="F11" s="439">
        <v>0.01</v>
      </c>
      <c r="G11" s="439">
        <v>0.01</v>
      </c>
      <c r="H11" s="441">
        <v>0.01</v>
      </c>
      <c r="I11" s="441">
        <v>0.01</v>
      </c>
    </row>
    <row r="12" spans="1:9">
      <c r="A12" s="436" t="s">
        <v>229</v>
      </c>
      <c r="B12" s="437" t="s">
        <v>481</v>
      </c>
      <c r="C12" s="438"/>
      <c r="D12" s="438"/>
      <c r="E12" s="438"/>
      <c r="F12" s="439">
        <v>2E-3</v>
      </c>
      <c r="G12" s="439">
        <v>2E-3</v>
      </c>
      <c r="H12" s="441">
        <v>2E-3</v>
      </c>
      <c r="I12" s="441">
        <v>2E-3</v>
      </c>
    </row>
    <row r="13" spans="1:9">
      <c r="A13" s="436" t="s">
        <v>251</v>
      </c>
      <c r="B13" s="437" t="s">
        <v>482</v>
      </c>
      <c r="C13" s="438"/>
      <c r="D13" s="438"/>
      <c r="E13" s="438"/>
      <c r="F13" s="439">
        <v>6.0000000000000001E-3</v>
      </c>
      <c r="G13" s="439">
        <v>6.0000000000000001E-3</v>
      </c>
      <c r="H13" s="441">
        <v>6.0000000000000001E-3</v>
      </c>
      <c r="I13" s="441">
        <v>6.0000000000000001E-3</v>
      </c>
    </row>
    <row r="14" spans="1:9">
      <c r="A14" s="436" t="s">
        <v>252</v>
      </c>
      <c r="B14" s="437" t="s">
        <v>483</v>
      </c>
      <c r="C14" s="438"/>
      <c r="D14" s="438"/>
      <c r="E14" s="438"/>
      <c r="F14" s="439">
        <v>2.5000000000000001E-2</v>
      </c>
      <c r="G14" s="439">
        <v>2.5000000000000001E-2</v>
      </c>
      <c r="H14" s="441">
        <v>2.5000000000000001E-2</v>
      </c>
      <c r="I14" s="441">
        <v>2.5000000000000001E-2</v>
      </c>
    </row>
    <row r="15" spans="1:9">
      <c r="A15" s="436" t="s">
        <v>253</v>
      </c>
      <c r="B15" s="437" t="s">
        <v>254</v>
      </c>
      <c r="C15" s="438"/>
      <c r="D15" s="438"/>
      <c r="E15" s="438"/>
      <c r="F15" s="439">
        <v>0.03</v>
      </c>
      <c r="G15" s="439">
        <v>0.03</v>
      </c>
      <c r="H15" s="441">
        <v>0.03</v>
      </c>
      <c r="I15" s="441">
        <v>0.03</v>
      </c>
    </row>
    <row r="16" spans="1:9">
      <c r="A16" s="436" t="s">
        <v>255</v>
      </c>
      <c r="B16" s="437" t="s">
        <v>256</v>
      </c>
      <c r="C16" s="438"/>
      <c r="D16" s="438"/>
      <c r="E16" s="438"/>
      <c r="F16" s="439">
        <v>0.08</v>
      </c>
      <c r="G16" s="439">
        <v>0.08</v>
      </c>
      <c r="H16" s="441">
        <v>0.08</v>
      </c>
      <c r="I16" s="441">
        <v>0.08</v>
      </c>
    </row>
    <row r="17" spans="1:9">
      <c r="A17" s="436" t="s">
        <v>257</v>
      </c>
      <c r="B17" s="437" t="s">
        <v>484</v>
      </c>
      <c r="C17" s="438"/>
      <c r="D17" s="438"/>
      <c r="E17" s="438"/>
      <c r="F17" s="439">
        <v>0.01</v>
      </c>
      <c r="G17" s="439">
        <v>0.01</v>
      </c>
      <c r="H17" s="441">
        <v>0.01</v>
      </c>
      <c r="I17" s="441">
        <v>0.01</v>
      </c>
    </row>
    <row r="18" spans="1:9" ht="15.75" thickBot="1">
      <c r="A18" s="797" t="s">
        <v>258</v>
      </c>
      <c r="B18" s="797"/>
      <c r="C18" s="797"/>
      <c r="D18" s="797"/>
      <c r="E18" s="797"/>
      <c r="F18" s="442">
        <f>SUM(F9:F17)</f>
        <v>0.378</v>
      </c>
      <c r="G18" s="442">
        <f>SUM(G9:G17)</f>
        <v>0.378</v>
      </c>
      <c r="H18" s="443">
        <f>ROUND(SUM(H9:H17),4)</f>
        <v>0.17799999999999999</v>
      </c>
      <c r="I18" s="443">
        <f>SUM(I9:I17)</f>
        <v>0.17799999999999999</v>
      </c>
    </row>
    <row r="19" spans="1:9" ht="16.5" thickTop="1" thickBot="1">
      <c r="A19" s="800"/>
      <c r="B19" s="800"/>
      <c r="C19" s="800"/>
      <c r="D19" s="800"/>
      <c r="E19" s="800"/>
      <c r="F19" s="800"/>
      <c r="G19" s="800"/>
      <c r="H19" s="800"/>
      <c r="I19" s="444"/>
    </row>
    <row r="20" spans="1:9" ht="15.75" thickTop="1">
      <c r="A20" s="445" t="s">
        <v>259</v>
      </c>
      <c r="B20" s="792" t="s">
        <v>485</v>
      </c>
      <c r="C20" s="792"/>
      <c r="D20" s="792"/>
      <c r="E20" s="792"/>
      <c r="F20" s="446"/>
      <c r="G20" s="446"/>
      <c r="H20" s="445"/>
      <c r="I20" s="447"/>
    </row>
    <row r="21" spans="1:9">
      <c r="A21" s="448" t="s">
        <v>260</v>
      </c>
      <c r="B21" s="449" t="s">
        <v>261</v>
      </c>
      <c r="C21" s="450"/>
      <c r="D21" s="450"/>
      <c r="E21" s="451"/>
      <c r="F21" s="439">
        <v>0.17749999999999999</v>
      </c>
      <c r="G21" s="452" t="s">
        <v>486</v>
      </c>
      <c r="H21" s="441">
        <v>0.17749999999999999</v>
      </c>
      <c r="I21" s="453" t="s">
        <v>486</v>
      </c>
    </row>
    <row r="22" spans="1:9">
      <c r="A22" s="448" t="s">
        <v>262</v>
      </c>
      <c r="B22" s="449" t="s">
        <v>263</v>
      </c>
      <c r="C22" s="450"/>
      <c r="D22" s="450"/>
      <c r="E22" s="451"/>
      <c r="F22" s="439">
        <v>3.4099999999999998E-2</v>
      </c>
      <c r="G22" s="452" t="s">
        <v>486</v>
      </c>
      <c r="H22" s="441">
        <v>3.4099999999999998E-2</v>
      </c>
      <c r="I22" s="453" t="s">
        <v>486</v>
      </c>
    </row>
    <row r="23" spans="1:9">
      <c r="A23" s="448" t="s">
        <v>264</v>
      </c>
      <c r="B23" s="449" t="s">
        <v>265</v>
      </c>
      <c r="C23" s="450"/>
      <c r="D23" s="450"/>
      <c r="E23" s="451"/>
      <c r="F23" s="439">
        <v>8.5000000000000006E-3</v>
      </c>
      <c r="G23" s="439">
        <v>6.6E-3</v>
      </c>
      <c r="H23" s="441">
        <v>8.5000000000000006E-3</v>
      </c>
      <c r="I23" s="441">
        <v>6.6E-3</v>
      </c>
    </row>
    <row r="24" spans="1:9">
      <c r="A24" s="448" t="s">
        <v>266</v>
      </c>
      <c r="B24" s="449" t="s">
        <v>267</v>
      </c>
      <c r="C24" s="450"/>
      <c r="D24" s="450"/>
      <c r="E24" s="451"/>
      <c r="F24" s="439">
        <v>0.1072</v>
      </c>
      <c r="G24" s="439">
        <v>8.3299999999999999E-2</v>
      </c>
      <c r="H24" s="441">
        <v>0.1072</v>
      </c>
      <c r="I24" s="441">
        <v>8.3299999999999999E-2</v>
      </c>
    </row>
    <row r="25" spans="1:9">
      <c r="A25" s="448" t="s">
        <v>268</v>
      </c>
      <c r="B25" s="449" t="s">
        <v>269</v>
      </c>
      <c r="C25" s="450"/>
      <c r="D25" s="450"/>
      <c r="E25" s="451"/>
      <c r="F25" s="439">
        <v>5.9999999999999995E-4</v>
      </c>
      <c r="G25" s="439">
        <v>5.0000000000000001E-4</v>
      </c>
      <c r="H25" s="441">
        <v>5.9999999999999995E-4</v>
      </c>
      <c r="I25" s="441">
        <v>5.0000000000000001E-4</v>
      </c>
    </row>
    <row r="26" spans="1:9">
      <c r="A26" s="448" t="s">
        <v>270</v>
      </c>
      <c r="B26" s="449" t="s">
        <v>271</v>
      </c>
      <c r="C26" s="450"/>
      <c r="D26" s="450"/>
      <c r="E26" s="451"/>
      <c r="F26" s="439">
        <v>7.1000000000000004E-3</v>
      </c>
      <c r="G26" s="439">
        <v>5.5999999999999999E-3</v>
      </c>
      <c r="H26" s="441">
        <v>7.1000000000000004E-3</v>
      </c>
      <c r="I26" s="441">
        <v>5.5999999999999999E-3</v>
      </c>
    </row>
    <row r="27" spans="1:9">
      <c r="A27" s="448" t="s">
        <v>272</v>
      </c>
      <c r="B27" s="449" t="s">
        <v>273</v>
      </c>
      <c r="C27" s="450"/>
      <c r="D27" s="450"/>
      <c r="E27" s="451"/>
      <c r="F27" s="439">
        <v>1.32E-2</v>
      </c>
      <c r="G27" s="452" t="s">
        <v>486</v>
      </c>
      <c r="H27" s="441">
        <v>1.32E-2</v>
      </c>
      <c r="I27" s="453" t="s">
        <v>486</v>
      </c>
    </row>
    <row r="28" spans="1:9">
      <c r="A28" s="448" t="s">
        <v>274</v>
      </c>
      <c r="B28" s="449" t="s">
        <v>275</v>
      </c>
      <c r="C28" s="450"/>
      <c r="D28" s="450"/>
      <c r="E28" s="451"/>
      <c r="F28" s="439">
        <v>1E-3</v>
      </c>
      <c r="G28" s="439">
        <v>8.0000000000000004E-4</v>
      </c>
      <c r="H28" s="441">
        <v>1E-3</v>
      </c>
      <c r="I28" s="441">
        <v>8.0000000000000004E-4</v>
      </c>
    </row>
    <row r="29" spans="1:9">
      <c r="A29" s="448" t="s">
        <v>276</v>
      </c>
      <c r="B29" s="449" t="s">
        <v>277</v>
      </c>
      <c r="C29" s="450"/>
      <c r="D29" s="450"/>
      <c r="E29" s="451"/>
      <c r="F29" s="439">
        <v>8.3400000000000002E-2</v>
      </c>
      <c r="G29" s="439">
        <v>6.4799999999999996E-2</v>
      </c>
      <c r="H29" s="441">
        <v>8.3400000000000002E-2</v>
      </c>
      <c r="I29" s="441">
        <v>6.4799999999999996E-2</v>
      </c>
    </row>
    <row r="30" spans="1:9">
      <c r="A30" s="436" t="s">
        <v>278</v>
      </c>
      <c r="B30" s="454" t="s">
        <v>279</v>
      </c>
      <c r="C30" s="455"/>
      <c r="D30" s="455"/>
      <c r="E30" s="456"/>
      <c r="F30" s="439">
        <v>4.0000000000000002E-4</v>
      </c>
      <c r="G30" s="439">
        <v>2.9999999999999997E-4</v>
      </c>
      <c r="H30" s="441">
        <v>4.0000000000000002E-4</v>
      </c>
      <c r="I30" s="441">
        <v>2.9999999999999997E-4</v>
      </c>
    </row>
    <row r="31" spans="1:9" ht="15.75" thickBot="1">
      <c r="A31" s="797" t="s">
        <v>280</v>
      </c>
      <c r="B31" s="801"/>
      <c r="C31" s="797"/>
      <c r="D31" s="797"/>
      <c r="E31" s="797"/>
      <c r="F31" s="457">
        <f>ROUND(SUM(F21:F30),4)</f>
        <v>0.433</v>
      </c>
      <c r="G31" s="457">
        <f>SUM(G22:G30)</f>
        <v>0.16189999999999999</v>
      </c>
      <c r="H31" s="443">
        <f>ROUND(SUM(H21:H30),4)</f>
        <v>0.433</v>
      </c>
      <c r="I31" s="443">
        <f>SUM(I22:I30)</f>
        <v>0.16189999999999999</v>
      </c>
    </row>
    <row r="32" spans="1:9" ht="16.5" thickTop="1" thickBot="1">
      <c r="A32" s="458"/>
      <c r="B32" s="802"/>
      <c r="C32" s="802"/>
      <c r="D32" s="802"/>
      <c r="E32" s="802"/>
      <c r="F32" s="802"/>
      <c r="G32" s="802"/>
      <c r="H32" s="802"/>
      <c r="I32" s="802"/>
    </row>
    <row r="33" spans="1:9" ht="15.75" thickTop="1">
      <c r="A33" s="445" t="s">
        <v>281</v>
      </c>
      <c r="B33" s="792" t="s">
        <v>487</v>
      </c>
      <c r="C33" s="792"/>
      <c r="D33" s="792"/>
      <c r="E33" s="792"/>
      <c r="F33" s="446"/>
      <c r="G33" s="446"/>
      <c r="H33" s="445"/>
      <c r="I33" s="447"/>
    </row>
    <row r="34" spans="1:9">
      <c r="A34" s="436" t="s">
        <v>282</v>
      </c>
      <c r="B34" s="803" t="s">
        <v>488</v>
      </c>
      <c r="C34" s="804"/>
      <c r="D34" s="804"/>
      <c r="E34" s="804"/>
      <c r="F34" s="439">
        <v>4.1599999999999998E-2</v>
      </c>
      <c r="G34" s="439">
        <v>3.2399999999999998E-2</v>
      </c>
      <c r="H34" s="441">
        <v>4.1599999999999998E-2</v>
      </c>
      <c r="I34" s="441">
        <v>3.2399999999999998E-2</v>
      </c>
    </row>
    <row r="35" spans="1:9">
      <c r="A35" s="436" t="s">
        <v>283</v>
      </c>
      <c r="B35" s="804" t="s">
        <v>489</v>
      </c>
      <c r="C35" s="804"/>
      <c r="D35" s="804"/>
      <c r="E35" s="804"/>
      <c r="F35" s="439">
        <v>1E-3</v>
      </c>
      <c r="G35" s="439">
        <v>8.0000000000000004E-4</v>
      </c>
      <c r="H35" s="441">
        <v>1E-3</v>
      </c>
      <c r="I35" s="441">
        <v>8.0000000000000004E-4</v>
      </c>
    </row>
    <row r="36" spans="1:9">
      <c r="A36" s="436" t="s">
        <v>284</v>
      </c>
      <c r="B36" s="805" t="s">
        <v>490</v>
      </c>
      <c r="C36" s="806"/>
      <c r="D36" s="806"/>
      <c r="E36" s="807"/>
      <c r="F36" s="459">
        <v>5.1299999999999998E-2</v>
      </c>
      <c r="G36" s="459">
        <v>3.9899999999999998E-2</v>
      </c>
      <c r="H36" s="460">
        <v>5.1299999999999998E-2</v>
      </c>
      <c r="I36" s="460">
        <v>3.9899999999999998E-2</v>
      </c>
    </row>
    <row r="37" spans="1:9">
      <c r="A37" s="436" t="s">
        <v>285</v>
      </c>
      <c r="B37" s="805" t="s">
        <v>491</v>
      </c>
      <c r="C37" s="806"/>
      <c r="D37" s="806"/>
      <c r="E37" s="807"/>
      <c r="F37" s="459">
        <v>3.1099999999999999E-2</v>
      </c>
      <c r="G37" s="459">
        <v>2.4199999999999999E-2</v>
      </c>
      <c r="H37" s="460">
        <v>3.1099999999999999E-2</v>
      </c>
      <c r="I37" s="460">
        <v>2.4199999999999999E-2</v>
      </c>
    </row>
    <row r="38" spans="1:9">
      <c r="A38" s="436" t="s">
        <v>286</v>
      </c>
      <c r="B38" s="804" t="s">
        <v>492</v>
      </c>
      <c r="C38" s="804"/>
      <c r="D38" s="804"/>
      <c r="E38" s="804"/>
      <c r="F38" s="459">
        <v>3.5000000000000001E-3</v>
      </c>
      <c r="G38" s="459">
        <v>2.7000000000000001E-3</v>
      </c>
      <c r="H38" s="460">
        <v>3.5000000000000001E-3</v>
      </c>
      <c r="I38" s="460">
        <v>2.7000000000000001E-3</v>
      </c>
    </row>
    <row r="39" spans="1:9" ht="15.75" thickBot="1">
      <c r="A39" s="797" t="s">
        <v>287</v>
      </c>
      <c r="B39" s="797"/>
      <c r="C39" s="797"/>
      <c r="D39" s="797"/>
      <c r="E39" s="797"/>
      <c r="F39" s="457">
        <f>ROUND(SUM(F34:F38),4)</f>
        <v>0.1285</v>
      </c>
      <c r="G39" s="457">
        <f>SUM(G34:G38)</f>
        <v>0.1</v>
      </c>
      <c r="H39" s="443">
        <f>ROUND(SUM(H34:H38),4)</f>
        <v>0.1285</v>
      </c>
      <c r="I39" s="443">
        <f>SUM(I34:I38)</f>
        <v>0.1</v>
      </c>
    </row>
    <row r="40" spans="1:9" ht="16.5" thickTop="1" thickBot="1">
      <c r="A40" s="799"/>
      <c r="B40" s="799"/>
      <c r="C40" s="799"/>
      <c r="D40" s="799"/>
      <c r="E40" s="799"/>
      <c r="F40" s="799"/>
      <c r="G40" s="799"/>
      <c r="H40" s="799"/>
      <c r="I40" s="799"/>
    </row>
    <row r="41" spans="1:9" ht="15.75" thickTop="1">
      <c r="A41" s="445" t="s">
        <v>288</v>
      </c>
      <c r="B41" s="792" t="s">
        <v>493</v>
      </c>
      <c r="C41" s="792"/>
      <c r="D41" s="792"/>
      <c r="E41" s="792"/>
      <c r="F41" s="446"/>
      <c r="G41" s="446"/>
      <c r="H41" s="445"/>
      <c r="I41" s="447"/>
    </row>
    <row r="42" spans="1:9">
      <c r="A42" s="436" t="s">
        <v>289</v>
      </c>
      <c r="B42" s="793" t="s">
        <v>494</v>
      </c>
      <c r="C42" s="793"/>
      <c r="D42" s="793"/>
      <c r="E42" s="793"/>
      <c r="F42" s="439">
        <v>7.7100000000000002E-2</v>
      </c>
      <c r="G42" s="439">
        <v>2.8799999999999999E-2</v>
      </c>
      <c r="H42" s="441">
        <v>0.16370000000000001</v>
      </c>
      <c r="I42" s="441">
        <v>6.1199999999999997E-2</v>
      </c>
    </row>
    <row r="43" spans="1:9" ht="23.25" customHeight="1">
      <c r="A43" s="436" t="s">
        <v>290</v>
      </c>
      <c r="B43" s="794" t="s">
        <v>495</v>
      </c>
      <c r="C43" s="795"/>
      <c r="D43" s="795"/>
      <c r="E43" s="796"/>
      <c r="F43" s="459">
        <v>3.5000000000000001E-3</v>
      </c>
      <c r="G43" s="439">
        <v>2.7000000000000001E-3</v>
      </c>
      <c r="H43" s="460">
        <v>3.7000000000000002E-3</v>
      </c>
      <c r="I43" s="441">
        <v>2.8999999999999998E-3</v>
      </c>
    </row>
    <row r="44" spans="1:9" ht="15.75" thickBot="1">
      <c r="A44" s="797" t="s">
        <v>291</v>
      </c>
      <c r="B44" s="797"/>
      <c r="C44" s="797"/>
      <c r="D44" s="797"/>
      <c r="E44" s="797"/>
      <c r="F44" s="457">
        <f>ROUND(SUM(F42:F43),4)</f>
        <v>8.0600000000000005E-2</v>
      </c>
      <c r="G44" s="457">
        <f>SUM(G42:G43)</f>
        <v>3.15E-2</v>
      </c>
      <c r="H44" s="443">
        <f>ROUND(SUM(H42:H43),4)</f>
        <v>0.16739999999999999</v>
      </c>
      <c r="I44" s="443">
        <f>SUM(I42:I43)</f>
        <v>6.4100000000000004E-2</v>
      </c>
    </row>
    <row r="45" spans="1:9" ht="16.5" thickTop="1" thickBot="1">
      <c r="A45" s="461"/>
      <c r="B45" s="462"/>
      <c r="C45" s="462"/>
      <c r="D45" s="462"/>
      <c r="E45" s="462"/>
      <c r="F45" s="462"/>
      <c r="G45" s="462"/>
      <c r="H45" s="463"/>
      <c r="I45" s="464"/>
    </row>
    <row r="46" spans="1:9" ht="16.5" thickTop="1" thickBot="1">
      <c r="A46" s="798" t="s">
        <v>292</v>
      </c>
      <c r="B46" s="798"/>
      <c r="C46" s="798"/>
      <c r="D46" s="798"/>
      <c r="E46" s="798"/>
      <c r="F46" s="465">
        <f>F18+F31+F39+F44</f>
        <v>1.0201</v>
      </c>
      <c r="G46" s="465">
        <f>G18+G31+G39+G44</f>
        <v>0.6714</v>
      </c>
      <c r="H46" s="466">
        <f>H18+H31+H39+H44</f>
        <v>0.90690000000000004</v>
      </c>
      <c r="I46" s="466">
        <f>I18+I31+I39+I44</f>
        <v>0.504</v>
      </c>
    </row>
    <row r="47" spans="1:9" ht="15.75" thickTop="1">
      <c r="D47" s="467"/>
      <c r="E47" s="467"/>
      <c r="F47" s="467"/>
    </row>
    <row r="48" spans="1:9">
      <c r="D48" s="923" t="s">
        <v>511</v>
      </c>
      <c r="E48" s="791"/>
      <c r="F48" s="791"/>
    </row>
    <row r="49" spans="4:6">
      <c r="D49" s="923" t="s">
        <v>511</v>
      </c>
      <c r="E49" s="791"/>
      <c r="F49" s="791"/>
    </row>
  </sheetData>
  <mergeCells count="25">
    <mergeCell ref="A18:E18"/>
    <mergeCell ref="A4:I5"/>
    <mergeCell ref="A6:E7"/>
    <mergeCell ref="F6:G6"/>
    <mergeCell ref="H6:I6"/>
    <mergeCell ref="B8:E8"/>
    <mergeCell ref="A40:I40"/>
    <mergeCell ref="A19:H19"/>
    <mergeCell ref="B20:E20"/>
    <mergeCell ref="A31:E31"/>
    <mergeCell ref="B32:I32"/>
    <mergeCell ref="B33:E33"/>
    <mergeCell ref="B34:E34"/>
    <mergeCell ref="B35:E35"/>
    <mergeCell ref="B36:E36"/>
    <mergeCell ref="B37:E37"/>
    <mergeCell ref="B38:E38"/>
    <mergeCell ref="A39:E39"/>
    <mergeCell ref="D49:F49"/>
    <mergeCell ref="B41:E41"/>
    <mergeCell ref="B42:E42"/>
    <mergeCell ref="B43:E43"/>
    <mergeCell ref="A44:E44"/>
    <mergeCell ref="A46:E46"/>
    <mergeCell ref="D48:F4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Financeiro'!Area_de_impressao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2024-02-07T18:31:55Z</cp:lastPrinted>
  <dcterms:created xsi:type="dcterms:W3CDTF">2013-07-15T03:09:00Z</dcterms:created>
  <dcterms:modified xsi:type="dcterms:W3CDTF">2024-11-21T19:33:17Z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