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4 - MÓDULOS SANITÁRIOS\ORÇAMENTO\PLANILHAS PARA LICITAÇÃO\"/>
    </mc:Choice>
  </mc:AlternateContent>
  <xr:revisionPtr revIDLastSave="0" documentId="13_ncr:1_{5D3AAEAA-C9D1-446F-AC28-B360DA890919}" xr6:coauthVersionLast="47" xr6:coauthVersionMax="47" xr10:uidLastSave="{00000000-0000-0000-0000-000000000000}"/>
  <bookViews>
    <workbookView xWindow="28680" yWindow="2460" windowWidth="29040" windowHeight="15840" tabRatio="100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ANALÍTICO!$A$12:$J$35</definedName>
    <definedName name="_xlnm._FilterDatabase" localSheetId="1" hidden="1">COMPOSIÇÕES!$A$26:$H$57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ANALÍTICO!$A$1:$J$33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6" l="1"/>
  <c r="F19" i="6"/>
  <c r="F20" i="6"/>
  <c r="F17" i="6"/>
  <c r="E31" i="6"/>
  <c r="F31" i="6" s="1"/>
  <c r="H43" i="10" l="1"/>
  <c r="H44" i="10"/>
  <c r="H45" i="10"/>
  <c r="F30" i="6"/>
  <c r="H50" i="10" l="1"/>
  <c r="H49" i="10"/>
  <c r="H51" i="10" l="1"/>
  <c r="G30" i="6" s="1"/>
  <c r="B6" i="6" l="1"/>
  <c r="H46" i="10"/>
  <c r="G27" i="6" s="1"/>
  <c r="H28" i="10"/>
  <c r="F27" i="6"/>
  <c r="F14" i="6"/>
  <c r="H22" i="10" l="1"/>
  <c r="B5" i="10" l="1"/>
  <c r="H21" i="10" l="1"/>
  <c r="H23" i="10" l="1"/>
  <c r="H24" i="10" s="1"/>
  <c r="H29" i="10" l="1"/>
  <c r="H16" i="10"/>
  <c r="H17" i="10"/>
  <c r="H15" i="10"/>
  <c r="H14" i="10"/>
  <c r="H13" i="10"/>
  <c r="H12" i="10"/>
  <c r="H11" i="10"/>
  <c r="H18" i="10" l="1"/>
  <c r="G14" i="6" s="1"/>
  <c r="H27" i="10"/>
  <c r="H30" i="10" s="1"/>
  <c r="H39" i="10" l="1"/>
  <c r="H34" i="10"/>
  <c r="F26" i="6" l="1"/>
  <c r="F23" i="6"/>
  <c r="H38" i="10" l="1"/>
  <c r="H40" i="10" s="1"/>
  <c r="G18" i="6" l="1"/>
  <c r="G17" i="6" s="1"/>
  <c r="G20" i="6"/>
  <c r="H30" i="6" l="1"/>
  <c r="I30" i="6" s="1"/>
  <c r="H31" i="6"/>
  <c r="I31" i="6" s="1"/>
  <c r="J31" i="6" s="1"/>
  <c r="H27" i="6"/>
  <c r="I27" i="6" s="1"/>
  <c r="H17" i="6"/>
  <c r="H14" i="6"/>
  <c r="I29" i="6" l="1"/>
  <c r="C15" i="20" s="1"/>
  <c r="J30" i="6"/>
  <c r="J29" i="6"/>
  <c r="I26" i="6"/>
  <c r="I25" i="6" s="1"/>
  <c r="C14" i="20" s="1"/>
  <c r="J27" i="6"/>
  <c r="I14" i="6"/>
  <c r="C11" i="20" s="1"/>
  <c r="I17" i="6"/>
  <c r="J17" i="6" s="1"/>
  <c r="I23" i="6"/>
  <c r="J23" i="6" s="1"/>
  <c r="H20" i="6"/>
  <c r="H18" i="6"/>
  <c r="J26" i="6" l="1"/>
  <c r="F15" i="20"/>
  <c r="J15" i="20"/>
  <c r="G15" i="20"/>
  <c r="D15" i="20"/>
  <c r="H15" i="20"/>
  <c r="E15" i="20"/>
  <c r="I15" i="20"/>
  <c r="J25" i="6"/>
  <c r="J14" i="6"/>
  <c r="I22" i="6"/>
  <c r="J22" i="6" s="1"/>
  <c r="I18" i="6"/>
  <c r="J18" i="6" s="1"/>
  <c r="I20" i="6"/>
  <c r="J20" i="6" s="1"/>
  <c r="D11" i="20"/>
  <c r="E11" i="20"/>
  <c r="H11" i="20"/>
  <c r="J11" i="20"/>
  <c r="F11" i="20"/>
  <c r="I11" i="20"/>
  <c r="G11" i="20"/>
  <c r="I14" i="20"/>
  <c r="D14" i="20"/>
  <c r="E14" i="20"/>
  <c r="F14" i="20"/>
  <c r="G14" i="20"/>
  <c r="H14" i="20"/>
  <c r="K15" i="20" l="1"/>
  <c r="C13" i="20"/>
  <c r="D13" i="20" s="1"/>
  <c r="J14" i="20"/>
  <c r="K11" i="20"/>
  <c r="E13" i="20" l="1"/>
  <c r="I13" i="20"/>
  <c r="F13" i="20"/>
  <c r="H13" i="20"/>
  <c r="G13" i="20"/>
  <c r="K14" i="20"/>
  <c r="J13" i="20" l="1"/>
  <c r="K13" i="20" s="1"/>
  <c r="H33" i="10"/>
  <c r="H35" i="10" s="1"/>
  <c r="G19" i="6" l="1"/>
  <c r="H19" i="6" s="1"/>
  <c r="I19" i="6" l="1"/>
  <c r="I16" i="6" s="1"/>
  <c r="J16" i="6" s="1"/>
  <c r="I12" i="6" l="1"/>
  <c r="I33" i="6" s="1"/>
  <c r="C12" i="20"/>
  <c r="D12" i="20" s="1"/>
  <c r="D16" i="20" s="1"/>
  <c r="J19" i="6"/>
  <c r="J12" i="6" l="1"/>
  <c r="I12" i="20"/>
  <c r="I16" i="20" s="1"/>
  <c r="G12" i="20"/>
  <c r="G16" i="20" s="1"/>
  <c r="J33" i="6"/>
  <c r="I9" i="6" s="1"/>
  <c r="F12" i="20"/>
  <c r="F16" i="20" s="1"/>
  <c r="E12" i="20"/>
  <c r="E16" i="20" s="1"/>
  <c r="H12" i="20"/>
  <c r="H16" i="20" s="1"/>
  <c r="C16" i="20"/>
  <c r="K16" i="20" s="1"/>
  <c r="J12" i="20" l="1"/>
  <c r="I17" i="20"/>
  <c r="G17" i="20"/>
  <c r="C18" i="20"/>
  <c r="F17" i="20"/>
  <c r="H17" i="20"/>
  <c r="C17" i="20"/>
  <c r="E17" i="20"/>
  <c r="D17" i="20"/>
  <c r="J16" i="20" l="1"/>
  <c r="J17" i="20" s="1"/>
  <c r="K17" i="20" s="1"/>
  <c r="K12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9" authorId="0" shapeId="0" xr:uid="{00000000-0006-0000-0100-000001000000}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<sst xmlns="http://schemas.openxmlformats.org/spreadsheetml/2006/main" count="229" uniqueCount="133">
  <si>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</si>
  <si>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</si>
  <si>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</si>
  <si>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</si>
  <si>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</si>
  <si>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</si>
  <si>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</si>
  <si>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</si>
  <si>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</si>
  <si>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</si>
  <si>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</si>
  <si>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</si>
  <si>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</si>
  <si>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</si>
  <si>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</si>
  <si>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</si>
  <si>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</si>
  <si>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</si>
  <si>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</si>
  <si>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</si>
  <si>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</si>
  <si>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</si>
  <si>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</si>
  <si>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</si>
  <si>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</si>
  <si>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</si>
  <si>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</si>
  <si>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</si>
  <si>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</si>
  <si>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</si>
  <si>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</si>
  <si>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</si>
  <si>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</si>
  <si>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</si>
  <si>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</si>
  <si>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</si>
  <si>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</si>
  <si>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</si>
  <si>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</si>
  <si>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</si>
  <si>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</si>
  <si>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</si>
  <si>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</si>
  <si>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</si>
  <si>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</si>
  <si>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</si>
  <si>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</si>
  <si>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</si>
  <si>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</si>
  <si>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</si>
  <si>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</si>
  <si>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</si>
  <si>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</si>
  <si>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>03</t>
  </si>
  <si>
    <t xml:space="preserve">VALOR (R$)
/ BANHEIRO </t>
  </si>
  <si>
    <t>QUANTIDADE ESTIMADA / BANHEIRO</t>
  </si>
  <si>
    <t>L</t>
  </si>
  <si>
    <t>PREGO DE ACO POLIDO COM CABECA 18 X 30 (2 3/4 X 10)</t>
  </si>
  <si>
    <t>PONTALETE *7,5 X 7,5* CM EM PINUS, MISTA OU EQUIVALENTE DA REGIAO - BRUTA</t>
  </si>
  <si>
    <t>PINTOR PARA TINTA EPÓXI COM ENCARGOS COMPLEMENTARES</t>
  </si>
  <si>
    <t>TINTA EPOXI BASE AGUA PREMIUM, BRANCA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</si>
  <si>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</si>
  <si>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</si>
  <si>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</si>
  <si>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</si>
  <si>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</si>
  <si>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</si>
  <si>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</si>
  <si>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</si>
  <si>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</si>
  <si>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ALAGOAS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</si>
  <si>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</si>
  <si>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</si>
  <si>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</si>
  <si>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</si>
  <si>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</si>
  <si>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</si>
  <si>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</si>
  <si>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</si>
  <si>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</si>
  <si>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</si>
  <si>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</si>
  <si>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</si>
  <si>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</si>
  <si>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</si>
  <si>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</si>
  <si>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</si>
  <si>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</si>
  <si>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</si>
  <si>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</si>
  <si>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</si>
  <si>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</si>
  <si>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</si>
  <si>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</si>
  <si>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</si>
  <si>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</si>
  <si>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</si>
  <si>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</si>
  <si>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ENTRE MUNICÍPIOS DE ALAGOAS EM RODOVIA PAVIMENTADA  -  COM CAVALO MECÂNICO COM SEMIRREBOQUE CAPACIDADE DE 22 t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</si>
  <si>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</si>
  <si>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</si>
  <si>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</si>
  <si>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</si>
  <si>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</si>
  <si>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</si>
  <si>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FORNECIMENTO, TRANSPORTE E INSTALAÇÃO DE MÓDULOS SANITÁRIOS COM TRATAMENTO POR DESIDRATAÇÃO - ALAGOAS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</si>
  <si>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</si>
  <si>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</si>
  <si>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</si>
  <si>
    <t>02.02</t>
  </si>
  <si>
    <t>COTAÇÃO</t>
  </si>
  <si>
    <t>CPU006</t>
  </si>
  <si>
    <t xml:space="preserve">PAPEL HIGIÊNICO SIMPLES - ROLO </t>
  </si>
  <si>
    <t xml:space="preserve">TOALHA DE ROSTO </t>
  </si>
  <si>
    <t>SABONETE EM BARRA</t>
  </si>
  <si>
    <t>A9335</t>
  </si>
  <si>
    <t>A9353</t>
  </si>
  <si>
    <t>CAVALO MECÂNICO ESTRADEIRO 6 X 2, PBT 23.000 KG - 265 KW</t>
  </si>
  <si>
    <t>SEMIRREBOQUE COM 2 EIXOS</t>
  </si>
  <si>
    <t>CAMINHÃO CARROCERIA DE 5 T - RODOVIA PAVIMENTADA</t>
  </si>
  <si>
    <t>KIT HIGIENE</t>
  </si>
  <si>
    <t>KIT HIGIENE - PAPEL HIGIENICO, TOALHA DE ROSTO E SABONETE EM BARRA</t>
  </si>
  <si>
    <t>ÁREA DE REVITALIZAÇÃO E DESENVOLVIMENTO TERRITORIAL</t>
  </si>
  <si>
    <t>SERVIÇOS COMPLEMENTARES</t>
  </si>
  <si>
    <t>03.01</t>
  </si>
  <si>
    <t>PINTURA DO LOGOTIPO DA CODEVASF NO CORPO DO MÓDULO SANITÁRIO</t>
  </si>
  <si>
    <t>07.2024 / 04.2024</t>
  </si>
  <si>
    <t>E9687</t>
  </si>
  <si>
    <t>03.02</t>
  </si>
  <si>
    <t>M³</t>
  </si>
  <si>
    <t>EXECUÇÃO DE PISO EM CONCRETO NA ÁREA EXTERNA</t>
  </si>
  <si>
    <t>M²</t>
  </si>
  <si>
    <t>COTAÇÃO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</si>
</sst>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  <font>
      <sz val="12"/>
      <color rgb="FFFFFF00"/>
      <name val="Arial Narrow"/>
      <family val="2"/>
    </font>
    <font>
      <sz val="12"/>
      <color rgb="FF000000"/>
      <name val="Arial Narrow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80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49" fontId="22" fillId="0" borderId="1" xfId="21" applyNumberFormat="1" applyFont="1" applyBorder="1" applyAlignment="1">
      <alignment horizontal="left" vertical="center" wrapText="1"/>
    </xf>
    <xf numFmtId="0" fontId="29" fillId="0" borderId="1" xfId="21" applyFont="1" applyBorder="1" applyAlignment="1">
      <alignment horizontal="left" vertical="center" wrapText="1"/>
    </xf>
    <xf numFmtId="49" fontId="34" fillId="0" borderId="1" xfId="21" quotePrefix="1" applyNumberFormat="1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" fontId="34" fillId="0" borderId="1" xfId="2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1" xfId="25" applyFont="1" applyBorder="1" applyAlignment="1">
      <alignment horizontal="center" vertical="center" wrapText="1"/>
    </xf>
    <xf numFmtId="0" fontId="40" fillId="0" borderId="1" xfId="25" applyFont="1" applyBorder="1" applyAlignment="1">
      <alignment horizontal="left" vertical="center" wrapText="1"/>
    </xf>
    <xf numFmtId="169" fontId="40" fillId="0" borderId="1" xfId="25" applyNumberFormat="1" applyFont="1" applyBorder="1" applyAlignment="1">
      <alignment horizontal="center" vertical="center" wrapText="1"/>
    </xf>
    <xf numFmtId="4" fontId="40" fillId="0" borderId="1" xfId="21" applyNumberFormat="1" applyFont="1" applyBorder="1" applyAlignment="1">
      <alignment horizontal="center" vertical="center" wrapText="1"/>
    </xf>
    <xf numFmtId="4" fontId="33" fillId="0" borderId="1" xfId="21" applyNumberFormat="1" applyFont="1" applyFill="1" applyBorder="1" applyAlignment="1">
      <alignment horizontal="center" vertical="center" wrapText="1"/>
    </xf>
    <xf numFmtId="0" fontId="33" fillId="0" borderId="1" xfId="21" applyFont="1" applyFill="1" applyBorder="1" applyAlignment="1">
      <alignment horizontal="center" vertical="center" wrapText="1"/>
    </xf>
    <xf numFmtId="4" fontId="21" fillId="0" borderId="1" xfId="21" applyNumberFormat="1" applyFont="1" applyFill="1" applyBorder="1" applyAlignment="1">
      <alignment horizontal="center" vertical="center" wrapText="1"/>
    </xf>
    <xf numFmtId="0" fontId="29" fillId="0" borderId="1" xfId="2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39" fillId="0" borderId="0" xfId="21" applyFont="1" applyFill="1"/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34" fillId="0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34" fillId="2" borderId="1" xfId="2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Fill="1" applyBorder="1" applyAlignment="1">
      <alignment horizontal="center" vertical="center"/>
    </xf>
    <xf numFmtId="49" fontId="31" fillId="0" borderId="3" xfId="1" applyNumberFormat="1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00000000-0005-0000-0000-000005000000}"/>
    <cellStyle name="Normal 2" xfId="4" xr:uid="{00000000-0005-0000-0000-000006000000}"/>
    <cellStyle name="Normal 2 2" xfId="23" xr:uid="{00000000-0005-0000-0000-000007000000}"/>
    <cellStyle name="Normal 2 2 2" xfId="29" xr:uid="{00000000-0005-0000-0000-000008000000}"/>
    <cellStyle name="Normal 2 3" xfId="30" xr:uid="{00000000-0005-0000-0000-000009000000}"/>
    <cellStyle name="Normal 2 3 2" xfId="35" xr:uid="{00000000-0005-0000-0000-00000A000000}"/>
    <cellStyle name="Normal 2 3 2 2" xfId="117" xr:uid="{00000000-0005-0000-0000-00000B000000}"/>
    <cellStyle name="Normal 2 3 2 3" xfId="149" xr:uid="{00000000-0005-0000-0000-00000C000000}"/>
    <cellStyle name="Normal 2 3 2 4" xfId="99" xr:uid="{00000000-0005-0000-0000-00000D000000}"/>
    <cellStyle name="Normal 2 3 3" xfId="83" xr:uid="{00000000-0005-0000-0000-00000E000000}"/>
    <cellStyle name="Normal 2 3 4" xfId="115" xr:uid="{00000000-0005-0000-0000-00000F000000}"/>
    <cellStyle name="Normal 2 3 5" xfId="147" xr:uid="{00000000-0005-0000-0000-000010000000}"/>
    <cellStyle name="Normal 2 3 6" xfId="66" xr:uid="{00000000-0005-0000-0000-000011000000}"/>
    <cellStyle name="Normal 2 4" xfId="36" xr:uid="{00000000-0005-0000-0000-000012000000}"/>
    <cellStyle name="Normal 2 4 2" xfId="118" xr:uid="{00000000-0005-0000-0000-000013000000}"/>
    <cellStyle name="Normal 2 4 3" xfId="150" xr:uid="{00000000-0005-0000-0000-000014000000}"/>
    <cellStyle name="Normal 2 4 4" xfId="84" xr:uid="{00000000-0005-0000-0000-000015000000}"/>
    <cellStyle name="Normal 2 5" xfId="37" xr:uid="{00000000-0005-0000-0000-000016000000}"/>
    <cellStyle name="Normal 2 5 2" xfId="119" xr:uid="{00000000-0005-0000-0000-000017000000}"/>
    <cellStyle name="Normal 2 5 3" xfId="151" xr:uid="{00000000-0005-0000-0000-000018000000}"/>
    <cellStyle name="Normal 2 5 4" xfId="85" xr:uid="{00000000-0005-0000-0000-000019000000}"/>
    <cellStyle name="Normal 2 6" xfId="68" xr:uid="{00000000-0005-0000-0000-00001A000000}"/>
    <cellStyle name="Normal 2 7" xfId="101" xr:uid="{00000000-0005-0000-0000-00001B000000}"/>
    <cellStyle name="Normal 2 8" xfId="133" xr:uid="{00000000-0005-0000-0000-00001C000000}"/>
    <cellStyle name="Normal 2 9" xfId="52" xr:uid="{00000000-0005-0000-0000-00001D000000}"/>
    <cellStyle name="Normal 205" xfId="31" xr:uid="{00000000-0005-0000-0000-00001E000000}"/>
    <cellStyle name="Normal 3" xfId="6" xr:uid="{00000000-0005-0000-0000-00001F000000}"/>
    <cellStyle name="Normal 3 2" xfId="11" xr:uid="{00000000-0005-0000-0000-000020000000}"/>
    <cellStyle name="Normal 3 3" xfId="28" xr:uid="{00000000-0005-0000-0000-000021000000}"/>
    <cellStyle name="Normal 3 4" xfId="38" xr:uid="{00000000-0005-0000-0000-000022000000}"/>
    <cellStyle name="Normal 3 4 2" xfId="120" xr:uid="{00000000-0005-0000-0000-000023000000}"/>
    <cellStyle name="Normal 3 4 3" xfId="152" xr:uid="{00000000-0005-0000-0000-000024000000}"/>
    <cellStyle name="Normal 3 4 4" xfId="87" xr:uid="{00000000-0005-0000-0000-000025000000}"/>
    <cellStyle name="Normal 3 5" xfId="70" xr:uid="{00000000-0005-0000-0000-000026000000}"/>
    <cellStyle name="Normal 3 6" xfId="103" xr:uid="{00000000-0005-0000-0000-000027000000}"/>
    <cellStyle name="Normal 3 7" xfId="135" xr:uid="{00000000-0005-0000-0000-000028000000}"/>
    <cellStyle name="Normal 3 8" xfId="54" xr:uid="{00000000-0005-0000-0000-000029000000}"/>
    <cellStyle name="Normal 4" xfId="9" xr:uid="{00000000-0005-0000-0000-00002A000000}"/>
    <cellStyle name="Normal 4 2" xfId="12" xr:uid="{00000000-0005-0000-0000-00002B000000}"/>
    <cellStyle name="Normal 4 2 2" xfId="39" xr:uid="{00000000-0005-0000-0000-00002C000000}"/>
    <cellStyle name="Normal 4 2 2 2" xfId="121" xr:uid="{00000000-0005-0000-0000-00002D000000}"/>
    <cellStyle name="Normal 4 2 2 3" xfId="153" xr:uid="{00000000-0005-0000-0000-00002E000000}"/>
    <cellStyle name="Normal 4 2 2 4" xfId="92" xr:uid="{00000000-0005-0000-0000-00002F000000}"/>
    <cellStyle name="Normal 4 2 3" xfId="75" xr:uid="{00000000-0005-0000-0000-000030000000}"/>
    <cellStyle name="Normal 4 2 4" xfId="108" xr:uid="{00000000-0005-0000-0000-000031000000}"/>
    <cellStyle name="Normal 4 2 5" xfId="140" xr:uid="{00000000-0005-0000-0000-000032000000}"/>
    <cellStyle name="Normal 4 2 6" xfId="59" xr:uid="{00000000-0005-0000-0000-000033000000}"/>
    <cellStyle name="Normal 4 3" xfId="40" xr:uid="{00000000-0005-0000-0000-000034000000}"/>
    <cellStyle name="Normal 4 3 2" xfId="122" xr:uid="{00000000-0005-0000-0000-000035000000}"/>
    <cellStyle name="Normal 4 3 3" xfId="154" xr:uid="{00000000-0005-0000-0000-000036000000}"/>
    <cellStyle name="Normal 4 3 4" xfId="90" xr:uid="{00000000-0005-0000-0000-000037000000}"/>
    <cellStyle name="Normal 4 4" xfId="73" xr:uid="{00000000-0005-0000-0000-000038000000}"/>
    <cellStyle name="Normal 4 5" xfId="106" xr:uid="{00000000-0005-0000-0000-000039000000}"/>
    <cellStyle name="Normal 4 6" xfId="138" xr:uid="{00000000-0005-0000-0000-00003A000000}"/>
    <cellStyle name="Normal 4 7" xfId="57" xr:uid="{00000000-0005-0000-0000-00003B000000}"/>
    <cellStyle name="Normal 5" xfId="17" xr:uid="{00000000-0005-0000-0000-00003C000000}"/>
    <cellStyle name="Normal 5 2" xfId="41" xr:uid="{00000000-0005-0000-0000-00003D000000}"/>
    <cellStyle name="Normal 5 2 2" xfId="123" xr:uid="{00000000-0005-0000-0000-00003E000000}"/>
    <cellStyle name="Normal 5 2 3" xfId="155" xr:uid="{00000000-0005-0000-0000-00003F000000}"/>
    <cellStyle name="Normal 5 2 4" xfId="93" xr:uid="{00000000-0005-0000-0000-000040000000}"/>
    <cellStyle name="Normal 5 3" xfId="76" xr:uid="{00000000-0005-0000-0000-000041000000}"/>
    <cellStyle name="Normal 5 4" xfId="109" xr:uid="{00000000-0005-0000-0000-000042000000}"/>
    <cellStyle name="Normal 5 5" xfId="141" xr:uid="{00000000-0005-0000-0000-000043000000}"/>
    <cellStyle name="Normal 5 6" xfId="60" xr:uid="{00000000-0005-0000-0000-000044000000}"/>
    <cellStyle name="Normal 6" xfId="19" xr:uid="{00000000-0005-0000-0000-000045000000}"/>
    <cellStyle name="Normal 6 2" xfId="42" xr:uid="{00000000-0005-0000-0000-000046000000}"/>
    <cellStyle name="Normal 6 2 2" xfId="124" xr:uid="{00000000-0005-0000-0000-000047000000}"/>
    <cellStyle name="Normal 6 2 3" xfId="156" xr:uid="{00000000-0005-0000-0000-000048000000}"/>
    <cellStyle name="Normal 6 2 4" xfId="95" xr:uid="{00000000-0005-0000-0000-000049000000}"/>
    <cellStyle name="Normal 6 3" xfId="78" xr:uid="{00000000-0005-0000-0000-00004A000000}"/>
    <cellStyle name="Normal 6 4" xfId="111" xr:uid="{00000000-0005-0000-0000-00004B000000}"/>
    <cellStyle name="Normal 6 5" xfId="143" xr:uid="{00000000-0005-0000-0000-00004C000000}"/>
    <cellStyle name="Normal 6 6" xfId="62" xr:uid="{00000000-0005-0000-0000-00004D000000}"/>
    <cellStyle name="Normal 7" xfId="21" xr:uid="{00000000-0005-0000-0000-00004E000000}"/>
    <cellStyle name="Normal 7 2" xfId="43" xr:uid="{00000000-0005-0000-0000-00004F000000}"/>
    <cellStyle name="Normal 7 2 2" xfId="125" xr:uid="{00000000-0005-0000-0000-000050000000}"/>
    <cellStyle name="Normal 7 2 3" xfId="157" xr:uid="{00000000-0005-0000-0000-000051000000}"/>
    <cellStyle name="Normal 7 2 4" xfId="97" xr:uid="{00000000-0005-0000-0000-000052000000}"/>
    <cellStyle name="Normal 7 3" xfId="33" xr:uid="{00000000-0005-0000-0000-000053000000}"/>
    <cellStyle name="Normal 7 3 2" xfId="116" xr:uid="{00000000-0005-0000-0000-000054000000}"/>
    <cellStyle name="Normal 7 3 3" xfId="148" xr:uid="{00000000-0005-0000-0000-000055000000}"/>
    <cellStyle name="Normal 7 3 4" xfId="100" xr:uid="{00000000-0005-0000-0000-000056000000}"/>
    <cellStyle name="Normal 7 4" xfId="80" xr:uid="{00000000-0005-0000-0000-000057000000}"/>
    <cellStyle name="Normal 7 5" xfId="113" xr:uid="{00000000-0005-0000-0000-000058000000}"/>
    <cellStyle name="Normal 7 6" xfId="145" xr:uid="{00000000-0005-0000-0000-000059000000}"/>
    <cellStyle name="Normal 7 7" xfId="64" xr:uid="{00000000-0005-0000-0000-00005A000000}"/>
    <cellStyle name="Normal 8" xfId="22" xr:uid="{00000000-0005-0000-0000-00005B000000}"/>
    <cellStyle name="Normal 9" xfId="25" xr:uid="{00000000-0005-0000-0000-00005C000000}"/>
    <cellStyle name="Normal 9 2" xfId="44" xr:uid="{00000000-0005-0000-0000-00005D000000}"/>
    <cellStyle name="Normal 9 2 2" xfId="126" xr:uid="{00000000-0005-0000-0000-00005E000000}"/>
    <cellStyle name="Normal 9 2 3" xfId="158" xr:uid="{00000000-0005-0000-0000-00005F000000}"/>
    <cellStyle name="Normal 9 2 4" xfId="98" xr:uid="{00000000-0005-0000-0000-000060000000}"/>
    <cellStyle name="Normal 9 3" xfId="81" xr:uid="{00000000-0005-0000-0000-000061000000}"/>
    <cellStyle name="Normal 9 4" xfId="114" xr:uid="{00000000-0005-0000-0000-000062000000}"/>
    <cellStyle name="Normal 9 5" xfId="146" xr:uid="{00000000-0005-0000-0000-000063000000}"/>
    <cellStyle name="Normal 9 6" xfId="65" xr:uid="{00000000-0005-0000-0000-000064000000}"/>
    <cellStyle name="Porcentagem" xfId="2" builtinId="5"/>
    <cellStyle name="Porcentagem 2" xfId="8" xr:uid="{00000000-0005-0000-0000-000066000000}"/>
    <cellStyle name="Porcentagem 2 2" xfId="13" xr:uid="{00000000-0005-0000-0000-000067000000}"/>
    <cellStyle name="Porcentagem 2 3" xfId="45" xr:uid="{00000000-0005-0000-0000-000068000000}"/>
    <cellStyle name="Porcentagem 2 3 2" xfId="127" xr:uid="{00000000-0005-0000-0000-000069000000}"/>
    <cellStyle name="Porcentagem 2 3 3" xfId="159" xr:uid="{00000000-0005-0000-0000-00006A000000}"/>
    <cellStyle name="Porcentagem 2 3 4" xfId="89" xr:uid="{00000000-0005-0000-0000-00006B000000}"/>
    <cellStyle name="Porcentagem 2 4" xfId="72" xr:uid="{00000000-0005-0000-0000-00006C000000}"/>
    <cellStyle name="Porcentagem 2 5" xfId="105" xr:uid="{00000000-0005-0000-0000-00006D000000}"/>
    <cellStyle name="Porcentagem 2 6" xfId="137" xr:uid="{00000000-0005-0000-0000-00006E000000}"/>
    <cellStyle name="Porcentagem 2 7" xfId="56" xr:uid="{00000000-0005-0000-0000-00006F000000}"/>
    <cellStyle name="Porcentagem 3" xfId="16" xr:uid="{00000000-0005-0000-0000-000070000000}"/>
    <cellStyle name="Porcentagem 4" xfId="24" xr:uid="{00000000-0005-0000-0000-000071000000}"/>
    <cellStyle name="Separador de milhares 2" xfId="5" xr:uid="{00000000-0005-0000-0000-000072000000}"/>
    <cellStyle name="Separador de milhares 2 2" xfId="46" xr:uid="{00000000-0005-0000-0000-000073000000}"/>
    <cellStyle name="Separador de milhares 2 2 2" xfId="128" xr:uid="{00000000-0005-0000-0000-000074000000}"/>
    <cellStyle name="Separador de milhares 2 2 3" xfId="160" xr:uid="{00000000-0005-0000-0000-000075000000}"/>
    <cellStyle name="Separador de milhares 2 2 4" xfId="86" xr:uid="{00000000-0005-0000-0000-000076000000}"/>
    <cellStyle name="Separador de milhares 2 3" xfId="69" xr:uid="{00000000-0005-0000-0000-000077000000}"/>
    <cellStyle name="Separador de milhares 2 4" xfId="102" xr:uid="{00000000-0005-0000-0000-000078000000}"/>
    <cellStyle name="Separador de milhares 2 5" xfId="134" xr:uid="{00000000-0005-0000-0000-000079000000}"/>
    <cellStyle name="Separador de milhares 2 6" xfId="53" xr:uid="{00000000-0005-0000-0000-00007A000000}"/>
    <cellStyle name="Separador de milhares 3" xfId="7" xr:uid="{00000000-0005-0000-0000-00007B000000}"/>
    <cellStyle name="Separador de milhares 3 2" xfId="47" xr:uid="{00000000-0005-0000-0000-00007C000000}"/>
    <cellStyle name="Separador de milhares 3 2 2" xfId="129" xr:uid="{00000000-0005-0000-0000-00007D000000}"/>
    <cellStyle name="Separador de milhares 3 2 3" xfId="161" xr:uid="{00000000-0005-0000-0000-00007E000000}"/>
    <cellStyle name="Separador de milhares 3 2 4" xfId="88" xr:uid="{00000000-0005-0000-0000-00007F000000}"/>
    <cellStyle name="Separador de milhares 3 3" xfId="71" xr:uid="{00000000-0005-0000-0000-000080000000}"/>
    <cellStyle name="Separador de milhares 3 4" xfId="104" xr:uid="{00000000-0005-0000-0000-000081000000}"/>
    <cellStyle name="Separador de milhares 3 5" xfId="136" xr:uid="{00000000-0005-0000-0000-000082000000}"/>
    <cellStyle name="Separador de milhares 3 6" xfId="55" xr:uid="{00000000-0005-0000-0000-000083000000}"/>
    <cellStyle name="Separador de milhares 4" xfId="10" xr:uid="{00000000-0005-0000-0000-000084000000}"/>
    <cellStyle name="Separador de milhares 4 2" xfId="3" xr:uid="{00000000-0005-0000-0000-000085000000}"/>
    <cellStyle name="Separador de milhares 4 2 2" xfId="48" xr:uid="{00000000-0005-0000-0000-000086000000}"/>
    <cellStyle name="Separador de milhares 4 2 3" xfId="67" xr:uid="{00000000-0005-0000-0000-000087000000}"/>
    <cellStyle name="Separador de milhares 4 3" xfId="49" xr:uid="{00000000-0005-0000-0000-000088000000}"/>
    <cellStyle name="Separador de milhares 4 3 2" xfId="130" xr:uid="{00000000-0005-0000-0000-000089000000}"/>
    <cellStyle name="Separador de milhares 4 3 3" xfId="162" xr:uid="{00000000-0005-0000-0000-00008A000000}"/>
    <cellStyle name="Separador de milhares 4 3 4" xfId="91" xr:uid="{00000000-0005-0000-0000-00008B000000}"/>
    <cellStyle name="Separador de milhares 4 4" xfId="74" xr:uid="{00000000-0005-0000-0000-00008C000000}"/>
    <cellStyle name="Separador de milhares 4 5" xfId="107" xr:uid="{00000000-0005-0000-0000-00008D000000}"/>
    <cellStyle name="Separador de milhares 4 6" xfId="139" xr:uid="{00000000-0005-0000-0000-00008E000000}"/>
    <cellStyle name="Separador de milhares 4 7" xfId="58" xr:uid="{00000000-0005-0000-0000-00008F000000}"/>
    <cellStyle name="Separador de milhares 5" xfId="18" xr:uid="{00000000-0005-0000-0000-000090000000}"/>
    <cellStyle name="Separador de milhares 5 2" xfId="50" xr:uid="{00000000-0005-0000-0000-000091000000}"/>
    <cellStyle name="Separador de milhares 5 2 2" xfId="131" xr:uid="{00000000-0005-0000-0000-000092000000}"/>
    <cellStyle name="Separador de milhares 5 2 3" xfId="163" xr:uid="{00000000-0005-0000-0000-000093000000}"/>
    <cellStyle name="Separador de milhares 5 2 4" xfId="94" xr:uid="{00000000-0005-0000-0000-000094000000}"/>
    <cellStyle name="Separador de milhares 5 3" xfId="77" xr:uid="{00000000-0005-0000-0000-000095000000}"/>
    <cellStyle name="Separador de milhares 5 4" xfId="110" xr:uid="{00000000-0005-0000-0000-000096000000}"/>
    <cellStyle name="Separador de milhares 5 5" xfId="142" xr:uid="{00000000-0005-0000-0000-000097000000}"/>
    <cellStyle name="Separador de milhares 5 6" xfId="61" xr:uid="{00000000-0005-0000-0000-000098000000}"/>
    <cellStyle name="Separador de milhares 6" xfId="20" xr:uid="{00000000-0005-0000-0000-000099000000}"/>
    <cellStyle name="Separador de milhares 6 2" xfId="51" xr:uid="{00000000-0005-0000-0000-00009A000000}"/>
    <cellStyle name="Separador de milhares 6 2 2" xfId="132" xr:uid="{00000000-0005-0000-0000-00009B000000}"/>
    <cellStyle name="Separador de milhares 6 2 3" xfId="164" xr:uid="{00000000-0005-0000-0000-00009C000000}"/>
    <cellStyle name="Separador de milhares 6 2 4" xfId="96" xr:uid="{00000000-0005-0000-0000-00009D000000}"/>
    <cellStyle name="Separador de milhares 6 3" xfId="79" xr:uid="{00000000-0005-0000-0000-00009E000000}"/>
    <cellStyle name="Separador de milhares 6 4" xfId="112" xr:uid="{00000000-0005-0000-0000-00009F000000}"/>
    <cellStyle name="Separador de milhares 6 5" xfId="144" xr:uid="{00000000-0005-0000-0000-0000A0000000}"/>
    <cellStyle name="Separador de milhares 6 6" xfId="63" xr:uid="{00000000-0005-0000-0000-0000A1000000}"/>
    <cellStyle name="Vírgula" xfId="1" builtinId="3"/>
    <cellStyle name="Vírgula 2" xfId="14" xr:uid="{00000000-0005-0000-0000-0000A3000000}"/>
    <cellStyle name="Vírgula 3" xfId="27" xr:uid="{00000000-0005-0000-0000-0000A4000000}"/>
    <cellStyle name="Vírgula 4" xfId="32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33"/>
  <sheetViews>
    <sheetView tabSelected="1" topLeftCell="A7" zoomScale="70" zoomScaleNormal="70" workbookViewId="0">
      <selection activeCell="A28" sqref="A28:J28"/>
    </sheetView>
  </sheetViews>
  <sheetFormatPr defaultRowHeight="15.75" x14ac:dyDescent="0.25"/>
  <cols>
    <col min="1" max="1" width="17.28515625" style="13" customWidth="1"/>
    <col min="2" max="2" width="152.5703125" style="14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9.28515625" style="12" customWidth="1"/>
    <col min="7" max="7" width="13.7109375" style="12" bestFit="1" customWidth="1"/>
    <col min="8" max="8" width="15.71093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97" width="9.140625" style="11"/>
    <col min="198" max="198" width="14.7109375" style="11" customWidth="1"/>
    <col min="199" max="199" width="40.7109375" style="11" customWidth="1"/>
    <col min="200" max="200" width="6.7109375" style="11" customWidth="1"/>
    <col min="201" max="203" width="12.7109375" style="11" customWidth="1"/>
    <col min="204" max="204" width="14.7109375" style="11" customWidth="1"/>
    <col min="205" max="206" width="15.7109375" style="11" customWidth="1"/>
    <col min="207" max="210" width="12.7109375" style="11" customWidth="1"/>
    <col min="211" max="453" width="9.140625" style="11"/>
    <col min="454" max="454" width="14.7109375" style="11" customWidth="1"/>
    <col min="455" max="455" width="40.7109375" style="11" customWidth="1"/>
    <col min="456" max="456" width="6.7109375" style="11" customWidth="1"/>
    <col min="457" max="459" width="12.7109375" style="11" customWidth="1"/>
    <col min="460" max="460" width="14.7109375" style="11" customWidth="1"/>
    <col min="461" max="462" width="15.7109375" style="11" customWidth="1"/>
    <col min="463" max="466" width="12.7109375" style="11" customWidth="1"/>
    <col min="467" max="709" width="9.140625" style="11"/>
    <col min="710" max="710" width="14.7109375" style="11" customWidth="1"/>
    <col min="711" max="711" width="40.7109375" style="11" customWidth="1"/>
    <col min="712" max="712" width="6.7109375" style="11" customWidth="1"/>
    <col min="713" max="715" width="12.7109375" style="11" customWidth="1"/>
    <col min="716" max="716" width="14.7109375" style="11" customWidth="1"/>
    <col min="717" max="718" width="15.7109375" style="11" customWidth="1"/>
    <col min="719" max="722" width="12.7109375" style="11" customWidth="1"/>
    <col min="723" max="965" width="9.140625" style="11"/>
    <col min="966" max="966" width="14.7109375" style="11" customWidth="1"/>
    <col min="967" max="967" width="40.7109375" style="11" customWidth="1"/>
    <col min="968" max="968" width="6.7109375" style="11" customWidth="1"/>
    <col min="969" max="971" width="12.7109375" style="11" customWidth="1"/>
    <col min="972" max="972" width="14.7109375" style="11" customWidth="1"/>
    <col min="973" max="974" width="15.7109375" style="11" customWidth="1"/>
    <col min="975" max="978" width="12.7109375" style="11" customWidth="1"/>
    <col min="979" max="1221" width="9.140625" style="11"/>
    <col min="1222" max="1222" width="14.7109375" style="11" customWidth="1"/>
    <col min="1223" max="1223" width="40.7109375" style="11" customWidth="1"/>
    <col min="1224" max="1224" width="6.7109375" style="11" customWidth="1"/>
    <col min="1225" max="1227" width="12.7109375" style="11" customWidth="1"/>
    <col min="1228" max="1228" width="14.7109375" style="11" customWidth="1"/>
    <col min="1229" max="1230" width="15.7109375" style="11" customWidth="1"/>
    <col min="1231" max="1234" width="12.7109375" style="11" customWidth="1"/>
    <col min="1235" max="1477" width="9.140625" style="11"/>
    <col min="1478" max="1478" width="14.7109375" style="11" customWidth="1"/>
    <col min="1479" max="1479" width="40.7109375" style="11" customWidth="1"/>
    <col min="1480" max="1480" width="6.7109375" style="11" customWidth="1"/>
    <col min="1481" max="1483" width="12.7109375" style="11" customWidth="1"/>
    <col min="1484" max="1484" width="14.7109375" style="11" customWidth="1"/>
    <col min="1485" max="1486" width="15.7109375" style="11" customWidth="1"/>
    <col min="1487" max="1490" width="12.7109375" style="11" customWidth="1"/>
    <col min="1491" max="1733" width="9.140625" style="11"/>
    <col min="1734" max="1734" width="14.7109375" style="11" customWidth="1"/>
    <col min="1735" max="1735" width="40.7109375" style="11" customWidth="1"/>
    <col min="1736" max="1736" width="6.7109375" style="11" customWidth="1"/>
    <col min="1737" max="1739" width="12.7109375" style="11" customWidth="1"/>
    <col min="1740" max="1740" width="14.7109375" style="11" customWidth="1"/>
    <col min="1741" max="1742" width="15.7109375" style="11" customWidth="1"/>
    <col min="1743" max="1746" width="12.7109375" style="11" customWidth="1"/>
    <col min="1747" max="1989" width="9.140625" style="11"/>
    <col min="1990" max="1990" width="14.7109375" style="11" customWidth="1"/>
    <col min="1991" max="1991" width="40.7109375" style="11" customWidth="1"/>
    <col min="1992" max="1992" width="6.7109375" style="11" customWidth="1"/>
    <col min="1993" max="1995" width="12.7109375" style="11" customWidth="1"/>
    <col min="1996" max="1996" width="14.7109375" style="11" customWidth="1"/>
    <col min="1997" max="1998" width="15.7109375" style="11" customWidth="1"/>
    <col min="1999" max="2002" width="12.7109375" style="11" customWidth="1"/>
    <col min="2003" max="2245" width="9.140625" style="11"/>
    <col min="2246" max="2246" width="14.7109375" style="11" customWidth="1"/>
    <col min="2247" max="2247" width="40.7109375" style="11" customWidth="1"/>
    <col min="2248" max="2248" width="6.7109375" style="11" customWidth="1"/>
    <col min="2249" max="2251" width="12.7109375" style="11" customWidth="1"/>
    <col min="2252" max="2252" width="14.7109375" style="11" customWidth="1"/>
    <col min="2253" max="2254" width="15.7109375" style="11" customWidth="1"/>
    <col min="2255" max="2258" width="12.7109375" style="11" customWidth="1"/>
    <col min="2259" max="2501" width="9.140625" style="11"/>
    <col min="2502" max="2502" width="14.7109375" style="11" customWidth="1"/>
    <col min="2503" max="2503" width="40.7109375" style="11" customWidth="1"/>
    <col min="2504" max="2504" width="6.7109375" style="11" customWidth="1"/>
    <col min="2505" max="2507" width="12.7109375" style="11" customWidth="1"/>
    <col min="2508" max="2508" width="14.7109375" style="11" customWidth="1"/>
    <col min="2509" max="2510" width="15.7109375" style="11" customWidth="1"/>
    <col min="2511" max="2514" width="12.7109375" style="11" customWidth="1"/>
    <col min="2515" max="2757" width="9.140625" style="11"/>
    <col min="2758" max="2758" width="14.7109375" style="11" customWidth="1"/>
    <col min="2759" max="2759" width="40.7109375" style="11" customWidth="1"/>
    <col min="2760" max="2760" width="6.7109375" style="11" customWidth="1"/>
    <col min="2761" max="2763" width="12.7109375" style="11" customWidth="1"/>
    <col min="2764" max="2764" width="14.7109375" style="11" customWidth="1"/>
    <col min="2765" max="2766" width="15.7109375" style="11" customWidth="1"/>
    <col min="2767" max="2770" width="12.7109375" style="11" customWidth="1"/>
    <col min="2771" max="3013" width="9.140625" style="11"/>
    <col min="3014" max="3014" width="14.7109375" style="11" customWidth="1"/>
    <col min="3015" max="3015" width="40.7109375" style="11" customWidth="1"/>
    <col min="3016" max="3016" width="6.7109375" style="11" customWidth="1"/>
    <col min="3017" max="3019" width="12.7109375" style="11" customWidth="1"/>
    <col min="3020" max="3020" width="14.7109375" style="11" customWidth="1"/>
    <col min="3021" max="3022" width="15.7109375" style="11" customWidth="1"/>
    <col min="3023" max="3026" width="12.7109375" style="11" customWidth="1"/>
    <col min="3027" max="3269" width="9.140625" style="11"/>
    <col min="3270" max="3270" width="14.7109375" style="11" customWidth="1"/>
    <col min="3271" max="3271" width="40.7109375" style="11" customWidth="1"/>
    <col min="3272" max="3272" width="6.7109375" style="11" customWidth="1"/>
    <col min="3273" max="3275" width="12.7109375" style="11" customWidth="1"/>
    <col min="3276" max="3276" width="14.7109375" style="11" customWidth="1"/>
    <col min="3277" max="3278" width="15.7109375" style="11" customWidth="1"/>
    <col min="3279" max="3282" width="12.7109375" style="11" customWidth="1"/>
    <col min="3283" max="3525" width="9.140625" style="11"/>
    <col min="3526" max="3526" width="14.7109375" style="11" customWidth="1"/>
    <col min="3527" max="3527" width="40.7109375" style="11" customWidth="1"/>
    <col min="3528" max="3528" width="6.7109375" style="11" customWidth="1"/>
    <col min="3529" max="3531" width="12.7109375" style="11" customWidth="1"/>
    <col min="3532" max="3532" width="14.7109375" style="11" customWidth="1"/>
    <col min="3533" max="3534" width="15.7109375" style="11" customWidth="1"/>
    <col min="3535" max="3538" width="12.7109375" style="11" customWidth="1"/>
    <col min="3539" max="3781" width="9.140625" style="11"/>
    <col min="3782" max="3782" width="14.7109375" style="11" customWidth="1"/>
    <col min="3783" max="3783" width="40.7109375" style="11" customWidth="1"/>
    <col min="3784" max="3784" width="6.7109375" style="11" customWidth="1"/>
    <col min="3785" max="3787" width="12.7109375" style="11" customWidth="1"/>
    <col min="3788" max="3788" width="14.7109375" style="11" customWidth="1"/>
    <col min="3789" max="3790" width="15.7109375" style="11" customWidth="1"/>
    <col min="3791" max="3794" width="12.7109375" style="11" customWidth="1"/>
    <col min="3795" max="4037" width="9.140625" style="11"/>
    <col min="4038" max="4038" width="14.7109375" style="11" customWidth="1"/>
    <col min="4039" max="4039" width="40.7109375" style="11" customWidth="1"/>
    <col min="4040" max="4040" width="6.7109375" style="11" customWidth="1"/>
    <col min="4041" max="4043" width="12.7109375" style="11" customWidth="1"/>
    <col min="4044" max="4044" width="14.7109375" style="11" customWidth="1"/>
    <col min="4045" max="4046" width="15.7109375" style="11" customWidth="1"/>
    <col min="4047" max="4050" width="12.7109375" style="11" customWidth="1"/>
    <col min="4051" max="4293" width="9.140625" style="11"/>
    <col min="4294" max="4294" width="14.7109375" style="11" customWidth="1"/>
    <col min="4295" max="4295" width="40.7109375" style="11" customWidth="1"/>
    <col min="4296" max="4296" width="6.7109375" style="11" customWidth="1"/>
    <col min="4297" max="4299" width="12.7109375" style="11" customWidth="1"/>
    <col min="4300" max="4300" width="14.7109375" style="11" customWidth="1"/>
    <col min="4301" max="4302" width="15.7109375" style="11" customWidth="1"/>
    <col min="4303" max="4306" width="12.7109375" style="11" customWidth="1"/>
    <col min="4307" max="4549" width="9.140625" style="11"/>
    <col min="4550" max="4550" width="14.7109375" style="11" customWidth="1"/>
    <col min="4551" max="4551" width="40.7109375" style="11" customWidth="1"/>
    <col min="4552" max="4552" width="6.7109375" style="11" customWidth="1"/>
    <col min="4553" max="4555" width="12.7109375" style="11" customWidth="1"/>
    <col min="4556" max="4556" width="14.7109375" style="11" customWidth="1"/>
    <col min="4557" max="4558" width="15.7109375" style="11" customWidth="1"/>
    <col min="4559" max="4562" width="12.7109375" style="11" customWidth="1"/>
    <col min="4563" max="4805" width="9.140625" style="11"/>
    <col min="4806" max="4806" width="14.7109375" style="11" customWidth="1"/>
    <col min="4807" max="4807" width="40.7109375" style="11" customWidth="1"/>
    <col min="4808" max="4808" width="6.7109375" style="11" customWidth="1"/>
    <col min="4809" max="4811" width="12.7109375" style="11" customWidth="1"/>
    <col min="4812" max="4812" width="14.7109375" style="11" customWidth="1"/>
    <col min="4813" max="4814" width="15.7109375" style="11" customWidth="1"/>
    <col min="4815" max="4818" width="12.7109375" style="11" customWidth="1"/>
    <col min="4819" max="5061" width="9.140625" style="11"/>
    <col min="5062" max="5062" width="14.7109375" style="11" customWidth="1"/>
    <col min="5063" max="5063" width="40.7109375" style="11" customWidth="1"/>
    <col min="5064" max="5064" width="6.7109375" style="11" customWidth="1"/>
    <col min="5065" max="5067" width="12.7109375" style="11" customWidth="1"/>
    <col min="5068" max="5068" width="14.7109375" style="11" customWidth="1"/>
    <col min="5069" max="5070" width="15.7109375" style="11" customWidth="1"/>
    <col min="5071" max="5074" width="12.7109375" style="11" customWidth="1"/>
    <col min="5075" max="5317" width="9.140625" style="11"/>
    <col min="5318" max="5318" width="14.7109375" style="11" customWidth="1"/>
    <col min="5319" max="5319" width="40.7109375" style="11" customWidth="1"/>
    <col min="5320" max="5320" width="6.7109375" style="11" customWidth="1"/>
    <col min="5321" max="5323" width="12.7109375" style="11" customWidth="1"/>
    <col min="5324" max="5324" width="14.7109375" style="11" customWidth="1"/>
    <col min="5325" max="5326" width="15.7109375" style="11" customWidth="1"/>
    <col min="5327" max="5330" width="12.7109375" style="11" customWidth="1"/>
    <col min="5331" max="5573" width="9.140625" style="11"/>
    <col min="5574" max="5574" width="14.7109375" style="11" customWidth="1"/>
    <col min="5575" max="5575" width="40.7109375" style="11" customWidth="1"/>
    <col min="5576" max="5576" width="6.7109375" style="11" customWidth="1"/>
    <col min="5577" max="5579" width="12.7109375" style="11" customWidth="1"/>
    <col min="5580" max="5580" width="14.7109375" style="11" customWidth="1"/>
    <col min="5581" max="5582" width="15.7109375" style="11" customWidth="1"/>
    <col min="5583" max="5586" width="12.7109375" style="11" customWidth="1"/>
    <col min="5587" max="5829" width="9.140625" style="11"/>
    <col min="5830" max="5830" width="14.7109375" style="11" customWidth="1"/>
    <col min="5831" max="5831" width="40.7109375" style="11" customWidth="1"/>
    <col min="5832" max="5832" width="6.7109375" style="11" customWidth="1"/>
    <col min="5833" max="5835" width="12.7109375" style="11" customWidth="1"/>
    <col min="5836" max="5836" width="14.7109375" style="11" customWidth="1"/>
    <col min="5837" max="5838" width="15.7109375" style="11" customWidth="1"/>
    <col min="5839" max="5842" width="12.7109375" style="11" customWidth="1"/>
    <col min="5843" max="6085" width="9.140625" style="11"/>
    <col min="6086" max="6086" width="14.7109375" style="11" customWidth="1"/>
    <col min="6087" max="6087" width="40.7109375" style="11" customWidth="1"/>
    <col min="6088" max="6088" width="6.7109375" style="11" customWidth="1"/>
    <col min="6089" max="6091" width="12.7109375" style="11" customWidth="1"/>
    <col min="6092" max="6092" width="14.7109375" style="11" customWidth="1"/>
    <col min="6093" max="6094" width="15.7109375" style="11" customWidth="1"/>
    <col min="6095" max="6098" width="12.7109375" style="11" customWidth="1"/>
    <col min="6099" max="6341" width="9.140625" style="11"/>
    <col min="6342" max="6342" width="14.7109375" style="11" customWidth="1"/>
    <col min="6343" max="6343" width="40.7109375" style="11" customWidth="1"/>
    <col min="6344" max="6344" width="6.7109375" style="11" customWidth="1"/>
    <col min="6345" max="6347" width="12.7109375" style="11" customWidth="1"/>
    <col min="6348" max="6348" width="14.7109375" style="11" customWidth="1"/>
    <col min="6349" max="6350" width="15.7109375" style="11" customWidth="1"/>
    <col min="6351" max="6354" width="12.7109375" style="11" customWidth="1"/>
    <col min="6355" max="6597" width="9.140625" style="11"/>
    <col min="6598" max="6598" width="14.7109375" style="11" customWidth="1"/>
    <col min="6599" max="6599" width="40.7109375" style="11" customWidth="1"/>
    <col min="6600" max="6600" width="6.7109375" style="11" customWidth="1"/>
    <col min="6601" max="6603" width="12.7109375" style="11" customWidth="1"/>
    <col min="6604" max="6604" width="14.7109375" style="11" customWidth="1"/>
    <col min="6605" max="6606" width="15.7109375" style="11" customWidth="1"/>
    <col min="6607" max="6610" width="12.7109375" style="11" customWidth="1"/>
    <col min="6611" max="6853" width="9.140625" style="11"/>
    <col min="6854" max="6854" width="14.7109375" style="11" customWidth="1"/>
    <col min="6855" max="6855" width="40.7109375" style="11" customWidth="1"/>
    <col min="6856" max="6856" width="6.7109375" style="11" customWidth="1"/>
    <col min="6857" max="6859" width="12.7109375" style="11" customWidth="1"/>
    <col min="6860" max="6860" width="14.7109375" style="11" customWidth="1"/>
    <col min="6861" max="6862" width="15.7109375" style="11" customWidth="1"/>
    <col min="6863" max="6866" width="12.7109375" style="11" customWidth="1"/>
    <col min="6867" max="7109" width="9.140625" style="11"/>
    <col min="7110" max="7110" width="14.7109375" style="11" customWidth="1"/>
    <col min="7111" max="7111" width="40.7109375" style="11" customWidth="1"/>
    <col min="7112" max="7112" width="6.7109375" style="11" customWidth="1"/>
    <col min="7113" max="7115" width="12.7109375" style="11" customWidth="1"/>
    <col min="7116" max="7116" width="14.7109375" style="11" customWidth="1"/>
    <col min="7117" max="7118" width="15.7109375" style="11" customWidth="1"/>
    <col min="7119" max="7122" width="12.7109375" style="11" customWidth="1"/>
    <col min="7123" max="7365" width="9.140625" style="11"/>
    <col min="7366" max="7366" width="14.7109375" style="11" customWidth="1"/>
    <col min="7367" max="7367" width="40.7109375" style="11" customWidth="1"/>
    <col min="7368" max="7368" width="6.7109375" style="11" customWidth="1"/>
    <col min="7369" max="7371" width="12.7109375" style="11" customWidth="1"/>
    <col min="7372" max="7372" width="14.7109375" style="11" customWidth="1"/>
    <col min="7373" max="7374" width="15.7109375" style="11" customWidth="1"/>
    <col min="7375" max="7378" width="12.7109375" style="11" customWidth="1"/>
    <col min="7379" max="7621" width="9.140625" style="11"/>
    <col min="7622" max="7622" width="14.7109375" style="11" customWidth="1"/>
    <col min="7623" max="7623" width="40.7109375" style="11" customWidth="1"/>
    <col min="7624" max="7624" width="6.7109375" style="11" customWidth="1"/>
    <col min="7625" max="7627" width="12.7109375" style="11" customWidth="1"/>
    <col min="7628" max="7628" width="14.7109375" style="11" customWidth="1"/>
    <col min="7629" max="7630" width="15.7109375" style="11" customWidth="1"/>
    <col min="7631" max="7634" width="12.7109375" style="11" customWidth="1"/>
    <col min="7635" max="7877" width="9.140625" style="11"/>
    <col min="7878" max="7878" width="14.7109375" style="11" customWidth="1"/>
    <col min="7879" max="7879" width="40.7109375" style="11" customWidth="1"/>
    <col min="7880" max="7880" width="6.7109375" style="11" customWidth="1"/>
    <col min="7881" max="7883" width="12.7109375" style="11" customWidth="1"/>
    <col min="7884" max="7884" width="14.7109375" style="11" customWidth="1"/>
    <col min="7885" max="7886" width="15.7109375" style="11" customWidth="1"/>
    <col min="7887" max="7890" width="12.7109375" style="11" customWidth="1"/>
    <col min="7891" max="8133" width="9.140625" style="11"/>
    <col min="8134" max="8134" width="14.7109375" style="11" customWidth="1"/>
    <col min="8135" max="8135" width="40.7109375" style="11" customWidth="1"/>
    <col min="8136" max="8136" width="6.7109375" style="11" customWidth="1"/>
    <col min="8137" max="8139" width="12.7109375" style="11" customWidth="1"/>
    <col min="8140" max="8140" width="14.7109375" style="11" customWidth="1"/>
    <col min="8141" max="8142" width="15.7109375" style="11" customWidth="1"/>
    <col min="8143" max="8146" width="12.7109375" style="11" customWidth="1"/>
    <col min="8147" max="8389" width="9.140625" style="11"/>
    <col min="8390" max="8390" width="14.7109375" style="11" customWidth="1"/>
    <col min="8391" max="8391" width="40.7109375" style="11" customWidth="1"/>
    <col min="8392" max="8392" width="6.7109375" style="11" customWidth="1"/>
    <col min="8393" max="8395" width="12.7109375" style="11" customWidth="1"/>
    <col min="8396" max="8396" width="14.7109375" style="11" customWidth="1"/>
    <col min="8397" max="8398" width="15.7109375" style="11" customWidth="1"/>
    <col min="8399" max="8402" width="12.7109375" style="11" customWidth="1"/>
    <col min="8403" max="8645" width="9.140625" style="11"/>
    <col min="8646" max="8646" width="14.7109375" style="11" customWidth="1"/>
    <col min="8647" max="8647" width="40.7109375" style="11" customWidth="1"/>
    <col min="8648" max="8648" width="6.7109375" style="11" customWidth="1"/>
    <col min="8649" max="8651" width="12.7109375" style="11" customWidth="1"/>
    <col min="8652" max="8652" width="14.7109375" style="11" customWidth="1"/>
    <col min="8653" max="8654" width="15.7109375" style="11" customWidth="1"/>
    <col min="8655" max="8658" width="12.7109375" style="11" customWidth="1"/>
    <col min="8659" max="8901" width="9.140625" style="11"/>
    <col min="8902" max="8902" width="14.7109375" style="11" customWidth="1"/>
    <col min="8903" max="8903" width="40.7109375" style="11" customWidth="1"/>
    <col min="8904" max="8904" width="6.7109375" style="11" customWidth="1"/>
    <col min="8905" max="8907" width="12.7109375" style="11" customWidth="1"/>
    <col min="8908" max="8908" width="14.7109375" style="11" customWidth="1"/>
    <col min="8909" max="8910" width="15.7109375" style="11" customWidth="1"/>
    <col min="8911" max="8914" width="12.7109375" style="11" customWidth="1"/>
    <col min="8915" max="9157" width="9.140625" style="11"/>
    <col min="9158" max="9158" width="14.7109375" style="11" customWidth="1"/>
    <col min="9159" max="9159" width="40.7109375" style="11" customWidth="1"/>
    <col min="9160" max="9160" width="6.7109375" style="11" customWidth="1"/>
    <col min="9161" max="9163" width="12.7109375" style="11" customWidth="1"/>
    <col min="9164" max="9164" width="14.7109375" style="11" customWidth="1"/>
    <col min="9165" max="9166" width="15.7109375" style="11" customWidth="1"/>
    <col min="9167" max="9170" width="12.7109375" style="11" customWidth="1"/>
    <col min="9171" max="9413" width="9.140625" style="11"/>
    <col min="9414" max="9414" width="14.7109375" style="11" customWidth="1"/>
    <col min="9415" max="9415" width="40.7109375" style="11" customWidth="1"/>
    <col min="9416" max="9416" width="6.7109375" style="11" customWidth="1"/>
    <col min="9417" max="9419" width="12.7109375" style="11" customWidth="1"/>
    <col min="9420" max="9420" width="14.7109375" style="11" customWidth="1"/>
    <col min="9421" max="9422" width="15.7109375" style="11" customWidth="1"/>
    <col min="9423" max="9426" width="12.7109375" style="11" customWidth="1"/>
    <col min="9427" max="9669" width="9.140625" style="11"/>
    <col min="9670" max="9670" width="14.7109375" style="11" customWidth="1"/>
    <col min="9671" max="9671" width="40.7109375" style="11" customWidth="1"/>
    <col min="9672" max="9672" width="6.7109375" style="11" customWidth="1"/>
    <col min="9673" max="9675" width="12.7109375" style="11" customWidth="1"/>
    <col min="9676" max="9676" width="14.7109375" style="11" customWidth="1"/>
    <col min="9677" max="9678" width="15.7109375" style="11" customWidth="1"/>
    <col min="9679" max="9682" width="12.7109375" style="11" customWidth="1"/>
    <col min="9683" max="9925" width="9.140625" style="11"/>
    <col min="9926" max="9926" width="14.7109375" style="11" customWidth="1"/>
    <col min="9927" max="9927" width="40.7109375" style="11" customWidth="1"/>
    <col min="9928" max="9928" width="6.7109375" style="11" customWidth="1"/>
    <col min="9929" max="9931" width="12.7109375" style="11" customWidth="1"/>
    <col min="9932" max="9932" width="14.7109375" style="11" customWidth="1"/>
    <col min="9933" max="9934" width="15.7109375" style="11" customWidth="1"/>
    <col min="9935" max="9938" width="12.7109375" style="11" customWidth="1"/>
    <col min="9939" max="10181" width="9.140625" style="11"/>
    <col min="10182" max="10182" width="14.7109375" style="11" customWidth="1"/>
    <col min="10183" max="10183" width="40.7109375" style="11" customWidth="1"/>
    <col min="10184" max="10184" width="6.7109375" style="11" customWidth="1"/>
    <col min="10185" max="10187" width="12.7109375" style="11" customWidth="1"/>
    <col min="10188" max="10188" width="14.7109375" style="11" customWidth="1"/>
    <col min="10189" max="10190" width="15.7109375" style="11" customWidth="1"/>
    <col min="10191" max="10194" width="12.7109375" style="11" customWidth="1"/>
    <col min="10195" max="10437" width="9.140625" style="11"/>
    <col min="10438" max="10438" width="14.7109375" style="11" customWidth="1"/>
    <col min="10439" max="10439" width="40.7109375" style="11" customWidth="1"/>
    <col min="10440" max="10440" width="6.7109375" style="11" customWidth="1"/>
    <col min="10441" max="10443" width="12.7109375" style="11" customWidth="1"/>
    <col min="10444" max="10444" width="14.7109375" style="11" customWidth="1"/>
    <col min="10445" max="10446" width="15.7109375" style="11" customWidth="1"/>
    <col min="10447" max="10450" width="12.7109375" style="11" customWidth="1"/>
    <col min="10451" max="10693" width="9.140625" style="11"/>
    <col min="10694" max="10694" width="14.7109375" style="11" customWidth="1"/>
    <col min="10695" max="10695" width="40.7109375" style="11" customWidth="1"/>
    <col min="10696" max="10696" width="6.7109375" style="11" customWidth="1"/>
    <col min="10697" max="10699" width="12.7109375" style="11" customWidth="1"/>
    <col min="10700" max="10700" width="14.7109375" style="11" customWidth="1"/>
    <col min="10701" max="10702" width="15.7109375" style="11" customWidth="1"/>
    <col min="10703" max="10706" width="12.7109375" style="11" customWidth="1"/>
    <col min="10707" max="10949" width="9.140625" style="11"/>
    <col min="10950" max="10950" width="14.7109375" style="11" customWidth="1"/>
    <col min="10951" max="10951" width="40.7109375" style="11" customWidth="1"/>
    <col min="10952" max="10952" width="6.7109375" style="11" customWidth="1"/>
    <col min="10953" max="10955" width="12.7109375" style="11" customWidth="1"/>
    <col min="10956" max="10956" width="14.7109375" style="11" customWidth="1"/>
    <col min="10957" max="10958" width="15.7109375" style="11" customWidth="1"/>
    <col min="10959" max="10962" width="12.7109375" style="11" customWidth="1"/>
    <col min="10963" max="11205" width="9.140625" style="11"/>
    <col min="11206" max="11206" width="14.7109375" style="11" customWidth="1"/>
    <col min="11207" max="11207" width="40.7109375" style="11" customWidth="1"/>
    <col min="11208" max="11208" width="6.7109375" style="11" customWidth="1"/>
    <col min="11209" max="11211" width="12.7109375" style="11" customWidth="1"/>
    <col min="11212" max="11212" width="14.7109375" style="11" customWidth="1"/>
    <col min="11213" max="11214" width="15.7109375" style="11" customWidth="1"/>
    <col min="11215" max="11218" width="12.7109375" style="11" customWidth="1"/>
    <col min="11219" max="11461" width="9.140625" style="11"/>
    <col min="11462" max="11462" width="14.7109375" style="11" customWidth="1"/>
    <col min="11463" max="11463" width="40.7109375" style="11" customWidth="1"/>
    <col min="11464" max="11464" width="6.7109375" style="11" customWidth="1"/>
    <col min="11465" max="11467" width="12.7109375" style="11" customWidth="1"/>
    <col min="11468" max="11468" width="14.7109375" style="11" customWidth="1"/>
    <col min="11469" max="11470" width="15.7109375" style="11" customWidth="1"/>
    <col min="11471" max="11474" width="12.7109375" style="11" customWidth="1"/>
    <col min="11475" max="11717" width="9.140625" style="11"/>
    <col min="11718" max="11718" width="14.7109375" style="11" customWidth="1"/>
    <col min="11719" max="11719" width="40.7109375" style="11" customWidth="1"/>
    <col min="11720" max="11720" width="6.7109375" style="11" customWidth="1"/>
    <col min="11721" max="11723" width="12.7109375" style="11" customWidth="1"/>
    <col min="11724" max="11724" width="14.7109375" style="11" customWidth="1"/>
    <col min="11725" max="11726" width="15.7109375" style="11" customWidth="1"/>
    <col min="11727" max="11730" width="12.7109375" style="11" customWidth="1"/>
    <col min="11731" max="11973" width="9.140625" style="11"/>
    <col min="11974" max="11974" width="14.7109375" style="11" customWidth="1"/>
    <col min="11975" max="11975" width="40.7109375" style="11" customWidth="1"/>
    <col min="11976" max="11976" width="6.7109375" style="11" customWidth="1"/>
    <col min="11977" max="11979" width="12.7109375" style="11" customWidth="1"/>
    <col min="11980" max="11980" width="14.7109375" style="11" customWidth="1"/>
    <col min="11981" max="11982" width="15.7109375" style="11" customWidth="1"/>
    <col min="11983" max="11986" width="12.7109375" style="11" customWidth="1"/>
    <col min="11987" max="12229" width="9.140625" style="11"/>
    <col min="12230" max="12230" width="14.7109375" style="11" customWidth="1"/>
    <col min="12231" max="12231" width="40.7109375" style="11" customWidth="1"/>
    <col min="12232" max="12232" width="6.7109375" style="11" customWidth="1"/>
    <col min="12233" max="12235" width="12.7109375" style="11" customWidth="1"/>
    <col min="12236" max="12236" width="14.7109375" style="11" customWidth="1"/>
    <col min="12237" max="12238" width="15.7109375" style="11" customWidth="1"/>
    <col min="12239" max="12242" width="12.7109375" style="11" customWidth="1"/>
    <col min="12243" max="12485" width="9.140625" style="11"/>
    <col min="12486" max="12486" width="14.7109375" style="11" customWidth="1"/>
    <col min="12487" max="12487" width="40.7109375" style="11" customWidth="1"/>
    <col min="12488" max="12488" width="6.7109375" style="11" customWidth="1"/>
    <col min="12489" max="12491" width="12.7109375" style="11" customWidth="1"/>
    <col min="12492" max="12492" width="14.7109375" style="11" customWidth="1"/>
    <col min="12493" max="12494" width="15.7109375" style="11" customWidth="1"/>
    <col min="12495" max="12498" width="12.7109375" style="11" customWidth="1"/>
    <col min="12499" max="12741" width="9.140625" style="11"/>
    <col min="12742" max="12742" width="14.7109375" style="11" customWidth="1"/>
    <col min="12743" max="12743" width="40.7109375" style="11" customWidth="1"/>
    <col min="12744" max="12744" width="6.7109375" style="11" customWidth="1"/>
    <col min="12745" max="12747" width="12.7109375" style="11" customWidth="1"/>
    <col min="12748" max="12748" width="14.7109375" style="11" customWidth="1"/>
    <col min="12749" max="12750" width="15.7109375" style="11" customWidth="1"/>
    <col min="12751" max="12754" width="12.7109375" style="11" customWidth="1"/>
    <col min="12755" max="12997" width="9.140625" style="11"/>
    <col min="12998" max="12998" width="14.7109375" style="11" customWidth="1"/>
    <col min="12999" max="12999" width="40.7109375" style="11" customWidth="1"/>
    <col min="13000" max="13000" width="6.7109375" style="11" customWidth="1"/>
    <col min="13001" max="13003" width="12.7109375" style="11" customWidth="1"/>
    <col min="13004" max="13004" width="14.7109375" style="11" customWidth="1"/>
    <col min="13005" max="13006" width="15.7109375" style="11" customWidth="1"/>
    <col min="13007" max="13010" width="12.7109375" style="11" customWidth="1"/>
    <col min="13011" max="13253" width="9.140625" style="11"/>
    <col min="13254" max="13254" width="14.7109375" style="11" customWidth="1"/>
    <col min="13255" max="13255" width="40.7109375" style="11" customWidth="1"/>
    <col min="13256" max="13256" width="6.7109375" style="11" customWidth="1"/>
    <col min="13257" max="13259" width="12.7109375" style="11" customWidth="1"/>
    <col min="13260" max="13260" width="14.7109375" style="11" customWidth="1"/>
    <col min="13261" max="13262" width="15.7109375" style="11" customWidth="1"/>
    <col min="13263" max="13266" width="12.7109375" style="11" customWidth="1"/>
    <col min="13267" max="13509" width="9.140625" style="11"/>
    <col min="13510" max="13510" width="14.7109375" style="11" customWidth="1"/>
    <col min="13511" max="13511" width="40.7109375" style="11" customWidth="1"/>
    <col min="13512" max="13512" width="6.7109375" style="11" customWidth="1"/>
    <col min="13513" max="13515" width="12.7109375" style="11" customWidth="1"/>
    <col min="13516" max="13516" width="14.7109375" style="11" customWidth="1"/>
    <col min="13517" max="13518" width="15.7109375" style="11" customWidth="1"/>
    <col min="13519" max="13522" width="12.7109375" style="11" customWidth="1"/>
    <col min="13523" max="13765" width="9.140625" style="11"/>
    <col min="13766" max="13766" width="14.7109375" style="11" customWidth="1"/>
    <col min="13767" max="13767" width="40.7109375" style="11" customWidth="1"/>
    <col min="13768" max="13768" width="6.7109375" style="11" customWidth="1"/>
    <col min="13769" max="13771" width="12.7109375" style="11" customWidth="1"/>
    <col min="13772" max="13772" width="14.7109375" style="11" customWidth="1"/>
    <col min="13773" max="13774" width="15.7109375" style="11" customWidth="1"/>
    <col min="13775" max="13778" width="12.7109375" style="11" customWidth="1"/>
    <col min="13779" max="14021" width="9.140625" style="11"/>
    <col min="14022" max="14022" width="14.7109375" style="11" customWidth="1"/>
    <col min="14023" max="14023" width="40.7109375" style="11" customWidth="1"/>
    <col min="14024" max="14024" width="6.7109375" style="11" customWidth="1"/>
    <col min="14025" max="14027" width="12.7109375" style="11" customWidth="1"/>
    <col min="14028" max="14028" width="14.7109375" style="11" customWidth="1"/>
    <col min="14029" max="14030" width="15.7109375" style="11" customWidth="1"/>
    <col min="14031" max="14034" width="12.7109375" style="11" customWidth="1"/>
    <col min="14035" max="14277" width="9.140625" style="11"/>
    <col min="14278" max="14278" width="14.7109375" style="11" customWidth="1"/>
    <col min="14279" max="14279" width="40.7109375" style="11" customWidth="1"/>
    <col min="14280" max="14280" width="6.7109375" style="11" customWidth="1"/>
    <col min="14281" max="14283" width="12.7109375" style="11" customWidth="1"/>
    <col min="14284" max="14284" width="14.7109375" style="11" customWidth="1"/>
    <col min="14285" max="14286" width="15.7109375" style="11" customWidth="1"/>
    <col min="14287" max="14290" width="12.7109375" style="11" customWidth="1"/>
    <col min="14291" max="14533" width="9.140625" style="11"/>
    <col min="14534" max="14534" width="14.7109375" style="11" customWidth="1"/>
    <col min="14535" max="14535" width="40.7109375" style="11" customWidth="1"/>
    <col min="14536" max="14536" width="6.7109375" style="11" customWidth="1"/>
    <col min="14537" max="14539" width="12.7109375" style="11" customWidth="1"/>
    <col min="14540" max="14540" width="14.7109375" style="11" customWidth="1"/>
    <col min="14541" max="14542" width="15.7109375" style="11" customWidth="1"/>
    <col min="14543" max="14546" width="12.7109375" style="11" customWidth="1"/>
    <col min="14547" max="14789" width="9.140625" style="11"/>
    <col min="14790" max="14790" width="14.7109375" style="11" customWidth="1"/>
    <col min="14791" max="14791" width="40.7109375" style="11" customWidth="1"/>
    <col min="14792" max="14792" width="6.7109375" style="11" customWidth="1"/>
    <col min="14793" max="14795" width="12.7109375" style="11" customWidth="1"/>
    <col min="14796" max="14796" width="14.7109375" style="11" customWidth="1"/>
    <col min="14797" max="14798" width="15.7109375" style="11" customWidth="1"/>
    <col min="14799" max="14802" width="12.7109375" style="11" customWidth="1"/>
    <col min="14803" max="15045" width="9.140625" style="11"/>
    <col min="15046" max="15046" width="14.7109375" style="11" customWidth="1"/>
    <col min="15047" max="15047" width="40.7109375" style="11" customWidth="1"/>
    <col min="15048" max="15048" width="6.7109375" style="11" customWidth="1"/>
    <col min="15049" max="15051" width="12.7109375" style="11" customWidth="1"/>
    <col min="15052" max="15052" width="14.7109375" style="11" customWidth="1"/>
    <col min="15053" max="15054" width="15.7109375" style="11" customWidth="1"/>
    <col min="15055" max="15058" width="12.7109375" style="11" customWidth="1"/>
    <col min="15059" max="15301" width="9.140625" style="11"/>
    <col min="15302" max="15302" width="14.7109375" style="11" customWidth="1"/>
    <col min="15303" max="15303" width="40.7109375" style="11" customWidth="1"/>
    <col min="15304" max="15304" width="6.7109375" style="11" customWidth="1"/>
    <col min="15305" max="15307" width="12.7109375" style="11" customWidth="1"/>
    <col min="15308" max="15308" width="14.7109375" style="11" customWidth="1"/>
    <col min="15309" max="15310" width="15.7109375" style="11" customWidth="1"/>
    <col min="15311" max="15314" width="12.7109375" style="11" customWidth="1"/>
    <col min="15315" max="15557" width="9.140625" style="11"/>
    <col min="15558" max="15558" width="14.7109375" style="11" customWidth="1"/>
    <col min="15559" max="15559" width="40.7109375" style="11" customWidth="1"/>
    <col min="15560" max="15560" width="6.7109375" style="11" customWidth="1"/>
    <col min="15561" max="15563" width="12.7109375" style="11" customWidth="1"/>
    <col min="15564" max="15564" width="14.7109375" style="11" customWidth="1"/>
    <col min="15565" max="15566" width="15.7109375" style="11" customWidth="1"/>
    <col min="15567" max="15570" width="12.7109375" style="11" customWidth="1"/>
    <col min="15571" max="15813" width="9.140625" style="11"/>
    <col min="15814" max="15814" width="14.7109375" style="11" customWidth="1"/>
    <col min="15815" max="15815" width="40.7109375" style="11" customWidth="1"/>
    <col min="15816" max="15816" width="6.7109375" style="11" customWidth="1"/>
    <col min="15817" max="15819" width="12.7109375" style="11" customWidth="1"/>
    <col min="15820" max="15820" width="14.7109375" style="11" customWidth="1"/>
    <col min="15821" max="15822" width="15.7109375" style="11" customWidth="1"/>
    <col min="15823" max="15826" width="12.7109375" style="11" customWidth="1"/>
    <col min="15827" max="16069" width="9.140625" style="11"/>
    <col min="16070" max="16070" width="14.7109375" style="11" customWidth="1"/>
    <col min="16071" max="16071" width="40.7109375" style="11" customWidth="1"/>
    <col min="16072" max="16072" width="6.7109375" style="11" customWidth="1"/>
    <col min="16073" max="16075" width="12.7109375" style="11" customWidth="1"/>
    <col min="16076" max="16076" width="14.7109375" style="11" customWidth="1"/>
    <col min="16077" max="16078" width="15.7109375" style="11" customWidth="1"/>
    <col min="16079" max="16082" width="12.7109375" style="11" customWidth="1"/>
    <col min="16083" max="16384" width="9.140625" style="11"/>
  </cols>
  <sheetData>
    <row r="1" spans="1:11" s="2" customFormat="1" x14ac:dyDescent="0.2">
      <c r="A1" s="1"/>
      <c r="B1" s="162" t="s">
        <v>99</v>
      </c>
      <c r="C1" s="162"/>
      <c r="D1" s="162"/>
      <c r="E1" s="162"/>
      <c r="F1" s="162"/>
      <c r="G1" s="162"/>
      <c r="H1" s="162"/>
      <c r="I1" s="162"/>
      <c r="J1" s="162"/>
    </row>
    <row r="2" spans="1:11" s="2" customFormat="1" x14ac:dyDescent="0.2">
      <c r="A2" s="1"/>
      <c r="B2" s="162" t="s">
        <v>0</v>
      </c>
      <c r="C2" s="162"/>
      <c r="D2" s="162"/>
      <c r="E2" s="162"/>
      <c r="F2" s="162"/>
      <c r="G2" s="162"/>
      <c r="H2" s="162"/>
      <c r="I2" s="162"/>
      <c r="J2" s="162"/>
    </row>
    <row r="3" spans="1:11" s="2" customFormat="1" x14ac:dyDescent="0.2">
      <c r="A3" s="1"/>
      <c r="B3" s="163" t="s">
        <v>122</v>
      </c>
      <c r="C3" s="163"/>
      <c r="D3" s="163"/>
      <c r="E3" s="163"/>
      <c r="F3" s="163"/>
      <c r="G3" s="163"/>
      <c r="H3" s="163"/>
      <c r="I3" s="163"/>
      <c r="J3" s="163"/>
    </row>
    <row r="4" spans="1:11" s="2" customFormat="1" x14ac:dyDescent="0.2">
      <c r="A4" s="4"/>
      <c r="B4" s="167"/>
      <c r="C4" s="167"/>
      <c r="D4" s="167"/>
      <c r="E4" s="167"/>
      <c r="F4" s="168"/>
      <c r="G4" s="164" t="s">
        <v>63</v>
      </c>
      <c r="H4" s="165"/>
      <c r="I4" s="165"/>
      <c r="J4" s="166"/>
    </row>
    <row r="5" spans="1:11" s="2" customFormat="1" x14ac:dyDescent="0.2">
      <c r="A5" s="8"/>
      <c r="B5" s="169"/>
      <c r="C5" s="169"/>
      <c r="D5" s="169"/>
      <c r="E5" s="169"/>
      <c r="F5" s="170"/>
      <c r="G5" s="152" t="s">
        <v>1</v>
      </c>
      <c r="H5" s="153"/>
      <c r="I5" s="171" t="s">
        <v>126</v>
      </c>
      <c r="J5" s="172"/>
    </row>
    <row r="6" spans="1:11" s="2" customFormat="1" ht="16.5" x14ac:dyDescent="0.2">
      <c r="A6" s="122" t="s">
        <v>10</v>
      </c>
      <c r="B6" s="173" t="str">
        <f>"FORNECIMENTO, TRANSPORTE E INSTALAÇÃO DE MÓDULOS SANITÁRIOS COM TRATAMENTO POR DESIDRATAÇÃO -" &amp; A7</f>
        <v>FORNECIMENTO, TRANSPORTE E INSTALAÇÃO DE MÓDULOS SANITÁRIOS COM TRATAMENTO POR DESIDRATAÇÃO -ALAGOAS</v>
      </c>
      <c r="C6" s="173"/>
      <c r="D6" s="173"/>
      <c r="E6" s="173"/>
      <c r="F6" s="174"/>
      <c r="G6" s="152" t="s">
        <v>11</v>
      </c>
      <c r="H6" s="153"/>
      <c r="I6" s="148">
        <v>0.23499999999999999</v>
      </c>
      <c r="J6" s="149"/>
    </row>
    <row r="7" spans="1:11" s="2" customFormat="1" ht="17.25" x14ac:dyDescent="0.2">
      <c r="A7" s="123" t="s">
        <v>70</v>
      </c>
      <c r="B7" s="155"/>
      <c r="C7" s="155"/>
      <c r="D7" s="155"/>
      <c r="E7" s="155"/>
      <c r="F7" s="156"/>
      <c r="G7" s="152" t="s">
        <v>12</v>
      </c>
      <c r="H7" s="153"/>
      <c r="I7" s="148">
        <v>0.111</v>
      </c>
      <c r="J7" s="149"/>
    </row>
    <row r="8" spans="1:11" s="2" customFormat="1" ht="17.25" x14ac:dyDescent="0.2">
      <c r="A8" s="124"/>
      <c r="B8" s="157" t="s">
        <v>64</v>
      </c>
      <c r="C8" s="157"/>
      <c r="D8" s="157"/>
      <c r="E8" s="157"/>
      <c r="F8" s="158"/>
      <c r="G8" s="152" t="s">
        <v>49</v>
      </c>
      <c r="H8" s="153"/>
      <c r="I8" s="150">
        <v>360</v>
      </c>
      <c r="J8" s="151"/>
    </row>
    <row r="9" spans="1:11" s="20" customFormat="1" ht="37.15" customHeight="1" x14ac:dyDescent="0.2">
      <c r="A9" s="124"/>
      <c r="B9" s="125"/>
      <c r="C9" s="125"/>
      <c r="D9" s="125"/>
      <c r="E9" s="125"/>
      <c r="F9" s="125"/>
      <c r="G9" s="176" t="s">
        <v>108</v>
      </c>
      <c r="H9" s="176"/>
      <c r="I9" s="175">
        <f>ROUND(J33,2)</f>
        <v>0</v>
      </c>
      <c r="J9" s="175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52</v>
      </c>
      <c r="C11" s="100" t="s">
        <v>24</v>
      </c>
      <c r="D11" s="100" t="s">
        <v>4</v>
      </c>
      <c r="E11" s="101" t="s">
        <v>55</v>
      </c>
      <c r="F11" s="101" t="s">
        <v>20</v>
      </c>
      <c r="G11" s="102" t="s">
        <v>21</v>
      </c>
      <c r="H11" s="102" t="s">
        <v>22</v>
      </c>
      <c r="I11" s="101" t="s">
        <v>23</v>
      </c>
      <c r="J11" s="101" t="s">
        <v>54</v>
      </c>
    </row>
    <row r="12" spans="1:11" s="17" customFormat="1" ht="24.95" customHeight="1" x14ac:dyDescent="0.25">
      <c r="A12" s="103" t="s">
        <v>5</v>
      </c>
      <c r="B12" s="147" t="s">
        <v>16</v>
      </c>
      <c r="C12" s="147"/>
      <c r="D12" s="147"/>
      <c r="E12" s="147"/>
      <c r="F12" s="147"/>
      <c r="G12" s="147"/>
      <c r="H12" s="147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72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73</v>
      </c>
      <c r="C14" s="109" t="s">
        <v>66</v>
      </c>
      <c r="D14" s="110" t="s">
        <v>131</v>
      </c>
      <c r="E14" s="110" t="s">
        <v>74</v>
      </c>
      <c r="F14" s="110">
        <f>2.4*1.2*(I8/28)</f>
        <v>37.028571428571432</v>
      </c>
      <c r="G14" s="111">
        <f>COMPOSIÇÕES!H18</f>
        <v>0</v>
      </c>
      <c r="H14" s="112">
        <f t="shared" ref="H14" si="0">ROUND(G14+G14*$I$6,2)</f>
        <v>0</v>
      </c>
      <c r="I14" s="113">
        <f t="shared" ref="I14" si="1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59" t="s">
        <v>17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70"/>
    </row>
    <row r="16" spans="1:11" s="17" customFormat="1" ht="24.95" customHeight="1" x14ac:dyDescent="0.25">
      <c r="A16" s="114" t="s">
        <v>7</v>
      </c>
      <c r="B16" s="147" t="s">
        <v>102</v>
      </c>
      <c r="C16" s="147"/>
      <c r="D16" s="147"/>
      <c r="E16" s="147"/>
      <c r="F16" s="147"/>
      <c r="G16" s="147"/>
      <c r="H16" s="147"/>
      <c r="I16" s="104">
        <f>ROUND(SUM(I17:I20),2)</f>
        <v>0</v>
      </c>
      <c r="J16" s="104">
        <f>ROUND(I16/$I$8,2)</f>
        <v>0</v>
      </c>
    </row>
    <row r="17" spans="1:11" s="17" customFormat="1" ht="33" x14ac:dyDescent="0.25">
      <c r="A17" s="115" t="s">
        <v>13</v>
      </c>
      <c r="B17" s="116" t="s">
        <v>91</v>
      </c>
      <c r="C17" s="117" t="s">
        <v>67</v>
      </c>
      <c r="D17" s="118" t="s">
        <v>19</v>
      </c>
      <c r="E17" s="112">
        <v>115.67044444444444</v>
      </c>
      <c r="F17" s="112">
        <f>E17*$I$8</f>
        <v>41641.360000000001</v>
      </c>
      <c r="G17" s="112">
        <f>G18</f>
        <v>0</v>
      </c>
      <c r="H17" s="112">
        <f t="shared" ref="H17:H20" si="2">ROUND(G17+G17*$I$6,2)</f>
        <v>0</v>
      </c>
      <c r="I17" s="112">
        <f>ROUND(ROUND(F17,2)*ROUND(H17,2),2)</f>
        <v>0</v>
      </c>
      <c r="J17" s="112">
        <f>I17/$I$8</f>
        <v>0</v>
      </c>
    </row>
    <row r="18" spans="1:11" ht="33" x14ac:dyDescent="0.25">
      <c r="A18" s="115" t="s">
        <v>85</v>
      </c>
      <c r="B18" s="116" t="s">
        <v>98</v>
      </c>
      <c r="C18" s="117" t="s">
        <v>68</v>
      </c>
      <c r="D18" s="118" t="s">
        <v>19</v>
      </c>
      <c r="E18" s="112">
        <v>4.8099999999999996</v>
      </c>
      <c r="F18" s="112">
        <f t="shared" ref="F18:F20" si="3">E18*$I$8</f>
        <v>1731.6</v>
      </c>
      <c r="G18" s="112">
        <f>COMPOSIÇÕES!H30</f>
        <v>0</v>
      </c>
      <c r="H18" s="112">
        <f t="shared" si="2"/>
        <v>0</v>
      </c>
      <c r="I18" s="112">
        <f>ROUND(ROUND(F18,2)*ROUND(H18,2),2)</f>
        <v>0</v>
      </c>
      <c r="J18" s="112">
        <f>I18/$I$8</f>
        <v>0</v>
      </c>
      <c r="K18" s="16"/>
    </row>
    <row r="19" spans="1:11" ht="33" x14ac:dyDescent="0.25">
      <c r="A19" s="115" t="s">
        <v>86</v>
      </c>
      <c r="B19" s="116" t="s">
        <v>93</v>
      </c>
      <c r="C19" s="117" t="s">
        <v>88</v>
      </c>
      <c r="D19" s="118" t="s">
        <v>19</v>
      </c>
      <c r="E19" s="112">
        <v>0.89</v>
      </c>
      <c r="F19" s="112">
        <f t="shared" si="3"/>
        <v>320.39999999999998</v>
      </c>
      <c r="G19" s="112">
        <f>COMPOSIÇÕES!H35</f>
        <v>0</v>
      </c>
      <c r="H19" s="112">
        <f t="shared" si="2"/>
        <v>0</v>
      </c>
      <c r="I19" s="112">
        <f t="shared" ref="I19:I20" si="4">ROUND(ROUND(F19,2)*ROUND(H19,2),2)</f>
        <v>0</v>
      </c>
      <c r="J19" s="112">
        <f t="shared" ref="J19:J20" si="5">I19/$I$8</f>
        <v>0</v>
      </c>
      <c r="K19" s="16"/>
    </row>
    <row r="20" spans="1:11" ht="33" x14ac:dyDescent="0.25">
      <c r="A20" s="115" t="s">
        <v>89</v>
      </c>
      <c r="B20" s="116" t="s">
        <v>94</v>
      </c>
      <c r="C20" s="117" t="s">
        <v>90</v>
      </c>
      <c r="D20" s="118" t="s">
        <v>19</v>
      </c>
      <c r="E20" s="112">
        <v>2.68</v>
      </c>
      <c r="F20" s="112">
        <f t="shared" si="3"/>
        <v>964.80000000000007</v>
      </c>
      <c r="G20" s="112">
        <f>COMPOSIÇÕES!H40</f>
        <v>0</v>
      </c>
      <c r="H20" s="112">
        <f t="shared" si="2"/>
        <v>0</v>
      </c>
      <c r="I20" s="112">
        <f t="shared" si="4"/>
        <v>0</v>
      </c>
      <c r="J20" s="112">
        <f t="shared" si="5"/>
        <v>0</v>
      </c>
      <c r="K20" s="16"/>
    </row>
    <row r="21" spans="1:11" s="40" customFormat="1" ht="24.95" customHeight="1" x14ac:dyDescent="0.25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"/>
    </row>
    <row r="22" spans="1:11" s="17" customFormat="1" ht="24.95" customHeight="1" x14ac:dyDescent="0.25">
      <c r="A22" s="114" t="s">
        <v>29</v>
      </c>
      <c r="B22" s="147" t="s">
        <v>103</v>
      </c>
      <c r="C22" s="147"/>
      <c r="D22" s="147"/>
      <c r="E22" s="147"/>
      <c r="F22" s="147"/>
      <c r="G22" s="147"/>
      <c r="H22" s="147"/>
      <c r="I22" s="104">
        <f>ROUND(SUBTOTAL(9,I23:I23),2)</f>
        <v>0</v>
      </c>
      <c r="J22" s="104">
        <f>ROUND(I22/$I$8,2)</f>
        <v>0</v>
      </c>
    </row>
    <row r="23" spans="1:11" ht="42" customHeight="1" x14ac:dyDescent="0.25">
      <c r="A23" s="115" t="s">
        <v>87</v>
      </c>
      <c r="B23" s="116" t="s">
        <v>104</v>
      </c>
      <c r="C23" s="118" t="s">
        <v>50</v>
      </c>
      <c r="D23" s="118" t="s">
        <v>9</v>
      </c>
      <c r="E23" s="112">
        <v>1</v>
      </c>
      <c r="F23" s="112">
        <f>$I$8</f>
        <v>360</v>
      </c>
      <c r="G23" s="131" t="s">
        <v>74</v>
      </c>
      <c r="H23" s="112">
        <v>0</v>
      </c>
      <c r="I23" s="112">
        <f t="shared" ref="I23" si="6">ROUND(ROUND(F23,2)*ROUND(H23,2),2)</f>
        <v>0</v>
      </c>
      <c r="J23" s="112">
        <f>I23/$I$8</f>
        <v>0</v>
      </c>
    </row>
    <row r="24" spans="1:11" ht="24.95" customHeight="1" x14ac:dyDescent="0.25">
      <c r="A24" s="154" t="s">
        <v>17</v>
      </c>
      <c r="B24" s="154"/>
      <c r="C24" s="154"/>
      <c r="D24" s="154"/>
      <c r="E24" s="154"/>
      <c r="F24" s="154"/>
      <c r="G24" s="154"/>
      <c r="H24" s="154"/>
      <c r="I24" s="154"/>
      <c r="J24" s="154"/>
    </row>
    <row r="25" spans="1:11" s="17" customFormat="1" ht="24.95" customHeight="1" x14ac:dyDescent="0.25">
      <c r="A25" s="119" t="s">
        <v>8</v>
      </c>
      <c r="B25" s="147" t="s">
        <v>65</v>
      </c>
      <c r="C25" s="147"/>
      <c r="D25" s="147"/>
      <c r="E25" s="147"/>
      <c r="F25" s="147"/>
      <c r="G25" s="147"/>
      <c r="H25" s="147"/>
      <c r="I25" s="104">
        <f>ROUND(SUM(I26:I27),2)</f>
        <v>0</v>
      </c>
      <c r="J25" s="104">
        <f>ROUND(I25/$I$8,2)</f>
        <v>0</v>
      </c>
    </row>
    <row r="26" spans="1:11" ht="24.95" customHeight="1" x14ac:dyDescent="0.25">
      <c r="A26" s="128" t="s">
        <v>15</v>
      </c>
      <c r="B26" s="116" t="s">
        <v>101</v>
      </c>
      <c r="C26" s="118" t="s">
        <v>51</v>
      </c>
      <c r="D26" s="118" t="s">
        <v>9</v>
      </c>
      <c r="E26" s="112">
        <v>1</v>
      </c>
      <c r="F26" s="112">
        <f>$I$8</f>
        <v>360</v>
      </c>
      <c r="G26" s="131" t="s">
        <v>74</v>
      </c>
      <c r="H26" s="112">
        <v>0</v>
      </c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28" t="s">
        <v>109</v>
      </c>
      <c r="B27" s="116" t="s">
        <v>121</v>
      </c>
      <c r="C27" s="118" t="s">
        <v>132</v>
      </c>
      <c r="D27" s="118" t="s">
        <v>9</v>
      </c>
      <c r="E27" s="112">
        <v>1</v>
      </c>
      <c r="F27" s="112">
        <f>I8</f>
        <v>360</v>
      </c>
      <c r="G27" s="131">
        <f>COMPOSIÇÕES!H46</f>
        <v>0</v>
      </c>
      <c r="H27" s="112">
        <f>ROUND(G27+G27*$I$7,2)</f>
        <v>0</v>
      </c>
      <c r="I27" s="112">
        <f>ROUND(ROUND(F27,2)*ROUND(H27,2),2)</f>
        <v>0</v>
      </c>
      <c r="J27" s="112">
        <f>I27/$I$8</f>
        <v>0</v>
      </c>
      <c r="K27" s="33"/>
    </row>
    <row r="28" spans="1:11" ht="24.95" customHeigh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33"/>
    </row>
    <row r="29" spans="1:11" ht="24.95" customHeight="1" x14ac:dyDescent="0.25">
      <c r="A29" s="119" t="s">
        <v>53</v>
      </c>
      <c r="B29" s="147" t="s">
        <v>123</v>
      </c>
      <c r="C29" s="147"/>
      <c r="D29" s="147"/>
      <c r="E29" s="147"/>
      <c r="F29" s="147"/>
      <c r="G29" s="147"/>
      <c r="H29" s="147"/>
      <c r="I29" s="139">
        <f>SUM(I30:I31)</f>
        <v>0</v>
      </c>
      <c r="J29" s="140">
        <f>ROUND(I29/$I$8,2)</f>
        <v>0</v>
      </c>
      <c r="K29" s="33"/>
    </row>
    <row r="30" spans="1:11" ht="24.95" customHeight="1" x14ac:dyDescent="0.25">
      <c r="A30" s="128" t="s">
        <v>124</v>
      </c>
      <c r="B30" s="116" t="s">
        <v>125</v>
      </c>
      <c r="C30" s="117" t="s">
        <v>111</v>
      </c>
      <c r="D30" s="118" t="s">
        <v>9</v>
      </c>
      <c r="E30" s="112">
        <v>1</v>
      </c>
      <c r="F30" s="112">
        <f>I8</f>
        <v>360</v>
      </c>
      <c r="G30" s="131">
        <f>COMPOSIÇÕES!H51</f>
        <v>0</v>
      </c>
      <c r="H30" s="112">
        <f>ROUND(G30+G30*$I$6,2)</f>
        <v>0</v>
      </c>
      <c r="I30" s="112">
        <f>ROUND(ROUND(F30,2)*ROUND(H30,2),2)</f>
        <v>0</v>
      </c>
      <c r="J30" s="112">
        <f>I30/$I$8</f>
        <v>0</v>
      </c>
      <c r="K30" s="33"/>
    </row>
    <row r="31" spans="1:11" ht="24.95" customHeight="1" x14ac:dyDescent="0.25">
      <c r="A31" s="128" t="s">
        <v>128</v>
      </c>
      <c r="B31" s="116" t="s">
        <v>130</v>
      </c>
      <c r="C31" s="117">
        <v>94990</v>
      </c>
      <c r="D31" s="118" t="s">
        <v>129</v>
      </c>
      <c r="E31" s="112">
        <f>1.6*3*0.03</f>
        <v>0.14400000000000002</v>
      </c>
      <c r="F31" s="112">
        <f>E31*I8</f>
        <v>51.84</v>
      </c>
      <c r="G31" s="131">
        <v>0</v>
      </c>
      <c r="H31" s="112">
        <f>ROUND(G31+G31*$I$6,2)</f>
        <v>0</v>
      </c>
      <c r="I31" s="112">
        <f>ROUND(ROUND(F31,2)*ROUND(H31,2),2)</f>
        <v>0</v>
      </c>
      <c r="J31" s="112">
        <f>I31/$I$8</f>
        <v>0</v>
      </c>
      <c r="K31" s="33"/>
    </row>
    <row r="32" spans="1:11" ht="24.95" customHeight="1" x14ac:dyDescent="0.25">
      <c r="A32" s="145"/>
      <c r="B32" s="145"/>
      <c r="C32" s="145"/>
      <c r="D32" s="145"/>
      <c r="E32" s="145"/>
      <c r="F32" s="145"/>
      <c r="G32" s="145"/>
      <c r="H32" s="145"/>
      <c r="I32" s="145"/>
      <c r="J32" s="145"/>
    </row>
    <row r="33" spans="1:10" s="18" customFormat="1" ht="24.95" customHeight="1" x14ac:dyDescent="0.25">
      <c r="A33" s="146" t="s">
        <v>25</v>
      </c>
      <c r="B33" s="146"/>
      <c r="C33" s="120"/>
      <c r="D33" s="120"/>
      <c r="E33" s="120"/>
      <c r="F33" s="120"/>
      <c r="G33" s="120"/>
      <c r="H33" s="120"/>
      <c r="I33" s="121">
        <f>I12+I25+I29</f>
        <v>0</v>
      </c>
      <c r="J33" s="121">
        <f>I33/I8</f>
        <v>0</v>
      </c>
    </row>
  </sheetData>
  <mergeCells count="30">
    <mergeCell ref="A28:J28"/>
    <mergeCell ref="B29:H29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32:J32"/>
    <mergeCell ref="A33:B33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44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90"/>
  <sheetViews>
    <sheetView view="pageBreakPreview" zoomScaleNormal="100" zoomScaleSheetLayoutView="100" workbookViewId="0">
      <pane ySplit="9" topLeftCell="A34" activePane="bottomLeft" state="frozen"/>
      <selection activeCell="B11" sqref="B11:H11"/>
      <selection pane="bottomLeft" activeCell="J48" sqref="J48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62" t="s">
        <v>99</v>
      </c>
      <c r="C1" s="162"/>
      <c r="D1" s="162"/>
      <c r="E1" s="162"/>
      <c r="F1" s="162"/>
      <c r="G1" s="162"/>
      <c r="H1" s="162"/>
    </row>
    <row r="2" spans="1:8" s="20" customFormat="1" x14ac:dyDescent="0.2">
      <c r="A2" s="1"/>
      <c r="B2" s="162" t="s">
        <v>0</v>
      </c>
      <c r="C2" s="162"/>
      <c r="D2" s="162"/>
      <c r="E2" s="162"/>
      <c r="F2" s="162"/>
      <c r="G2" s="162"/>
      <c r="H2" s="162"/>
    </row>
    <row r="3" spans="1:8" s="20" customFormat="1" x14ac:dyDescent="0.2">
      <c r="A3" s="1"/>
      <c r="B3" s="163" t="s">
        <v>100</v>
      </c>
      <c r="C3" s="163"/>
      <c r="D3" s="163"/>
      <c r="E3" s="163"/>
      <c r="F3" s="163"/>
      <c r="G3" s="163"/>
      <c r="H3" s="163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10</v>
      </c>
      <c r="B5" s="177" t="str">
        <f>ANALÍTICO!B6</f>
        <v>FORNECIMENTO, TRANSPORTE E INSTALAÇÃO DE MÓDULOS SANITÁRIOS COM TRATAMENTO POR DESIDRATAÇÃO -ALAGOAS</v>
      </c>
      <c r="C5" s="177"/>
      <c r="D5" s="177"/>
      <c r="E5" s="177"/>
      <c r="F5" s="177"/>
      <c r="G5" s="177"/>
      <c r="H5" s="177"/>
    </row>
    <row r="6" spans="1:8" s="20" customFormat="1" x14ac:dyDescent="0.2"/>
    <row r="7" spans="1:8" s="20" customFormat="1" x14ac:dyDescent="0.2">
      <c r="A7" s="34" t="s">
        <v>48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41</v>
      </c>
      <c r="C9" s="30" t="s">
        <v>42</v>
      </c>
      <c r="D9" s="30" t="s">
        <v>28</v>
      </c>
      <c r="E9" s="30" t="s">
        <v>43</v>
      </c>
      <c r="F9" s="31" t="s">
        <v>44</v>
      </c>
      <c r="G9" s="31" t="s">
        <v>45</v>
      </c>
      <c r="H9" s="31" t="s">
        <v>46</v>
      </c>
    </row>
    <row r="10" spans="1:8" ht="30" x14ac:dyDescent="0.25">
      <c r="A10" s="61" t="s">
        <v>69</v>
      </c>
      <c r="B10" s="61"/>
      <c r="C10" s="61" t="s">
        <v>66</v>
      </c>
      <c r="D10" s="61" t="s">
        <v>84</v>
      </c>
      <c r="E10" s="73" t="s">
        <v>75</v>
      </c>
      <c r="F10" s="74"/>
      <c r="G10" s="74"/>
      <c r="H10" s="74"/>
    </row>
    <row r="11" spans="1:8" ht="42.75" x14ac:dyDescent="0.25">
      <c r="A11" s="61"/>
      <c r="B11" s="62" t="s">
        <v>76</v>
      </c>
      <c r="C11" s="130">
        <v>4417</v>
      </c>
      <c r="D11" s="62" t="s">
        <v>61</v>
      </c>
      <c r="E11" s="75" t="s">
        <v>77</v>
      </c>
      <c r="F11" s="76">
        <v>1</v>
      </c>
      <c r="G11" s="76"/>
      <c r="H11" s="76">
        <f>ROUND(F11*G11,2)</f>
        <v>0</v>
      </c>
    </row>
    <row r="12" spans="1:8" ht="42.75" x14ac:dyDescent="0.25">
      <c r="A12" s="61"/>
      <c r="B12" s="62" t="s">
        <v>76</v>
      </c>
      <c r="C12" s="130">
        <v>4491</v>
      </c>
      <c r="D12" s="62" t="s">
        <v>58</v>
      </c>
      <c r="E12" s="75" t="s">
        <v>77</v>
      </c>
      <c r="F12" s="76">
        <v>4</v>
      </c>
      <c r="G12" s="76"/>
      <c r="H12" s="76">
        <f t="shared" ref="H12:H17" si="0">ROUND(F12*G12,2)</f>
        <v>0</v>
      </c>
    </row>
    <row r="13" spans="1:8" ht="57" x14ac:dyDescent="0.25">
      <c r="A13" s="61"/>
      <c r="B13" s="62" t="s">
        <v>76</v>
      </c>
      <c r="C13" s="130">
        <v>4813</v>
      </c>
      <c r="D13" s="62" t="s">
        <v>78</v>
      </c>
      <c r="E13" s="75" t="s">
        <v>75</v>
      </c>
      <c r="F13" s="76">
        <v>1</v>
      </c>
      <c r="G13" s="76"/>
      <c r="H13" s="76">
        <f t="shared" si="0"/>
        <v>0</v>
      </c>
    </row>
    <row r="14" spans="1:8" ht="28.5" x14ac:dyDescent="0.25">
      <c r="A14" s="61"/>
      <c r="B14" s="62" t="s">
        <v>76</v>
      </c>
      <c r="C14" s="130">
        <v>5075</v>
      </c>
      <c r="D14" s="62" t="s">
        <v>57</v>
      </c>
      <c r="E14" s="75" t="s">
        <v>79</v>
      </c>
      <c r="F14" s="76">
        <v>0.11</v>
      </c>
      <c r="G14" s="76"/>
      <c r="H14" s="76">
        <f t="shared" si="0"/>
        <v>0</v>
      </c>
    </row>
    <row r="15" spans="1:8" ht="28.5" x14ac:dyDescent="0.25">
      <c r="A15" s="61"/>
      <c r="B15" s="62" t="s">
        <v>47</v>
      </c>
      <c r="C15" s="130">
        <v>88262</v>
      </c>
      <c r="D15" s="62" t="s">
        <v>80</v>
      </c>
      <c r="E15" s="75" t="s">
        <v>14</v>
      </c>
      <c r="F15" s="76">
        <v>1</v>
      </c>
      <c r="G15" s="76"/>
      <c r="H15" s="76">
        <f t="shared" si="0"/>
        <v>0</v>
      </c>
    </row>
    <row r="16" spans="1:8" ht="28.5" x14ac:dyDescent="0.25">
      <c r="A16" s="61"/>
      <c r="B16" s="62" t="s">
        <v>47</v>
      </c>
      <c r="C16" s="130">
        <v>88316</v>
      </c>
      <c r="D16" s="62" t="s">
        <v>81</v>
      </c>
      <c r="E16" s="75" t="s">
        <v>14</v>
      </c>
      <c r="F16" s="76">
        <v>2</v>
      </c>
      <c r="G16" s="76"/>
      <c r="H16" s="76">
        <f t="shared" si="0"/>
        <v>0</v>
      </c>
    </row>
    <row r="17" spans="1:8" ht="57" x14ac:dyDescent="0.25">
      <c r="A17" s="61"/>
      <c r="B17" s="62" t="s">
        <v>47</v>
      </c>
      <c r="C17" s="130">
        <v>94962</v>
      </c>
      <c r="D17" s="62" t="s">
        <v>82</v>
      </c>
      <c r="E17" s="75" t="s">
        <v>83</v>
      </c>
      <c r="F17" s="76">
        <v>0.01</v>
      </c>
      <c r="G17" s="76"/>
      <c r="H17" s="76">
        <f t="shared" si="0"/>
        <v>0</v>
      </c>
    </row>
    <row r="18" spans="1:8" x14ac:dyDescent="0.25">
      <c r="A18" s="77"/>
      <c r="B18" s="77"/>
      <c r="C18" s="73"/>
      <c r="D18" s="73" t="s">
        <v>27</v>
      </c>
      <c r="E18" s="73"/>
      <c r="F18" s="76"/>
      <c r="G18" s="76"/>
      <c r="H18" s="78">
        <f>SUM(H11:H17)</f>
        <v>0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13</v>
      </c>
      <c r="B20" s="80"/>
      <c r="C20" s="81" t="s">
        <v>67</v>
      </c>
      <c r="D20" s="82" t="s">
        <v>92</v>
      </c>
      <c r="E20" s="81" t="s">
        <v>18</v>
      </c>
      <c r="F20" s="83"/>
      <c r="G20" s="84"/>
      <c r="H20" s="84"/>
    </row>
    <row r="21" spans="1:8" ht="28.5" x14ac:dyDescent="0.25">
      <c r="A21" s="85"/>
      <c r="B21" s="86" t="s">
        <v>62</v>
      </c>
      <c r="C21" s="87" t="s">
        <v>115</v>
      </c>
      <c r="D21" s="129" t="s">
        <v>117</v>
      </c>
      <c r="E21" s="88" t="s">
        <v>26</v>
      </c>
      <c r="F21" s="83">
        <v>1.9124115509657679E-3</v>
      </c>
      <c r="G21" s="84"/>
      <c r="H21" s="84">
        <f>ROUND(F21*G21,2)</f>
        <v>0</v>
      </c>
    </row>
    <row r="22" spans="1:8" x14ac:dyDescent="0.25">
      <c r="A22" s="85"/>
      <c r="B22" s="86" t="s">
        <v>62</v>
      </c>
      <c r="C22" s="87" t="s">
        <v>116</v>
      </c>
      <c r="D22" s="129" t="s">
        <v>118</v>
      </c>
      <c r="E22" s="88" t="s">
        <v>26</v>
      </c>
      <c r="F22" s="83">
        <v>1.9124115509657679E-3</v>
      </c>
      <c r="G22" s="143"/>
      <c r="H22" s="84">
        <f>ROUND(F22*G22,2)</f>
        <v>0</v>
      </c>
    </row>
    <row r="23" spans="1:8" ht="28.5" x14ac:dyDescent="0.25">
      <c r="A23" s="85"/>
      <c r="B23" s="90" t="s">
        <v>47</v>
      </c>
      <c r="C23" s="91">
        <v>88316</v>
      </c>
      <c r="D23" s="92" t="s">
        <v>81</v>
      </c>
      <c r="E23" s="93" t="s">
        <v>14</v>
      </c>
      <c r="F23" s="83">
        <v>1.9124115509657679E-3</v>
      </c>
      <c r="G23" s="89"/>
      <c r="H23" s="84">
        <f>ROUND(F23*G23,2)</f>
        <v>0</v>
      </c>
    </row>
    <row r="24" spans="1:8" x14ac:dyDescent="0.25">
      <c r="A24" s="85"/>
      <c r="B24" s="86"/>
      <c r="C24" s="94"/>
      <c r="D24" s="81" t="s">
        <v>27</v>
      </c>
      <c r="E24" s="81"/>
      <c r="F24" s="95"/>
      <c r="G24" s="96"/>
      <c r="H24" s="96">
        <f>SUBTOTAL(9,H21:H23)</f>
        <v>0</v>
      </c>
    </row>
    <row r="25" spans="1:8" x14ac:dyDescent="0.25">
      <c r="A25" s="77"/>
      <c r="B25" s="77"/>
      <c r="C25" s="73"/>
      <c r="D25" s="73"/>
      <c r="E25" s="73"/>
      <c r="F25" s="74"/>
      <c r="G25" s="74"/>
      <c r="H25" s="74"/>
    </row>
    <row r="26" spans="1:8" ht="30" x14ac:dyDescent="0.25">
      <c r="A26" s="79" t="s">
        <v>85</v>
      </c>
      <c r="B26" s="80"/>
      <c r="C26" s="81" t="s">
        <v>68</v>
      </c>
      <c r="D26" s="82" t="s">
        <v>97</v>
      </c>
      <c r="E26" s="81" t="s">
        <v>18</v>
      </c>
      <c r="F26" s="83"/>
      <c r="G26" s="84"/>
      <c r="H26" s="84"/>
    </row>
    <row r="27" spans="1:8" ht="28.5" x14ac:dyDescent="0.25">
      <c r="A27" s="85"/>
      <c r="B27" s="86" t="s">
        <v>62</v>
      </c>
      <c r="C27" s="87" t="s">
        <v>115</v>
      </c>
      <c r="D27" s="129" t="s">
        <v>117</v>
      </c>
      <c r="E27" s="88" t="s">
        <v>26</v>
      </c>
      <c r="F27" s="83">
        <v>1.9124115509657679E-3</v>
      </c>
      <c r="G27" s="84"/>
      <c r="H27" s="84">
        <f>ROUND(F27*G27,2)</f>
        <v>0</v>
      </c>
    </row>
    <row r="28" spans="1:8" x14ac:dyDescent="0.25">
      <c r="A28" s="85"/>
      <c r="B28" s="86" t="s">
        <v>62</v>
      </c>
      <c r="C28" s="87" t="s">
        <v>116</v>
      </c>
      <c r="D28" s="129" t="s">
        <v>118</v>
      </c>
      <c r="E28" s="88" t="s">
        <v>26</v>
      </c>
      <c r="F28" s="83">
        <v>1.9124115509657679E-3</v>
      </c>
      <c r="G28" s="143"/>
      <c r="H28" s="84">
        <f>ROUND(F28*G28,2)</f>
        <v>0</v>
      </c>
    </row>
    <row r="29" spans="1:8" ht="28.5" x14ac:dyDescent="0.25">
      <c r="A29" s="85"/>
      <c r="B29" s="90" t="s">
        <v>47</v>
      </c>
      <c r="C29" s="91">
        <v>88316</v>
      </c>
      <c r="D29" s="92" t="s">
        <v>81</v>
      </c>
      <c r="E29" s="93" t="s">
        <v>14</v>
      </c>
      <c r="F29" s="83">
        <v>1.9124115509657679E-3</v>
      </c>
      <c r="G29" s="89"/>
      <c r="H29" s="84">
        <f>ROUND(F29*G29,2)</f>
        <v>0</v>
      </c>
    </row>
    <row r="30" spans="1:8" x14ac:dyDescent="0.25">
      <c r="A30" s="85"/>
      <c r="B30" s="86"/>
      <c r="C30" s="94"/>
      <c r="D30" s="81" t="s">
        <v>27</v>
      </c>
      <c r="E30" s="81"/>
      <c r="F30" s="95"/>
      <c r="G30" s="96"/>
      <c r="H30" s="96">
        <f>SUBTOTAL(9,H27:H29)</f>
        <v>0</v>
      </c>
    </row>
    <row r="31" spans="1:8" x14ac:dyDescent="0.25">
      <c r="A31" s="85"/>
      <c r="B31" s="86"/>
      <c r="C31" s="94"/>
      <c r="D31" s="97"/>
      <c r="E31" s="88"/>
      <c r="F31" s="83"/>
      <c r="G31" s="84"/>
      <c r="H31" s="84"/>
    </row>
    <row r="32" spans="1:8" ht="45" x14ac:dyDescent="0.25">
      <c r="A32" s="79" t="s">
        <v>86</v>
      </c>
      <c r="B32" s="80"/>
      <c r="C32" s="81" t="s">
        <v>88</v>
      </c>
      <c r="D32" s="82" t="s">
        <v>95</v>
      </c>
      <c r="E32" s="81" t="s">
        <v>18</v>
      </c>
      <c r="F32" s="83"/>
      <c r="G32" s="84"/>
      <c r="H32" s="84"/>
    </row>
    <row r="33" spans="1:10" ht="28.5" x14ac:dyDescent="0.25">
      <c r="A33" s="85"/>
      <c r="B33" s="86" t="s">
        <v>62</v>
      </c>
      <c r="C33" s="132" t="s">
        <v>127</v>
      </c>
      <c r="D33" s="133" t="s">
        <v>119</v>
      </c>
      <c r="E33" s="88" t="s">
        <v>26</v>
      </c>
      <c r="F33" s="98">
        <v>1.0040160642570281E-2</v>
      </c>
      <c r="G33" s="84"/>
      <c r="H33" s="84">
        <f t="shared" ref="H33:H34" si="1">ROUND(F33*G33,2)</f>
        <v>0</v>
      </c>
    </row>
    <row r="34" spans="1:10" ht="28.5" x14ac:dyDescent="0.25">
      <c r="A34" s="85"/>
      <c r="B34" s="90" t="s">
        <v>47</v>
      </c>
      <c r="C34" s="91">
        <v>88316</v>
      </c>
      <c r="D34" s="92" t="s">
        <v>81</v>
      </c>
      <c r="E34" s="93" t="s">
        <v>14</v>
      </c>
      <c r="F34" s="98">
        <v>1.0040160642570281E-2</v>
      </c>
      <c r="G34" s="84"/>
      <c r="H34" s="84">
        <f t="shared" si="1"/>
        <v>0</v>
      </c>
    </row>
    <row r="35" spans="1:10" x14ac:dyDescent="0.25">
      <c r="A35" s="85"/>
      <c r="B35" s="86"/>
      <c r="C35" s="94"/>
      <c r="D35" s="82" t="s">
        <v>27</v>
      </c>
      <c r="E35" s="81"/>
      <c r="F35" s="95"/>
      <c r="G35" s="96"/>
      <c r="H35" s="96">
        <f>SUBTOTAL(9,H33:H34)</f>
        <v>0</v>
      </c>
    </row>
    <row r="36" spans="1:10" x14ac:dyDescent="0.25">
      <c r="A36" s="85"/>
      <c r="B36" s="86"/>
      <c r="C36" s="94"/>
      <c r="D36" s="97"/>
      <c r="E36" s="88"/>
      <c r="F36" s="83"/>
      <c r="G36" s="84"/>
      <c r="H36" s="84"/>
    </row>
    <row r="37" spans="1:10" ht="45" x14ac:dyDescent="0.25">
      <c r="A37" s="79" t="s">
        <v>89</v>
      </c>
      <c r="B37" s="80"/>
      <c r="C37" s="81" t="s">
        <v>90</v>
      </c>
      <c r="D37" s="82" t="s">
        <v>96</v>
      </c>
      <c r="E37" s="81" t="s">
        <v>18</v>
      </c>
      <c r="F37" s="83"/>
      <c r="G37" s="84"/>
      <c r="H37" s="84"/>
    </row>
    <row r="38" spans="1:10" ht="28.5" x14ac:dyDescent="0.25">
      <c r="A38" s="85"/>
      <c r="B38" s="86" t="s">
        <v>62</v>
      </c>
      <c r="C38" s="132" t="s">
        <v>127</v>
      </c>
      <c r="D38" s="133" t="s">
        <v>119</v>
      </c>
      <c r="E38" s="88" t="s">
        <v>26</v>
      </c>
      <c r="F38" s="83">
        <v>1.5060240963855423E-2</v>
      </c>
      <c r="G38" s="84"/>
      <c r="H38" s="84">
        <f t="shared" ref="H38:H39" si="2">ROUND(F38*G38,2)</f>
        <v>0</v>
      </c>
    </row>
    <row r="39" spans="1:10" ht="28.5" x14ac:dyDescent="0.25">
      <c r="A39" s="85"/>
      <c r="B39" s="90" t="s">
        <v>47</v>
      </c>
      <c r="C39" s="91">
        <v>88316</v>
      </c>
      <c r="D39" s="92" t="s">
        <v>81</v>
      </c>
      <c r="E39" s="93" t="s">
        <v>14</v>
      </c>
      <c r="F39" s="83">
        <v>1.5060240963855423E-2</v>
      </c>
      <c r="G39" s="84"/>
      <c r="H39" s="84">
        <f t="shared" si="2"/>
        <v>0</v>
      </c>
    </row>
    <row r="40" spans="1:10" x14ac:dyDescent="0.25">
      <c r="A40" s="85"/>
      <c r="B40" s="90"/>
      <c r="C40" s="91"/>
      <c r="D40" s="82" t="s">
        <v>27</v>
      </c>
      <c r="E40" s="81"/>
      <c r="F40" s="95"/>
      <c r="G40" s="96"/>
      <c r="H40" s="96">
        <f>SUBTOTAL(9,H38:H39)</f>
        <v>0</v>
      </c>
    </row>
    <row r="41" spans="1:10" x14ac:dyDescent="0.25">
      <c r="A41" s="85"/>
      <c r="B41" s="90"/>
      <c r="C41" s="91"/>
      <c r="D41" s="92"/>
      <c r="E41" s="93"/>
      <c r="F41" s="83"/>
      <c r="G41" s="84"/>
      <c r="H41" s="84"/>
    </row>
    <row r="42" spans="1:10" x14ac:dyDescent="0.25">
      <c r="A42" s="126" t="s">
        <v>109</v>
      </c>
      <c r="B42" s="90"/>
      <c r="C42" s="81" t="s">
        <v>110</v>
      </c>
      <c r="D42" s="127" t="s">
        <v>120</v>
      </c>
      <c r="E42" s="142" t="s">
        <v>9</v>
      </c>
      <c r="F42" s="83"/>
      <c r="G42" s="84"/>
      <c r="H42" s="84"/>
    </row>
    <row r="43" spans="1:10" x14ac:dyDescent="0.25">
      <c r="A43" s="85"/>
      <c r="B43" s="90" t="s">
        <v>110</v>
      </c>
      <c r="C43" s="91"/>
      <c r="D43" s="92" t="s">
        <v>112</v>
      </c>
      <c r="E43" s="93" t="s">
        <v>9</v>
      </c>
      <c r="F43" s="83">
        <v>4</v>
      </c>
      <c r="G43" s="141"/>
      <c r="H43" s="84">
        <f>ROUND(F43*G43,2)</f>
        <v>0</v>
      </c>
      <c r="J43" s="144"/>
    </row>
    <row r="44" spans="1:10" x14ac:dyDescent="0.25">
      <c r="A44" s="85"/>
      <c r="B44" s="90" t="s">
        <v>110</v>
      </c>
      <c r="C44" s="91"/>
      <c r="D44" s="92" t="s">
        <v>113</v>
      </c>
      <c r="E44" s="93" t="s">
        <v>9</v>
      </c>
      <c r="F44" s="83">
        <v>1</v>
      </c>
      <c r="G44" s="141"/>
      <c r="H44" s="84">
        <f t="shared" ref="H44:H45" si="3">ROUND(F44*G44,2)</f>
        <v>0</v>
      </c>
    </row>
    <row r="45" spans="1:10" x14ac:dyDescent="0.25">
      <c r="A45" s="85"/>
      <c r="B45" s="90" t="s">
        <v>110</v>
      </c>
      <c r="C45" s="91"/>
      <c r="D45" s="92" t="s">
        <v>114</v>
      </c>
      <c r="E45" s="93" t="s">
        <v>9</v>
      </c>
      <c r="F45" s="83">
        <v>1</v>
      </c>
      <c r="G45" s="141"/>
      <c r="H45" s="84">
        <f t="shared" si="3"/>
        <v>0</v>
      </c>
    </row>
    <row r="46" spans="1:10" x14ac:dyDescent="0.25">
      <c r="A46" s="85"/>
      <c r="B46" s="90"/>
      <c r="C46" s="91"/>
      <c r="D46" s="82" t="s">
        <v>27</v>
      </c>
      <c r="E46" s="81"/>
      <c r="F46" s="95"/>
      <c r="G46" s="96"/>
      <c r="H46" s="96">
        <f>SUBTOTAL(9,H43:H45)</f>
        <v>0</v>
      </c>
    </row>
    <row r="47" spans="1:10" x14ac:dyDescent="0.25">
      <c r="A47" s="85"/>
      <c r="B47" s="90"/>
      <c r="C47" s="91"/>
      <c r="D47" s="92"/>
      <c r="E47" s="93"/>
      <c r="F47" s="83"/>
      <c r="G47" s="141"/>
      <c r="H47" s="84"/>
    </row>
    <row r="48" spans="1:10" ht="30" x14ac:dyDescent="0.25">
      <c r="A48" s="126" t="s">
        <v>124</v>
      </c>
      <c r="B48" s="90"/>
      <c r="C48" s="81" t="s">
        <v>111</v>
      </c>
      <c r="D48" s="127" t="s">
        <v>125</v>
      </c>
      <c r="E48" s="142" t="s">
        <v>9</v>
      </c>
      <c r="F48" s="83"/>
      <c r="G48" s="141"/>
      <c r="H48" s="84"/>
    </row>
    <row r="49" spans="1:12" x14ac:dyDescent="0.25">
      <c r="A49" s="85"/>
      <c r="B49" s="134" t="s">
        <v>76</v>
      </c>
      <c r="C49" s="135">
        <v>7304</v>
      </c>
      <c r="D49" s="136" t="s">
        <v>60</v>
      </c>
      <c r="E49" s="135" t="s">
        <v>56</v>
      </c>
      <c r="F49" s="137">
        <v>1.0460000000000001E-2</v>
      </c>
      <c r="G49" s="138"/>
      <c r="H49" s="138">
        <f>ROUND(F49*G49,2)</f>
        <v>0</v>
      </c>
    </row>
    <row r="50" spans="1:12" ht="31.5" x14ac:dyDescent="0.25">
      <c r="A50" s="85"/>
      <c r="B50" s="134" t="s">
        <v>47</v>
      </c>
      <c r="C50" s="135">
        <v>88312</v>
      </c>
      <c r="D50" s="136" t="s">
        <v>59</v>
      </c>
      <c r="E50" s="135" t="s">
        <v>14</v>
      </c>
      <c r="F50" s="137">
        <v>0.25</v>
      </c>
      <c r="G50" s="138"/>
      <c r="H50" s="138">
        <f>ROUND(F50*G50,2)</f>
        <v>0</v>
      </c>
    </row>
    <row r="51" spans="1:12" x14ac:dyDescent="0.25">
      <c r="A51" s="85"/>
      <c r="B51" s="90"/>
      <c r="C51" s="91"/>
      <c r="D51" s="82" t="s">
        <v>27</v>
      </c>
      <c r="E51" s="81"/>
      <c r="F51" s="95"/>
      <c r="G51" s="96"/>
      <c r="H51" s="96">
        <f>SUBTOTAL(9,H49:H50)</f>
        <v>0</v>
      </c>
    </row>
    <row r="52" spans="1:12" x14ac:dyDescent="0.25">
      <c r="A52" s="35"/>
      <c r="B52" s="36"/>
      <c r="C52" s="35"/>
      <c r="E52" s="37"/>
      <c r="F52" s="38"/>
      <c r="G52" s="39"/>
      <c r="H52" s="39"/>
    </row>
    <row r="53" spans="1:12" x14ac:dyDescent="0.25">
      <c r="A53" s="35"/>
      <c r="B53" s="36"/>
      <c r="C53" s="35"/>
      <c r="D53" s="32"/>
      <c r="E53" s="37"/>
      <c r="F53" s="38"/>
      <c r="G53" s="39"/>
      <c r="H53" s="39"/>
      <c r="L53" s="33"/>
    </row>
    <row r="54" spans="1:12" x14ac:dyDescent="0.25">
      <c r="A54" s="35"/>
      <c r="B54" s="36"/>
      <c r="C54" s="35"/>
      <c r="D54" s="32"/>
      <c r="E54" s="37"/>
      <c r="F54" s="38"/>
      <c r="G54" s="39"/>
      <c r="H54" s="39"/>
    </row>
    <row r="55" spans="1:12" x14ac:dyDescent="0.25">
      <c r="A55" s="35"/>
      <c r="B55" s="36"/>
      <c r="C55" s="35"/>
      <c r="D55" s="32"/>
      <c r="E55" s="37"/>
      <c r="F55" s="38"/>
      <c r="G55" s="39"/>
      <c r="H55" s="39"/>
    </row>
    <row r="56" spans="1:12" x14ac:dyDescent="0.25">
      <c r="A56" s="35"/>
      <c r="B56" s="36"/>
      <c r="C56" s="35"/>
      <c r="D56" s="32"/>
      <c r="E56" s="37"/>
      <c r="F56" s="38"/>
      <c r="G56" s="39"/>
      <c r="H56" s="39"/>
    </row>
    <row r="57" spans="1:12" x14ac:dyDescent="0.25">
      <c r="A57" s="35"/>
      <c r="B57" s="36"/>
      <c r="C57" s="35"/>
      <c r="D57" s="32"/>
      <c r="E57" s="37"/>
      <c r="F57" s="38"/>
      <c r="G57" s="39"/>
      <c r="H57" s="39"/>
    </row>
    <row r="58" spans="1:12" x14ac:dyDescent="0.25">
      <c r="A58" s="35"/>
      <c r="B58" s="14"/>
      <c r="C58" s="35"/>
      <c r="E58" s="37"/>
      <c r="F58" s="38"/>
      <c r="G58" s="39"/>
      <c r="H58" s="39"/>
    </row>
    <row r="59" spans="1:12" x14ac:dyDescent="0.25">
      <c r="A59" s="35"/>
      <c r="B59" s="14"/>
      <c r="C59" s="35"/>
      <c r="E59" s="37"/>
      <c r="F59" s="38"/>
      <c r="G59" s="39"/>
      <c r="H59" s="39"/>
    </row>
    <row r="60" spans="1:12" x14ac:dyDescent="0.25">
      <c r="A60" s="35"/>
      <c r="B60" s="14"/>
      <c r="C60" s="35"/>
      <c r="E60" s="37"/>
      <c r="F60" s="38"/>
      <c r="G60" s="39"/>
      <c r="H60" s="39"/>
    </row>
    <row r="61" spans="1:12" x14ac:dyDescent="0.25">
      <c r="A61" s="35"/>
      <c r="B61" s="14"/>
      <c r="C61" s="35"/>
      <c r="E61" s="37"/>
      <c r="F61" s="38"/>
      <c r="G61" s="39"/>
      <c r="H61" s="39"/>
    </row>
    <row r="62" spans="1:12" x14ac:dyDescent="0.25">
      <c r="A62" s="35"/>
      <c r="B62" s="14"/>
      <c r="C62" s="35"/>
      <c r="E62" s="37"/>
      <c r="F62" s="38"/>
      <c r="G62" s="39"/>
      <c r="H62" s="39"/>
    </row>
    <row r="63" spans="1:12" x14ac:dyDescent="0.25">
      <c r="A63" s="35"/>
      <c r="B63" s="14"/>
      <c r="C63" s="35"/>
      <c r="E63" s="37"/>
      <c r="F63" s="38"/>
      <c r="G63" s="39"/>
      <c r="H63" s="39"/>
    </row>
    <row r="64" spans="1:12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  <row r="78" spans="1:8" x14ac:dyDescent="0.25">
      <c r="A78" s="35"/>
      <c r="B78" s="14"/>
      <c r="C78" s="35"/>
      <c r="E78" s="37"/>
      <c r="F78" s="38"/>
      <c r="G78" s="39"/>
      <c r="H78" s="39"/>
    </row>
    <row r="79" spans="1:8" x14ac:dyDescent="0.25">
      <c r="A79" s="35"/>
      <c r="B79" s="14"/>
      <c r="C79" s="35"/>
      <c r="E79" s="37"/>
      <c r="F79" s="38"/>
      <c r="G79" s="39"/>
      <c r="H79" s="39"/>
    </row>
    <row r="80" spans="1:8" x14ac:dyDescent="0.25">
      <c r="A80" s="35"/>
      <c r="B80" s="14"/>
      <c r="C80" s="35"/>
      <c r="E80" s="37"/>
      <c r="F80" s="38"/>
      <c r="G80" s="39"/>
      <c r="H80" s="39"/>
    </row>
    <row r="81" spans="1:8" x14ac:dyDescent="0.25">
      <c r="A81" s="35"/>
      <c r="B81" s="14"/>
      <c r="C81" s="35"/>
      <c r="E81" s="37"/>
      <c r="F81" s="38"/>
      <c r="G81" s="39"/>
      <c r="H81" s="39"/>
    </row>
    <row r="82" spans="1:8" x14ac:dyDescent="0.25">
      <c r="A82" s="35"/>
      <c r="B82" s="14"/>
      <c r="C82" s="35"/>
      <c r="E82" s="37"/>
      <c r="F82" s="38"/>
      <c r="G82" s="39"/>
      <c r="H82" s="39"/>
    </row>
    <row r="83" spans="1:8" x14ac:dyDescent="0.25">
      <c r="A83" s="35"/>
      <c r="B83" s="14"/>
      <c r="C83" s="35"/>
      <c r="E83" s="37"/>
      <c r="F83" s="38"/>
      <c r="G83" s="39"/>
      <c r="H83" s="39"/>
    </row>
    <row r="84" spans="1:8" x14ac:dyDescent="0.25">
      <c r="A84" s="35"/>
      <c r="B84" s="14"/>
      <c r="C84" s="35"/>
      <c r="E84" s="37"/>
      <c r="F84" s="38"/>
      <c r="G84" s="39"/>
      <c r="H84" s="39"/>
    </row>
    <row r="85" spans="1:8" x14ac:dyDescent="0.25">
      <c r="A85" s="35"/>
      <c r="B85" s="14"/>
      <c r="C85" s="35"/>
      <c r="E85" s="37"/>
      <c r="F85" s="38"/>
      <c r="G85" s="39"/>
      <c r="H85" s="39"/>
    </row>
    <row r="86" spans="1:8" x14ac:dyDescent="0.25">
      <c r="A86" s="35"/>
      <c r="B86" s="14"/>
      <c r="C86" s="35"/>
      <c r="E86" s="37"/>
      <c r="F86" s="38"/>
      <c r="G86" s="39"/>
      <c r="H86" s="39"/>
    </row>
    <row r="87" spans="1:8" x14ac:dyDescent="0.25">
      <c r="A87" s="35"/>
      <c r="B87" s="14"/>
      <c r="C87" s="35"/>
      <c r="E87" s="37"/>
      <c r="F87" s="38"/>
      <c r="G87" s="39"/>
      <c r="H87" s="39"/>
    </row>
    <row r="88" spans="1:8" x14ac:dyDescent="0.25">
      <c r="A88" s="35"/>
      <c r="B88" s="14"/>
      <c r="C88" s="35"/>
      <c r="E88" s="37"/>
      <c r="F88" s="38"/>
      <c r="G88" s="39"/>
      <c r="H88" s="39"/>
    </row>
    <row r="89" spans="1:8" x14ac:dyDescent="0.25">
      <c r="A89" s="35"/>
      <c r="B89" s="14"/>
      <c r="C89" s="35"/>
      <c r="E89" s="37"/>
      <c r="F89" s="38"/>
      <c r="G89" s="39"/>
      <c r="H89" s="39"/>
    </row>
    <row r="90" spans="1:8" x14ac:dyDescent="0.25">
      <c r="A90" s="35"/>
      <c r="B90" s="14"/>
      <c r="C90" s="35"/>
      <c r="E90" s="37"/>
      <c r="F90" s="38"/>
      <c r="G90" s="39"/>
      <c r="H90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6"/>
  <sheetViews>
    <sheetView zoomScale="70" zoomScaleNormal="70" workbookViewId="0">
      <selection activeCell="C15" sqref="C15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99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100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10</v>
      </c>
      <c r="B6" s="178" t="s">
        <v>105</v>
      </c>
      <c r="C6" s="178"/>
      <c r="D6" s="178"/>
      <c r="E6" s="178"/>
      <c r="F6" s="178"/>
      <c r="G6" s="178"/>
      <c r="H6" s="178"/>
    </row>
    <row r="7" spans="1:15" s="43" customFormat="1" x14ac:dyDescent="0.2">
      <c r="C7" s="26"/>
    </row>
    <row r="8" spans="1:15" s="43" customFormat="1" ht="25.5" x14ac:dyDescent="0.2">
      <c r="A8" s="179" t="s">
        <v>30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31</v>
      </c>
      <c r="D10" s="48" t="s">
        <v>32</v>
      </c>
      <c r="E10" s="48" t="s">
        <v>33</v>
      </c>
      <c r="F10" s="48" t="s">
        <v>34</v>
      </c>
      <c r="G10" s="48" t="s">
        <v>35</v>
      </c>
      <c r="H10" s="48" t="s">
        <v>36</v>
      </c>
      <c r="I10" s="48" t="s">
        <v>37</v>
      </c>
      <c r="J10" s="48" t="s">
        <v>38</v>
      </c>
      <c r="K10" s="48" t="s">
        <v>39</v>
      </c>
    </row>
    <row r="11" spans="1:15" s="45" customFormat="1" ht="35.1" customHeight="1" x14ac:dyDescent="0.2">
      <c r="A11" s="47" t="s">
        <v>6</v>
      </c>
      <c r="B11" s="48" t="s">
        <v>72</v>
      </c>
      <c r="C11" s="60">
        <f>ANALÍTICO!I14</f>
        <v>0</v>
      </c>
      <c r="D11" s="63">
        <f>$C$11/7</f>
        <v>0</v>
      </c>
      <c r="E11" s="63">
        <f>$C$11/7</f>
        <v>0</v>
      </c>
      <c r="F11" s="63">
        <f t="shared" ref="F11:J11" si="0">$C$11/7</f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>SUM(D11:J11)</f>
        <v>0</v>
      </c>
      <c r="N11" s="67"/>
    </row>
    <row r="12" spans="1:15" s="45" customFormat="1" ht="35.1" customHeight="1" x14ac:dyDescent="0.2">
      <c r="A12" s="47" t="s">
        <v>7</v>
      </c>
      <c r="B12" s="48" t="s">
        <v>106</v>
      </c>
      <c r="C12" s="60">
        <f>ANALÍTICO!I16</f>
        <v>0</v>
      </c>
      <c r="D12" s="63">
        <f t="shared" ref="D12:D14" si="1">$C12/7/2</f>
        <v>0</v>
      </c>
      <c r="E12" s="63">
        <f t="shared" ref="E12:E14" si="2">$C12/6</f>
        <v>0</v>
      </c>
      <c r="F12" s="63">
        <f t="shared" ref="F12:I14" si="3">$C12/6</f>
        <v>0</v>
      </c>
      <c r="G12" s="63">
        <f t="shared" si="3"/>
        <v>0</v>
      </c>
      <c r="H12" s="63">
        <f t="shared" si="3"/>
        <v>0</v>
      </c>
      <c r="I12" s="63">
        <f t="shared" si="3"/>
        <v>0</v>
      </c>
      <c r="J12" s="63">
        <f t="shared" ref="J12" si="4">C12-SUM(D12:I12)</f>
        <v>0</v>
      </c>
      <c r="K12" s="63">
        <f t="shared" ref="K12" si="5">SUM(D12:J12)</f>
        <v>0</v>
      </c>
      <c r="L12" s="64"/>
      <c r="N12" s="67"/>
    </row>
    <row r="13" spans="1:15" s="53" customFormat="1" ht="36.75" customHeight="1" x14ac:dyDescent="0.25">
      <c r="A13" s="71" t="s">
        <v>29</v>
      </c>
      <c r="B13" s="50" t="s">
        <v>103</v>
      </c>
      <c r="C13" s="51">
        <f>ANALÍTICO!I22</f>
        <v>0</v>
      </c>
      <c r="D13" s="52">
        <f>$C13/7/2</f>
        <v>0</v>
      </c>
      <c r="E13" s="52">
        <f>$C13/6</f>
        <v>0</v>
      </c>
      <c r="F13" s="52">
        <f t="shared" si="3"/>
        <v>0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52">
        <f>C13-SUM(D13:I13)</f>
        <v>0</v>
      </c>
      <c r="K13" s="52">
        <f t="shared" ref="K13:K17" si="6">SUM(D13:J13)</f>
        <v>0</v>
      </c>
      <c r="M13" s="45"/>
      <c r="N13" s="66"/>
      <c r="O13" s="45"/>
    </row>
    <row r="14" spans="1:15" s="53" customFormat="1" ht="47.25" x14ac:dyDescent="0.25">
      <c r="A14" s="72" t="s">
        <v>8</v>
      </c>
      <c r="B14" s="68" t="s">
        <v>107</v>
      </c>
      <c r="C14" s="51">
        <f>ANALÍTICO!I25</f>
        <v>0</v>
      </c>
      <c r="D14" s="52">
        <f t="shared" si="1"/>
        <v>0</v>
      </c>
      <c r="E14" s="52">
        <f t="shared" si="2"/>
        <v>0</v>
      </c>
      <c r="F14" s="52">
        <f t="shared" si="3"/>
        <v>0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52">
        <f t="shared" ref="J14" si="7">C14-SUM(D14:I14)</f>
        <v>0</v>
      </c>
      <c r="K14" s="52">
        <f t="shared" si="6"/>
        <v>0</v>
      </c>
      <c r="M14" s="45"/>
      <c r="N14" s="66"/>
      <c r="O14" s="45"/>
    </row>
    <row r="15" spans="1:15" s="53" customFormat="1" x14ac:dyDescent="0.25">
      <c r="A15" s="72" t="s">
        <v>53</v>
      </c>
      <c r="B15" s="68" t="s">
        <v>123</v>
      </c>
      <c r="C15" s="51">
        <f>ANALÍTICO!I29</f>
        <v>0</v>
      </c>
      <c r="D15" s="52">
        <f>$C15/7</f>
        <v>0</v>
      </c>
      <c r="E15" s="52">
        <f t="shared" ref="E15:J15" si="8">$C15/7</f>
        <v>0</v>
      </c>
      <c r="F15" s="52">
        <f t="shared" si="8"/>
        <v>0</v>
      </c>
      <c r="G15" s="52">
        <f t="shared" si="8"/>
        <v>0</v>
      </c>
      <c r="H15" s="52">
        <f t="shared" si="8"/>
        <v>0</v>
      </c>
      <c r="I15" s="52">
        <f t="shared" si="8"/>
        <v>0</v>
      </c>
      <c r="J15" s="52">
        <f t="shared" si="8"/>
        <v>0</v>
      </c>
      <c r="K15" s="52">
        <f t="shared" si="6"/>
        <v>0</v>
      </c>
      <c r="M15" s="45"/>
      <c r="N15" s="66"/>
      <c r="O15" s="45"/>
    </row>
    <row r="16" spans="1:15" s="54" customFormat="1" ht="35.1" customHeight="1" x14ac:dyDescent="0.25">
      <c r="A16" s="49"/>
      <c r="B16" s="50" t="s">
        <v>71</v>
      </c>
      <c r="C16" s="51">
        <f>ANALÍTICO!I33</f>
        <v>0</v>
      </c>
      <c r="D16" s="52">
        <f>SUM(D11:D15)</f>
        <v>0</v>
      </c>
      <c r="E16" s="52">
        <f t="shared" ref="E16:J16" si="9">SUM(E11:E15)</f>
        <v>0</v>
      </c>
      <c r="F16" s="52">
        <f t="shared" si="9"/>
        <v>0</v>
      </c>
      <c r="G16" s="52">
        <f t="shared" si="9"/>
        <v>0</v>
      </c>
      <c r="H16" s="52">
        <f t="shared" si="9"/>
        <v>0</v>
      </c>
      <c r="I16" s="52">
        <f t="shared" si="9"/>
        <v>0</v>
      </c>
      <c r="J16" s="52">
        <f t="shared" si="9"/>
        <v>0</v>
      </c>
      <c r="K16" s="51">
        <f>C16</f>
        <v>0</v>
      </c>
      <c r="M16" s="45"/>
    </row>
    <row r="17" spans="1:11" ht="35.1" customHeight="1" x14ac:dyDescent="0.25">
      <c r="A17" s="49"/>
      <c r="B17" s="50" t="s">
        <v>40</v>
      </c>
      <c r="C17" s="28" t="e">
        <f>C16/C16</f>
        <v>#DIV/0!</v>
      </c>
      <c r="D17" s="27" t="e">
        <f>D16/$C$16</f>
        <v>#DIV/0!</v>
      </c>
      <c r="E17" s="27" t="e">
        <f t="shared" ref="E17:J17" si="10">E16/$C$16</f>
        <v>#DIV/0!</v>
      </c>
      <c r="F17" s="27" t="e">
        <f t="shared" si="10"/>
        <v>#DIV/0!</v>
      </c>
      <c r="G17" s="27" t="e">
        <f t="shared" si="10"/>
        <v>#DIV/0!</v>
      </c>
      <c r="H17" s="27" t="e">
        <f t="shared" si="10"/>
        <v>#DIV/0!</v>
      </c>
      <c r="I17" s="27" t="e">
        <f t="shared" si="10"/>
        <v>#DIV/0!</v>
      </c>
      <c r="J17" s="27" t="e">
        <f t="shared" si="10"/>
        <v>#DIV/0!</v>
      </c>
      <c r="K17" s="28" t="e">
        <f t="shared" si="6"/>
        <v>#DIV/0!</v>
      </c>
    </row>
    <row r="18" spans="1:11" x14ac:dyDescent="0.25">
      <c r="C18" s="56" t="b">
        <f>C16=[3]ANALÍTICO!I29</f>
        <v>0</v>
      </c>
      <c r="D18" s="65"/>
      <c r="E18" s="65"/>
      <c r="F18" s="65"/>
      <c r="G18" s="65"/>
      <c r="H18" s="65"/>
      <c r="I18" s="65"/>
      <c r="J18" s="65"/>
    </row>
    <row r="21" spans="1:11" x14ac:dyDescent="0.25">
      <c r="D21" s="69"/>
    </row>
    <row r="26" spans="1:11" x14ac:dyDescent="0.25">
      <c r="H26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ANALÍTICO</vt:lpstr>
      <vt:lpstr>COMPOSIÇÕES</vt:lpstr>
      <vt:lpstr>Cronograma Físico-Financeiro</vt:lpstr>
      <vt:lpstr>ANALÍTICO!Area_de_impressao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lastPrinted>2024-08-29T19:18:04Z</cp:lastPrinted>
  <dcterms:created xsi:type="dcterms:W3CDTF">2009-11-03T19:36:00Z</dcterms:created>
  <dcterms:modified xsi:type="dcterms:W3CDTF">2024-09-11T14:47:02Z</dcterms:modified>
</cp:coreProperties>
</file>