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768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22" l="1"/>
  <c r="D32" i="22" s="1"/>
  <c r="C29" i="22"/>
  <c r="D29" i="22" s="1"/>
  <c r="D18" i="22"/>
  <c r="D11" i="22" s="1"/>
  <c r="C8" i="22"/>
  <c r="D8" i="22" s="1"/>
  <c r="D31" i="22" l="1"/>
  <c r="D9" i="22"/>
  <c r="D10" i="22"/>
  <c r="B6" i="6"/>
  <c r="F18" i="6"/>
  <c r="F19" i="6"/>
  <c r="F20" i="6"/>
  <c r="F17" i="6"/>
  <c r="H31" i="6"/>
  <c r="E31" i="6"/>
  <c r="F31" i="6" s="1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J26" i="6" s="1"/>
  <c r="J27" i="6"/>
  <c r="I14" i="6"/>
  <c r="C11" i="20" s="1"/>
  <c r="I17" i="6"/>
  <c r="J17" i="6" s="1"/>
  <c r="I23" i="6"/>
  <c r="J23" i="6" s="1"/>
  <c r="H20" i="6"/>
  <c r="H18" i="6"/>
  <c r="I25" i="6" l="1"/>
  <c r="C14" i="20" s="1"/>
  <c r="F14" i="20" s="1"/>
  <c r="H15" i="20"/>
  <c r="I15" i="20"/>
  <c r="J15" i="20"/>
  <c r="D15" i="20"/>
  <c r="E15" i="20"/>
  <c r="F15" i="20"/>
  <c r="G15" i="20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E14" i="20" l="1"/>
  <c r="J25" i="6"/>
  <c r="I14" i="20"/>
  <c r="D14" i="20"/>
  <c r="H14" i="20"/>
  <c r="G14" i="20"/>
  <c r="K15" i="20"/>
  <c r="C13" i="20"/>
  <c r="D13" i="20" s="1"/>
  <c r="K11" i="20"/>
  <c r="J14" i="20" l="1"/>
  <c r="K14" i="20" s="1"/>
  <c r="F13" i="20"/>
  <c r="H13" i="20"/>
  <c r="G13" i="20"/>
  <c r="E13" i="20"/>
  <c r="I13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<sst xmlns="http://schemas.openxmlformats.org/spreadsheetml/2006/main" count="269" uniqueCount="154">
  <si>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</si>
  <si>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</si>
  <si>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</si>
  <si>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</si>
  <si>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</si>
  <si>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</si>
  <si>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</si>
  <si>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</si>
  <si>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</si>
  <si>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</si>
  <si>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</si>
  <si>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</si>
  <si>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</si>
  <si>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</si>
  <si>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</si>
  <si>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</si>
  <si>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</si>
  <si>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</si>
  <si>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</si>
  <si>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</si>
  <si>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</si>
  <si>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</si>
  <si>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</si>
  <si>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</si>
  <si>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</si>
  <si>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</si>
  <si>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</si>
  <si>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</si>
  <si>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</si>
  <si>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</si>
  <si>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</si>
  <si>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</si>
  <si>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</si>
  <si>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</si>
  <si>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</si>
  <si>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</si>
  <si>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</si>
  <si>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</si>
  <si>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</si>
  <si>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</si>
  <si>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</si>
  <si>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</si>
  <si>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</si>
  <si>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</si>
  <si>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</si>
  <si>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</si>
  <si>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</si>
  <si>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</si>
  <si>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</si>
  <si>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</si>
  <si>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</si>
  <si>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</si>
  <si>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</si>
  <si>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</si>
  <si>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</si>
  <si>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</si>
  <si>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</si>
  <si>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22,28</t>
  </si>
  <si>
    <t>15,38</t>
  </si>
  <si>
    <t>L</t>
  </si>
  <si>
    <t>PREGO DE ACO POLIDO COM CABECA 18 X 30 (2 3/4 X 10)</t>
  </si>
  <si>
    <t>8,43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</si>
  <si>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</si>
  <si>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</si>
  <si>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</si>
  <si>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</si>
  <si>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</si>
  <si>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</si>
  <si>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</si>
  <si>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</si>
  <si>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</si>
  <si>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</si>
  <si>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</si>
  <si>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</si>
  <si>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</si>
  <si>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</si>
  <si>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</si>
  <si>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</si>
  <si>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</si>
  <si>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</si>
  <si>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</si>
  <si>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</si>
  <si>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</si>
  <si>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</si>
  <si>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</si>
  <si>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</si>
  <si>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</si>
  <si>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</si>
  <si>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</si>
  <si>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</si>
  <si>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</si>
  <si>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</si>
  <si>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</si>
  <si>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</si>
  <si>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</si>
  <si>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</si>
  <si>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</si>
  <si>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</si>
  <si>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</si>
  <si>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</si>
  <si>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</si>
  <si>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</si>
  <si>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250,00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</si>
  <si>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</si>
  <si>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</si>
  <si>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</si>
  <si>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</si>
  <si>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</si>
  <si>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</si>
  <si>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</si>
  <si>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</si>
  <si>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</si>
  <si>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</si>
  <si>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</si>
  <si>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</si>
  <si>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</si>
  <si>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</si>
  <si>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</si>
  <si>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</si>
  <si>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</si>
  <si>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</si>
  <si>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</si>
  <si>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</si>
  <si>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</si>
  <si>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</si>
  <si>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</si>
  <si>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</si>
  <si>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</si>
  <si>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RIO G. DO NORTE</t>
  </si>
  <si>
    <t>E9687</t>
  </si>
  <si>
    <t>07.2024 / 04.2024</t>
  </si>
  <si>
    <t>69,24</t>
  </si>
  <si>
    <t>03.02</t>
  </si>
  <si>
    <t>EXECUÇÃO DE PISO EM CONCRETO NA ÁREA EXTERNA</t>
  </si>
  <si>
    <t>M³</t>
  </si>
  <si>
    <t>FORNECIMENTO, TRANSPORTE E INSTALAÇÃO DE MÓDULOS SANITÁRIOS COM TRATAMENTO POR DESIDRATAÇÃO - RIO GRANDE DO NORTE</t>
  </si>
  <si>
    <t>COTAÇÃO 03</t>
  </si>
  <si>
    <t xml:space="preserve">           DETALHAMENTO BDI -  SEM DESONERAÇÃO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</si>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</sst>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7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21" fillId="0" borderId="0"/>
    <xf numFmtId="0" fontId="14" fillId="0" borderId="0"/>
    <xf numFmtId="9" fontId="14" fillId="0" borderId="0" applyFill="0" applyBorder="0" applyAlignment="0" applyProtection="0"/>
    <xf numFmtId="0" fontId="6" fillId="0" borderId="0"/>
    <xf numFmtId="164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27" fillId="0" borderId="0"/>
    <xf numFmtId="0" fontId="5" fillId="0" borderId="0"/>
    <xf numFmtId="0" fontId="28" fillId="0" borderId="0"/>
    <xf numFmtId="168" fontId="14" fillId="0" borderId="0" applyFill="0" applyBorder="0" applyAlignment="0" applyProtection="0"/>
    <xf numFmtId="0" fontId="4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208">
    <xf numFmtId="0" fontId="0" fillId="0" borderId="0" xfId="0"/>
    <xf numFmtId="49" fontId="15" fillId="0" borderId="0" xfId="0" applyNumberFormat="1" applyFont="1" applyBorder="1" applyAlignment="1">
      <alignment horizontal="left" vertical="center" indent="15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6" fontId="15" fillId="0" borderId="0" xfId="1" applyFont="1" applyAlignment="1">
      <alignment vertical="center"/>
    </xf>
    <xf numFmtId="166" fontId="15" fillId="0" borderId="1" xfId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21" applyFont="1"/>
    <xf numFmtId="4" fontId="19" fillId="0" borderId="0" xfId="21" applyNumberFormat="1" applyFont="1"/>
    <xf numFmtId="49" fontId="19" fillId="0" borderId="0" xfId="21" applyNumberFormat="1" applyFont="1" applyAlignment="1">
      <alignment vertical="top"/>
    </xf>
    <xf numFmtId="0" fontId="19" fillId="0" borderId="0" xfId="21" applyFont="1" applyAlignment="1">
      <alignment vertical="top" wrapText="1"/>
    </xf>
    <xf numFmtId="0" fontId="19" fillId="0" borderId="0" xfId="21" applyFont="1" applyAlignment="1">
      <alignment horizontal="center" vertical="top" wrapText="1"/>
    </xf>
    <xf numFmtId="0" fontId="19" fillId="0" borderId="0" xfId="21" applyFont="1" applyAlignment="1">
      <alignment horizontal="center"/>
    </xf>
    <xf numFmtId="0" fontId="18" fillId="0" borderId="0" xfId="21" applyFont="1"/>
    <xf numFmtId="4" fontId="18" fillId="0" borderId="0" xfId="21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0" applyNumberFormat="1" applyFont="1" applyBorder="1" applyAlignment="1">
      <alignment horizontal="left" vertical="center"/>
    </xf>
    <xf numFmtId="0" fontId="19" fillId="0" borderId="0" xfId="21" applyFont="1" applyAlignment="1">
      <alignment vertical="top"/>
    </xf>
    <xf numFmtId="169" fontId="19" fillId="0" borderId="0" xfId="21" applyNumberFormat="1" applyFont="1"/>
    <xf numFmtId="49" fontId="15" fillId="0" borderId="0" xfId="1" applyNumberFormat="1" applyFont="1" applyBorder="1" applyAlignment="1">
      <alignment horizontal="left" vertical="center" indent="1"/>
    </xf>
    <xf numFmtId="49" fontId="15" fillId="0" borderId="0" xfId="1" applyNumberFormat="1" applyFont="1" applyBorder="1" applyAlignment="1">
      <alignment horizontal="center" vertical="center"/>
    </xf>
    <xf numFmtId="10" fontId="15" fillId="0" borderId="0" xfId="2" applyNumberFormat="1" applyFont="1" applyBorder="1" applyAlignment="1">
      <alignment horizontal="center" vertical="center"/>
    </xf>
    <xf numFmtId="10" fontId="19" fillId="0" borderId="1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0" fontId="19" fillId="0" borderId="0" xfId="21" applyFont="1" applyAlignment="1">
      <alignment horizontal="left" vertical="center" wrapText="1"/>
    </xf>
    <xf numFmtId="164" fontId="19" fillId="0" borderId="0" xfId="26" applyFont="1"/>
    <xf numFmtId="49" fontId="15" fillId="0" borderId="0" xfId="0" applyNumberFormat="1" applyFont="1" applyAlignment="1">
      <alignment horizontal="left" vertical="center"/>
    </xf>
    <xf numFmtId="49" fontId="19" fillId="0" borderId="0" xfId="21" applyNumberFormat="1" applyFont="1" applyAlignment="1">
      <alignment vertical="top" wrapText="1"/>
    </xf>
    <xf numFmtId="0" fontId="19" fillId="0" borderId="0" xfId="21" applyFont="1" applyFill="1" applyAlignment="1">
      <alignment vertical="top" wrapText="1"/>
    </xf>
    <xf numFmtId="0" fontId="19" fillId="0" borderId="0" xfId="21" applyFont="1" applyAlignment="1">
      <alignment wrapText="1"/>
    </xf>
    <xf numFmtId="169" fontId="19" fillId="0" borderId="0" xfId="21" applyNumberFormat="1" applyFont="1" applyAlignment="1">
      <alignment wrapText="1"/>
    </xf>
    <xf numFmtId="4" fontId="19" fillId="0" borderId="0" xfId="21" applyNumberFormat="1" applyFont="1" applyAlignment="1">
      <alignment wrapText="1"/>
    </xf>
    <xf numFmtId="0" fontId="19" fillId="4" borderId="0" xfId="21" applyFont="1" applyFill="1"/>
    <xf numFmtId="49" fontId="15" fillId="0" borderId="0" xfId="23" applyNumberFormat="1" applyFont="1" applyBorder="1" applyAlignment="1">
      <alignment horizontal="left" vertical="center" indent="15"/>
    </xf>
    <xf numFmtId="0" fontId="15" fillId="0" borderId="0" xfId="23" applyFont="1" applyBorder="1" applyAlignment="1">
      <alignment vertical="center"/>
    </xf>
    <xf numFmtId="0" fontId="15" fillId="0" borderId="0" xfId="23" applyFont="1" applyAlignment="1">
      <alignment vertical="center"/>
    </xf>
    <xf numFmtId="49" fontId="15" fillId="0" borderId="0" xfId="23" applyNumberFormat="1" applyFont="1" applyAlignment="1">
      <alignment vertical="center"/>
    </xf>
    <xf numFmtId="0" fontId="15" fillId="0" borderId="0" xfId="23" applyFont="1" applyAlignment="1">
      <alignment vertical="center" wrapText="1"/>
    </xf>
    <xf numFmtId="49" fontId="15" fillId="0" borderId="0" xfId="23" applyNumberFormat="1" applyFont="1" applyBorder="1" applyAlignment="1">
      <alignment vertical="center"/>
    </xf>
    <xf numFmtId="49" fontId="15" fillId="0" borderId="1" xfId="23" applyNumberFormat="1" applyFont="1" applyBorder="1" applyAlignment="1">
      <alignment horizontal="center" vertical="center" wrapText="1"/>
    </xf>
    <xf numFmtId="0" fontId="15" fillId="0" borderId="1" xfId="23" applyFont="1" applyBorder="1" applyAlignment="1">
      <alignment horizontal="center" vertical="center" wrapText="1"/>
    </xf>
    <xf numFmtId="49" fontId="19" fillId="0" borderId="1" xfId="33" applyNumberFormat="1" applyFont="1" applyBorder="1" applyAlignment="1">
      <alignment horizontal="center" vertical="center"/>
    </xf>
    <xf numFmtId="0" fontId="18" fillId="0" borderId="1" xfId="33" applyFont="1" applyBorder="1" applyAlignment="1">
      <alignment horizontal="center" vertical="center" wrapText="1"/>
    </xf>
    <xf numFmtId="164" fontId="18" fillId="0" borderId="1" xfId="34" applyFont="1" applyBorder="1" applyAlignment="1">
      <alignment horizontal="center" vertical="center"/>
    </xf>
    <xf numFmtId="164" fontId="19" fillId="0" borderId="1" xfId="34" applyFont="1" applyBorder="1" applyAlignment="1">
      <alignment horizontal="center" vertical="center"/>
    </xf>
    <xf numFmtId="0" fontId="18" fillId="0" borderId="0" xfId="33" applyFont="1"/>
    <xf numFmtId="4" fontId="18" fillId="0" borderId="0" xfId="33" applyNumberFormat="1" applyFont="1"/>
    <xf numFmtId="0" fontId="19" fillId="0" borderId="0" xfId="33" applyFont="1"/>
    <xf numFmtId="4" fontId="29" fillId="0" borderId="0" xfId="33" applyNumberFormat="1" applyFont="1"/>
    <xf numFmtId="4" fontId="19" fillId="0" borderId="0" xfId="33" applyNumberFormat="1" applyFont="1"/>
    <xf numFmtId="49" fontId="19" fillId="0" borderId="0" xfId="33" applyNumberFormat="1" applyFont="1" applyAlignment="1">
      <alignment vertical="top"/>
    </xf>
    <xf numFmtId="0" fontId="19" fillId="0" borderId="0" xfId="33" applyFont="1" applyAlignment="1">
      <alignment vertical="top" wrapText="1"/>
    </xf>
    <xf numFmtId="164" fontId="15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26" fillId="0" borderId="1" xfId="23" applyNumberFormat="1" applyFont="1" applyBorder="1" applyAlignment="1">
      <alignment horizontal="center" vertical="center" wrapText="1"/>
    </xf>
    <xf numFmtId="0" fontId="26" fillId="0" borderId="0" xfId="23" applyFont="1" applyAlignment="1">
      <alignment vertical="center" wrapText="1"/>
    </xf>
    <xf numFmtId="164" fontId="19" fillId="0" borderId="0" xfId="33" applyNumberFormat="1" applyFont="1"/>
    <xf numFmtId="164" fontId="18" fillId="0" borderId="0" xfId="26" applyFont="1"/>
    <xf numFmtId="164" fontId="15" fillId="0" borderId="0" xfId="26" applyFont="1" applyAlignment="1">
      <alignment vertical="center" wrapText="1"/>
    </xf>
    <xf numFmtId="0" fontId="18" fillId="0" borderId="1" xfId="21" applyFont="1" applyBorder="1" applyAlignment="1">
      <alignment horizontal="center" vertical="center" wrapText="1"/>
    </xf>
    <xf numFmtId="0" fontId="19" fillId="0" borderId="0" xfId="33" applyNumberFormat="1" applyFont="1"/>
    <xf numFmtId="4" fontId="19" fillId="4" borderId="0" xfId="21" applyNumberFormat="1" applyFont="1" applyFill="1"/>
    <xf numFmtId="49" fontId="18" fillId="0" borderId="1" xfId="33" applyNumberFormat="1" applyFont="1" applyBorder="1" applyAlignment="1">
      <alignment horizontal="center" vertical="center"/>
    </xf>
    <xf numFmtId="49" fontId="18" fillId="0" borderId="1" xfId="33" quotePrefix="1" applyNumberFormat="1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7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30" fillId="0" borderId="1" xfId="21" applyNumberFormat="1" applyFont="1" applyBorder="1" applyAlignment="1">
      <alignment horizontal="left" vertical="center" wrapText="1"/>
    </xf>
    <xf numFmtId="0" fontId="23" fillId="0" borderId="1" xfId="2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Border="1" applyAlignment="1">
      <alignment horizontal="left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1" fillId="0" borderId="1" xfId="21" applyFont="1" applyFill="1" applyBorder="1" applyAlignment="1">
      <alignment horizontal="center" vertical="center" wrapText="1"/>
    </xf>
    <xf numFmtId="0" fontId="31" fillId="0" borderId="1" xfId="21" applyNumberFormat="1" applyFont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0" fontId="31" fillId="0" borderId="1" xfId="2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169" fontId="23" fillId="0" borderId="1" xfId="21" applyNumberFormat="1" applyFont="1" applyBorder="1" applyAlignment="1">
      <alignment horizontal="center" vertical="center" wrapText="1"/>
    </xf>
    <xf numFmtId="4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2" fillId="0" borderId="1" xfId="28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6" fontId="33" fillId="3" borderId="1" xfId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left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right" vertical="center" wrapText="1"/>
    </xf>
    <xf numFmtId="0" fontId="36" fillId="0" borderId="1" xfId="64" applyFont="1" applyBorder="1" applyAlignment="1">
      <alignment horizontal="center" vertical="center" wrapText="1"/>
    </xf>
    <xf numFmtId="0" fontId="35" fillId="0" borderId="1" xfId="64" applyFont="1" applyBorder="1" applyAlignment="1">
      <alignment horizontal="center" vertical="center" wrapText="1"/>
    </xf>
    <xf numFmtId="4" fontId="35" fillId="0" borderId="1" xfId="64" applyNumberFormat="1" applyFont="1" applyBorder="1" applyAlignment="1">
      <alignment horizontal="center" vertical="center" wrapText="1"/>
    </xf>
    <xf numFmtId="4" fontId="35" fillId="0" borderId="1" xfId="21" applyNumberFormat="1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center" vertical="center" wrapText="1"/>
    </xf>
    <xf numFmtId="49" fontId="35" fillId="0" borderId="1" xfId="21" applyNumberFormat="1" applyFont="1" applyBorder="1" applyAlignment="1">
      <alignment horizontal="right" vertical="center" wrapText="1"/>
    </xf>
    <xf numFmtId="0" fontId="35" fillId="0" borderId="1" xfId="21" applyFont="1" applyBorder="1" applyAlignment="1">
      <alignment horizontal="left" vertical="center" wrapText="1"/>
    </xf>
    <xf numFmtId="0" fontId="36" fillId="0" borderId="1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left" vertical="center" wrapText="1"/>
    </xf>
    <xf numFmtId="0" fontId="34" fillId="4" borderId="1" xfId="21" applyFont="1" applyFill="1" applyBorder="1" applyAlignment="1">
      <alignment vertical="center" wrapText="1"/>
    </xf>
    <xf numFmtId="4" fontId="34" fillId="4" borderId="1" xfId="21" applyNumberFormat="1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center" vertical="center"/>
    </xf>
    <xf numFmtId="49" fontId="23" fillId="0" borderId="1" xfId="21" applyNumberFormat="1" applyFont="1" applyBorder="1" applyAlignment="1">
      <alignment horizontal="left" vertical="center" wrapText="1"/>
    </xf>
    <xf numFmtId="0" fontId="30" fillId="0" borderId="1" xfId="21" applyFont="1" applyBorder="1" applyAlignment="1">
      <alignment horizontal="left" vertical="center" wrapText="1"/>
    </xf>
    <xf numFmtId="0" fontId="40" fillId="5" borderId="0" xfId="21" applyFont="1" applyFill="1"/>
    <xf numFmtId="49" fontId="35" fillId="0" borderId="1" xfId="21" quotePrefix="1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35" fillId="0" borderId="1" xfId="2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41" fillId="0" borderId="1" xfId="21" applyFont="1" applyBorder="1" applyAlignment="1">
      <alignment horizontal="center" vertical="center" wrapText="1"/>
    </xf>
    <xf numFmtId="0" fontId="41" fillId="0" borderId="1" xfId="25" applyFont="1" applyBorder="1" applyAlignment="1">
      <alignment horizontal="center" vertical="center" wrapText="1"/>
    </xf>
    <xf numFmtId="0" fontId="41" fillId="0" borderId="1" xfId="25" applyFont="1" applyBorder="1" applyAlignment="1">
      <alignment horizontal="left" vertical="center" wrapText="1"/>
    </xf>
    <xf numFmtId="169" fontId="41" fillId="0" borderId="1" xfId="25" applyNumberFormat="1" applyFont="1" applyBorder="1" applyAlignment="1">
      <alignment horizontal="center" vertical="center" wrapText="1"/>
    </xf>
    <xf numFmtId="4" fontId="41" fillId="0" borderId="1" xfId="21" applyNumberFormat="1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4" fillId="0" borderId="1" xfId="21" applyFont="1" applyFill="1" applyBorder="1" applyAlignment="1">
      <alignment horizontal="center" vertical="center" wrapText="1"/>
    </xf>
    <xf numFmtId="4" fontId="22" fillId="0" borderId="1" xfId="21" applyNumberFormat="1" applyFont="1" applyFill="1" applyBorder="1" applyAlignment="1">
      <alignment horizontal="center" vertical="center" wrapText="1"/>
    </xf>
    <xf numFmtId="0" fontId="30" fillId="0" borderId="1" xfId="21" applyFont="1" applyBorder="1" applyAlignment="1">
      <alignment horizontal="center" vertical="center" wrapText="1"/>
    </xf>
    <xf numFmtId="0" fontId="35" fillId="2" borderId="1" xfId="21" applyFont="1" applyFill="1" applyBorder="1" applyAlignment="1">
      <alignment horizontal="center" vertical="center" wrapText="1"/>
    </xf>
    <xf numFmtId="0" fontId="34" fillId="0" borderId="1" xfId="21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 indent="13"/>
    </xf>
    <xf numFmtId="0" fontId="15" fillId="0" borderId="0" xfId="0" applyFont="1" applyAlignment="1">
      <alignment horizontal="left" vertical="center" wrapText="1" indent="13"/>
    </xf>
    <xf numFmtId="49" fontId="32" fillId="0" borderId="2" xfId="1" applyNumberFormat="1" applyFont="1" applyBorder="1" applyAlignment="1">
      <alignment horizontal="left" vertical="center" indent="1"/>
    </xf>
    <xf numFmtId="49" fontId="32" fillId="0" borderId="4" xfId="1" applyNumberFormat="1" applyFont="1" applyBorder="1" applyAlignment="1">
      <alignment horizontal="left" vertical="center" indent="1"/>
    </xf>
    <xf numFmtId="49" fontId="32" fillId="0" borderId="3" xfId="1" applyNumberFormat="1" applyFont="1" applyBorder="1" applyAlignment="1">
      <alignment horizontal="left" vertical="center" indent="1"/>
    </xf>
    <xf numFmtId="10" fontId="32" fillId="0" borderId="2" xfId="2" applyNumberFormat="1" applyFont="1" applyBorder="1" applyAlignment="1">
      <alignment horizontal="left" vertical="center" indent="1"/>
    </xf>
    <xf numFmtId="10" fontId="32" fillId="0" borderId="3" xfId="2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9" fontId="32" fillId="0" borderId="2" xfId="1" applyNumberFormat="1" applyFont="1" applyFill="1" applyBorder="1" applyAlignment="1">
      <alignment horizontal="center" vertical="center"/>
    </xf>
    <xf numFmtId="49" fontId="32" fillId="0" borderId="3" xfId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164" fontId="39" fillId="0" borderId="1" xfId="26" applyFont="1" applyBorder="1" applyAlignment="1">
      <alignment horizontal="center" vertical="center"/>
    </xf>
    <xf numFmtId="10" fontId="39" fillId="0" borderId="1" xfId="2" applyNumberFormat="1" applyFont="1" applyBorder="1" applyAlignment="1">
      <alignment horizontal="center" vertical="center" wrapText="1"/>
    </xf>
    <xf numFmtId="49" fontId="35" fillId="0" borderId="1" xfId="21" quotePrefix="1" applyNumberFormat="1" applyFont="1" applyBorder="1" applyAlignment="1">
      <alignment horizontal="center" vertical="center" wrapText="1"/>
    </xf>
    <xf numFmtId="0" fontId="34" fillId="4" borderId="1" xfId="21" applyFont="1" applyFill="1" applyBorder="1" applyAlignment="1">
      <alignment horizontal="center" vertical="center" wrapText="1"/>
    </xf>
    <xf numFmtId="10" fontId="32" fillId="0" borderId="2" xfId="2" applyNumberFormat="1" applyFont="1" applyBorder="1" applyAlignment="1">
      <alignment horizontal="center" vertical="center"/>
    </xf>
    <xf numFmtId="10" fontId="32" fillId="0" borderId="3" xfId="2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8" fillId="0" borderId="5" xfId="0" applyFont="1" applyBorder="1" applyAlignment="1">
      <alignment vertical="center"/>
    </xf>
    <xf numFmtId="49" fontId="38" fillId="0" borderId="0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5" fillId="4" borderId="1" xfId="21" applyFont="1" applyFill="1" applyBorder="1" applyAlignment="1">
      <alignment horizontal="center" vertical="center" wrapText="1"/>
    </xf>
    <xf numFmtId="49" fontId="35" fillId="4" borderId="1" xfId="2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23" applyFont="1" applyBorder="1" applyAlignment="1">
      <alignment horizontal="left" vertical="center"/>
    </xf>
    <xf numFmtId="49" fontId="25" fillId="0" borderId="0" xfId="23" applyNumberFormat="1" applyFont="1" applyBorder="1" applyAlignment="1">
      <alignment horizontal="center" vertical="center"/>
    </xf>
    <xf numFmtId="0" fontId="42" fillId="0" borderId="0" xfId="0" applyFont="1" applyAlignment="1">
      <alignment horizontal="center" wrapText="1"/>
    </xf>
    <xf numFmtId="0" fontId="43" fillId="0" borderId="0" xfId="0" applyFont="1"/>
    <xf numFmtId="0" fontId="42" fillId="6" borderId="1" xfId="0" applyFont="1" applyFill="1" applyBorder="1" applyAlignment="1">
      <alignment horizontal="center" vertical="center"/>
    </xf>
    <xf numFmtId="0" fontId="42" fillId="6" borderId="3" xfId="0" applyFont="1" applyFill="1" applyBorder="1" applyAlignment="1">
      <alignment horizontal="center" vertical="center"/>
    </xf>
    <xf numFmtId="0" fontId="43" fillId="0" borderId="6" xfId="0" applyFont="1" applyBorder="1"/>
    <xf numFmtId="0" fontId="43" fillId="0" borderId="5" xfId="0" applyFont="1" applyBorder="1"/>
    <xf numFmtId="0" fontId="42" fillId="0" borderId="6" xfId="0" applyFont="1" applyBorder="1" applyAlignment="1">
      <alignment horizontal="center"/>
    </xf>
    <xf numFmtId="0" fontId="42" fillId="0" borderId="6" xfId="0" applyFont="1" applyBorder="1"/>
    <xf numFmtId="0" fontId="43" fillId="0" borderId="6" xfId="0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3" fillId="0" borderId="6" xfId="0" applyNumberFormat="1" applyFont="1" applyBorder="1" applyAlignment="1">
      <alignment horizontal="center"/>
    </xf>
    <xf numFmtId="10" fontId="43" fillId="0" borderId="5" xfId="0" applyNumberFormat="1" applyFont="1" applyBorder="1" applyAlignment="1">
      <alignment horizontal="center"/>
    </xf>
    <xf numFmtId="0" fontId="42" fillId="0" borderId="5" xfId="0" applyFont="1" applyBorder="1"/>
    <xf numFmtId="0" fontId="43" fillId="0" borderId="7" xfId="0" applyFont="1" applyBorder="1"/>
    <xf numFmtId="0" fontId="42" fillId="0" borderId="7" xfId="0" applyFont="1" applyBorder="1" applyAlignment="1">
      <alignment horizontal="right"/>
    </xf>
    <xf numFmtId="10" fontId="44" fillId="0" borderId="8" xfId="0" applyNumberFormat="1" applyFont="1" applyBorder="1" applyAlignment="1">
      <alignment horizontal="center"/>
    </xf>
    <xf numFmtId="0" fontId="42" fillId="0" borderId="0" xfId="0" applyFont="1"/>
    <xf numFmtId="0" fontId="42" fillId="0" borderId="0" xfId="0" applyFont="1" applyAlignment="1">
      <alignment horizontal="center" vertical="center"/>
    </xf>
    <xf numFmtId="0" fontId="43" fillId="0" borderId="9" xfId="0" applyFont="1" applyBorder="1"/>
    <xf numFmtId="0" fontId="43" fillId="0" borderId="10" xfId="0" applyFont="1" applyBorder="1"/>
    <xf numFmtId="2" fontId="43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10" fontId="43" fillId="0" borderId="9" xfId="0" applyNumberFormat="1" applyFont="1" applyBorder="1" applyAlignment="1">
      <alignment horizontal="center"/>
    </xf>
    <xf numFmtId="2" fontId="43" fillId="0" borderId="9" xfId="0" applyNumberFormat="1" applyFont="1" applyBorder="1"/>
    <xf numFmtId="10" fontId="43" fillId="0" borderId="6" xfId="0" applyNumberFormat="1" applyFont="1" applyBorder="1"/>
    <xf numFmtId="10" fontId="42" fillId="0" borderId="6" xfId="0" applyNumberFormat="1" applyFont="1" applyBorder="1"/>
    <xf numFmtId="0" fontId="42" fillId="0" borderId="11" xfId="0" applyFont="1" applyBorder="1" applyAlignment="1">
      <alignment horizontal="right"/>
    </xf>
    <xf numFmtId="10" fontId="44" fillId="4" borderId="12" xfId="0" applyNumberFormat="1" applyFont="1" applyFill="1" applyBorder="1" applyAlignment="1">
      <alignment horizontal="center"/>
    </xf>
  </cellXfs>
  <cellStyles count="167">
    <cellStyle name="Moeda" xfId="26" builtinId="4"/>
    <cellStyle name="Moeda 2" xfId="15"/>
    <cellStyle name="Moeda 3" xfId="34"/>
    <cellStyle name="Moeda 4" xfId="82"/>
    <cellStyle name="Normal" xfId="0" builtinId="0"/>
    <cellStyle name="Normal 10" xfId="166"/>
    <cellStyle name="Normal 11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9525</xdr:rowOff>
        </xdr:from>
        <xdr:to>
          <xdr:col>1</xdr:col>
          <xdr:colOff>1457325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228600</xdr:colOff>
          <xdr:row>0</xdr:row>
          <xdr:rowOff>19050</xdr:rowOff>
        </xdr:from>
        <xdr:to>
          <xdr:col>2</xdr:col>
          <xdr:colOff>247650</xdr:colOff>
          <xdr:row>3</xdr:row>
          <xdr:rowOff>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66057</xdr:colOff>
      <xdr:row>42</xdr:row>
      <xdr:rowOff>18218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4942857" cy="66571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tabSelected="1" view="pageBreakPreview" topLeftCell="A11" zoomScale="60" zoomScaleNormal="55" workbookViewId="0">
      <selection activeCell="I33" sqref="I33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8" width="9.140625" style="11"/>
    <col min="199" max="199" width="14.7109375" style="11" customWidth="1"/>
    <col min="200" max="200" width="40.7109375" style="11" customWidth="1"/>
    <col min="201" max="201" width="6.7109375" style="11" customWidth="1"/>
    <col min="202" max="204" width="12.7109375" style="11" customWidth="1"/>
    <col min="205" max="205" width="14.7109375" style="11" customWidth="1"/>
    <col min="206" max="207" width="15.7109375" style="11" customWidth="1"/>
    <col min="208" max="211" width="12.7109375" style="11" customWidth="1"/>
    <col min="212" max="454" width="9.140625" style="11"/>
    <col min="455" max="455" width="14.7109375" style="11" customWidth="1"/>
    <col min="456" max="456" width="40.7109375" style="11" customWidth="1"/>
    <col min="457" max="457" width="6.7109375" style="11" customWidth="1"/>
    <col min="458" max="460" width="12.7109375" style="11" customWidth="1"/>
    <col min="461" max="461" width="14.7109375" style="11" customWidth="1"/>
    <col min="462" max="463" width="15.7109375" style="11" customWidth="1"/>
    <col min="464" max="467" width="12.7109375" style="11" customWidth="1"/>
    <col min="468" max="710" width="9.140625" style="11"/>
    <col min="711" max="711" width="14.7109375" style="11" customWidth="1"/>
    <col min="712" max="712" width="40.7109375" style="11" customWidth="1"/>
    <col min="713" max="713" width="6.7109375" style="11" customWidth="1"/>
    <col min="714" max="716" width="12.7109375" style="11" customWidth="1"/>
    <col min="717" max="717" width="14.7109375" style="11" customWidth="1"/>
    <col min="718" max="719" width="15.7109375" style="11" customWidth="1"/>
    <col min="720" max="723" width="12.7109375" style="11" customWidth="1"/>
    <col min="724" max="966" width="9.140625" style="11"/>
    <col min="967" max="967" width="14.7109375" style="11" customWidth="1"/>
    <col min="968" max="968" width="40.7109375" style="11" customWidth="1"/>
    <col min="969" max="969" width="6.7109375" style="11" customWidth="1"/>
    <col min="970" max="972" width="12.7109375" style="11" customWidth="1"/>
    <col min="973" max="973" width="14.7109375" style="11" customWidth="1"/>
    <col min="974" max="975" width="15.7109375" style="11" customWidth="1"/>
    <col min="976" max="979" width="12.7109375" style="11" customWidth="1"/>
    <col min="980" max="1222" width="9.140625" style="11"/>
    <col min="1223" max="1223" width="14.7109375" style="11" customWidth="1"/>
    <col min="1224" max="1224" width="40.7109375" style="11" customWidth="1"/>
    <col min="1225" max="1225" width="6.7109375" style="11" customWidth="1"/>
    <col min="1226" max="1228" width="12.7109375" style="11" customWidth="1"/>
    <col min="1229" max="1229" width="14.7109375" style="11" customWidth="1"/>
    <col min="1230" max="1231" width="15.7109375" style="11" customWidth="1"/>
    <col min="1232" max="1235" width="12.7109375" style="11" customWidth="1"/>
    <col min="1236" max="1478" width="9.140625" style="11"/>
    <col min="1479" max="1479" width="14.7109375" style="11" customWidth="1"/>
    <col min="1480" max="1480" width="40.7109375" style="11" customWidth="1"/>
    <col min="1481" max="1481" width="6.7109375" style="11" customWidth="1"/>
    <col min="1482" max="1484" width="12.7109375" style="11" customWidth="1"/>
    <col min="1485" max="1485" width="14.7109375" style="11" customWidth="1"/>
    <col min="1486" max="1487" width="15.7109375" style="11" customWidth="1"/>
    <col min="1488" max="1491" width="12.7109375" style="11" customWidth="1"/>
    <col min="1492" max="1734" width="9.140625" style="11"/>
    <col min="1735" max="1735" width="14.7109375" style="11" customWidth="1"/>
    <col min="1736" max="1736" width="40.7109375" style="11" customWidth="1"/>
    <col min="1737" max="1737" width="6.7109375" style="11" customWidth="1"/>
    <col min="1738" max="1740" width="12.7109375" style="11" customWidth="1"/>
    <col min="1741" max="1741" width="14.7109375" style="11" customWidth="1"/>
    <col min="1742" max="1743" width="15.7109375" style="11" customWidth="1"/>
    <col min="1744" max="1747" width="12.7109375" style="11" customWidth="1"/>
    <col min="1748" max="1990" width="9.140625" style="11"/>
    <col min="1991" max="1991" width="14.7109375" style="11" customWidth="1"/>
    <col min="1992" max="1992" width="40.7109375" style="11" customWidth="1"/>
    <col min="1993" max="1993" width="6.7109375" style="11" customWidth="1"/>
    <col min="1994" max="1996" width="12.7109375" style="11" customWidth="1"/>
    <col min="1997" max="1997" width="14.7109375" style="11" customWidth="1"/>
    <col min="1998" max="1999" width="15.7109375" style="11" customWidth="1"/>
    <col min="2000" max="2003" width="12.7109375" style="11" customWidth="1"/>
    <col min="2004" max="2246" width="9.140625" style="11"/>
    <col min="2247" max="2247" width="14.7109375" style="11" customWidth="1"/>
    <col min="2248" max="2248" width="40.7109375" style="11" customWidth="1"/>
    <col min="2249" max="2249" width="6.7109375" style="11" customWidth="1"/>
    <col min="2250" max="2252" width="12.7109375" style="11" customWidth="1"/>
    <col min="2253" max="2253" width="14.7109375" style="11" customWidth="1"/>
    <col min="2254" max="2255" width="15.7109375" style="11" customWidth="1"/>
    <col min="2256" max="2259" width="12.7109375" style="11" customWidth="1"/>
    <col min="2260" max="2502" width="9.140625" style="11"/>
    <col min="2503" max="2503" width="14.7109375" style="11" customWidth="1"/>
    <col min="2504" max="2504" width="40.7109375" style="11" customWidth="1"/>
    <col min="2505" max="2505" width="6.7109375" style="11" customWidth="1"/>
    <col min="2506" max="2508" width="12.7109375" style="11" customWidth="1"/>
    <col min="2509" max="2509" width="14.7109375" style="11" customWidth="1"/>
    <col min="2510" max="2511" width="15.7109375" style="11" customWidth="1"/>
    <col min="2512" max="2515" width="12.7109375" style="11" customWidth="1"/>
    <col min="2516" max="2758" width="9.140625" style="11"/>
    <col min="2759" max="2759" width="14.7109375" style="11" customWidth="1"/>
    <col min="2760" max="2760" width="40.7109375" style="11" customWidth="1"/>
    <col min="2761" max="2761" width="6.7109375" style="11" customWidth="1"/>
    <col min="2762" max="2764" width="12.7109375" style="11" customWidth="1"/>
    <col min="2765" max="2765" width="14.7109375" style="11" customWidth="1"/>
    <col min="2766" max="2767" width="15.7109375" style="11" customWidth="1"/>
    <col min="2768" max="2771" width="12.7109375" style="11" customWidth="1"/>
    <col min="2772" max="3014" width="9.140625" style="11"/>
    <col min="3015" max="3015" width="14.7109375" style="11" customWidth="1"/>
    <col min="3016" max="3016" width="40.7109375" style="11" customWidth="1"/>
    <col min="3017" max="3017" width="6.7109375" style="11" customWidth="1"/>
    <col min="3018" max="3020" width="12.7109375" style="11" customWidth="1"/>
    <col min="3021" max="3021" width="14.7109375" style="11" customWidth="1"/>
    <col min="3022" max="3023" width="15.7109375" style="11" customWidth="1"/>
    <col min="3024" max="3027" width="12.7109375" style="11" customWidth="1"/>
    <col min="3028" max="3270" width="9.140625" style="11"/>
    <col min="3271" max="3271" width="14.7109375" style="11" customWidth="1"/>
    <col min="3272" max="3272" width="40.7109375" style="11" customWidth="1"/>
    <col min="3273" max="3273" width="6.7109375" style="11" customWidth="1"/>
    <col min="3274" max="3276" width="12.7109375" style="11" customWidth="1"/>
    <col min="3277" max="3277" width="14.7109375" style="11" customWidth="1"/>
    <col min="3278" max="3279" width="15.7109375" style="11" customWidth="1"/>
    <col min="3280" max="3283" width="12.7109375" style="11" customWidth="1"/>
    <col min="3284" max="3526" width="9.140625" style="11"/>
    <col min="3527" max="3527" width="14.7109375" style="11" customWidth="1"/>
    <col min="3528" max="3528" width="40.7109375" style="11" customWidth="1"/>
    <col min="3529" max="3529" width="6.7109375" style="11" customWidth="1"/>
    <col min="3530" max="3532" width="12.7109375" style="11" customWidth="1"/>
    <col min="3533" max="3533" width="14.7109375" style="11" customWidth="1"/>
    <col min="3534" max="3535" width="15.7109375" style="11" customWidth="1"/>
    <col min="3536" max="3539" width="12.7109375" style="11" customWidth="1"/>
    <col min="3540" max="3782" width="9.140625" style="11"/>
    <col min="3783" max="3783" width="14.7109375" style="11" customWidth="1"/>
    <col min="3784" max="3784" width="40.7109375" style="11" customWidth="1"/>
    <col min="3785" max="3785" width="6.7109375" style="11" customWidth="1"/>
    <col min="3786" max="3788" width="12.7109375" style="11" customWidth="1"/>
    <col min="3789" max="3789" width="14.7109375" style="11" customWidth="1"/>
    <col min="3790" max="3791" width="15.7109375" style="11" customWidth="1"/>
    <col min="3792" max="3795" width="12.7109375" style="11" customWidth="1"/>
    <col min="3796" max="4038" width="9.140625" style="11"/>
    <col min="4039" max="4039" width="14.7109375" style="11" customWidth="1"/>
    <col min="4040" max="4040" width="40.7109375" style="11" customWidth="1"/>
    <col min="4041" max="4041" width="6.7109375" style="11" customWidth="1"/>
    <col min="4042" max="4044" width="12.7109375" style="11" customWidth="1"/>
    <col min="4045" max="4045" width="14.7109375" style="11" customWidth="1"/>
    <col min="4046" max="4047" width="15.7109375" style="11" customWidth="1"/>
    <col min="4048" max="4051" width="12.7109375" style="11" customWidth="1"/>
    <col min="4052" max="4294" width="9.140625" style="11"/>
    <col min="4295" max="4295" width="14.7109375" style="11" customWidth="1"/>
    <col min="4296" max="4296" width="40.7109375" style="11" customWidth="1"/>
    <col min="4297" max="4297" width="6.7109375" style="11" customWidth="1"/>
    <col min="4298" max="4300" width="12.7109375" style="11" customWidth="1"/>
    <col min="4301" max="4301" width="14.7109375" style="11" customWidth="1"/>
    <col min="4302" max="4303" width="15.7109375" style="11" customWidth="1"/>
    <col min="4304" max="4307" width="12.7109375" style="11" customWidth="1"/>
    <col min="4308" max="4550" width="9.140625" style="11"/>
    <col min="4551" max="4551" width="14.7109375" style="11" customWidth="1"/>
    <col min="4552" max="4552" width="40.7109375" style="11" customWidth="1"/>
    <col min="4553" max="4553" width="6.7109375" style="11" customWidth="1"/>
    <col min="4554" max="4556" width="12.7109375" style="11" customWidth="1"/>
    <col min="4557" max="4557" width="14.7109375" style="11" customWidth="1"/>
    <col min="4558" max="4559" width="15.7109375" style="11" customWidth="1"/>
    <col min="4560" max="4563" width="12.7109375" style="11" customWidth="1"/>
    <col min="4564" max="4806" width="9.140625" style="11"/>
    <col min="4807" max="4807" width="14.7109375" style="11" customWidth="1"/>
    <col min="4808" max="4808" width="40.7109375" style="11" customWidth="1"/>
    <col min="4809" max="4809" width="6.7109375" style="11" customWidth="1"/>
    <col min="4810" max="4812" width="12.7109375" style="11" customWidth="1"/>
    <col min="4813" max="4813" width="14.7109375" style="11" customWidth="1"/>
    <col min="4814" max="4815" width="15.7109375" style="11" customWidth="1"/>
    <col min="4816" max="4819" width="12.7109375" style="11" customWidth="1"/>
    <col min="4820" max="5062" width="9.140625" style="11"/>
    <col min="5063" max="5063" width="14.7109375" style="11" customWidth="1"/>
    <col min="5064" max="5064" width="40.7109375" style="11" customWidth="1"/>
    <col min="5065" max="5065" width="6.7109375" style="11" customWidth="1"/>
    <col min="5066" max="5068" width="12.7109375" style="11" customWidth="1"/>
    <col min="5069" max="5069" width="14.7109375" style="11" customWidth="1"/>
    <col min="5070" max="5071" width="15.7109375" style="11" customWidth="1"/>
    <col min="5072" max="5075" width="12.7109375" style="11" customWidth="1"/>
    <col min="5076" max="5318" width="9.140625" style="11"/>
    <col min="5319" max="5319" width="14.7109375" style="11" customWidth="1"/>
    <col min="5320" max="5320" width="40.7109375" style="11" customWidth="1"/>
    <col min="5321" max="5321" width="6.7109375" style="11" customWidth="1"/>
    <col min="5322" max="5324" width="12.7109375" style="11" customWidth="1"/>
    <col min="5325" max="5325" width="14.7109375" style="11" customWidth="1"/>
    <col min="5326" max="5327" width="15.7109375" style="11" customWidth="1"/>
    <col min="5328" max="5331" width="12.7109375" style="11" customWidth="1"/>
    <col min="5332" max="5574" width="9.140625" style="11"/>
    <col min="5575" max="5575" width="14.7109375" style="11" customWidth="1"/>
    <col min="5576" max="5576" width="40.7109375" style="11" customWidth="1"/>
    <col min="5577" max="5577" width="6.7109375" style="11" customWidth="1"/>
    <col min="5578" max="5580" width="12.7109375" style="11" customWidth="1"/>
    <col min="5581" max="5581" width="14.7109375" style="11" customWidth="1"/>
    <col min="5582" max="5583" width="15.7109375" style="11" customWidth="1"/>
    <col min="5584" max="5587" width="12.7109375" style="11" customWidth="1"/>
    <col min="5588" max="5830" width="9.140625" style="11"/>
    <col min="5831" max="5831" width="14.7109375" style="11" customWidth="1"/>
    <col min="5832" max="5832" width="40.7109375" style="11" customWidth="1"/>
    <col min="5833" max="5833" width="6.7109375" style="11" customWidth="1"/>
    <col min="5834" max="5836" width="12.7109375" style="11" customWidth="1"/>
    <col min="5837" max="5837" width="14.7109375" style="11" customWidth="1"/>
    <col min="5838" max="5839" width="15.7109375" style="11" customWidth="1"/>
    <col min="5840" max="5843" width="12.7109375" style="11" customWidth="1"/>
    <col min="5844" max="6086" width="9.140625" style="11"/>
    <col min="6087" max="6087" width="14.7109375" style="11" customWidth="1"/>
    <col min="6088" max="6088" width="40.7109375" style="11" customWidth="1"/>
    <col min="6089" max="6089" width="6.7109375" style="11" customWidth="1"/>
    <col min="6090" max="6092" width="12.7109375" style="11" customWidth="1"/>
    <col min="6093" max="6093" width="14.7109375" style="11" customWidth="1"/>
    <col min="6094" max="6095" width="15.7109375" style="11" customWidth="1"/>
    <col min="6096" max="6099" width="12.7109375" style="11" customWidth="1"/>
    <col min="6100" max="6342" width="9.140625" style="11"/>
    <col min="6343" max="6343" width="14.7109375" style="11" customWidth="1"/>
    <col min="6344" max="6344" width="40.7109375" style="11" customWidth="1"/>
    <col min="6345" max="6345" width="6.7109375" style="11" customWidth="1"/>
    <col min="6346" max="6348" width="12.7109375" style="11" customWidth="1"/>
    <col min="6349" max="6349" width="14.7109375" style="11" customWidth="1"/>
    <col min="6350" max="6351" width="15.7109375" style="11" customWidth="1"/>
    <col min="6352" max="6355" width="12.7109375" style="11" customWidth="1"/>
    <col min="6356" max="6598" width="9.140625" style="11"/>
    <col min="6599" max="6599" width="14.7109375" style="11" customWidth="1"/>
    <col min="6600" max="6600" width="40.7109375" style="11" customWidth="1"/>
    <col min="6601" max="6601" width="6.7109375" style="11" customWidth="1"/>
    <col min="6602" max="6604" width="12.7109375" style="11" customWidth="1"/>
    <col min="6605" max="6605" width="14.7109375" style="11" customWidth="1"/>
    <col min="6606" max="6607" width="15.7109375" style="11" customWidth="1"/>
    <col min="6608" max="6611" width="12.7109375" style="11" customWidth="1"/>
    <col min="6612" max="6854" width="9.140625" style="11"/>
    <col min="6855" max="6855" width="14.7109375" style="11" customWidth="1"/>
    <col min="6856" max="6856" width="40.7109375" style="11" customWidth="1"/>
    <col min="6857" max="6857" width="6.7109375" style="11" customWidth="1"/>
    <col min="6858" max="6860" width="12.7109375" style="11" customWidth="1"/>
    <col min="6861" max="6861" width="14.7109375" style="11" customWidth="1"/>
    <col min="6862" max="6863" width="15.7109375" style="11" customWidth="1"/>
    <col min="6864" max="6867" width="12.7109375" style="11" customWidth="1"/>
    <col min="6868" max="7110" width="9.140625" style="11"/>
    <col min="7111" max="7111" width="14.7109375" style="11" customWidth="1"/>
    <col min="7112" max="7112" width="40.7109375" style="11" customWidth="1"/>
    <col min="7113" max="7113" width="6.7109375" style="11" customWidth="1"/>
    <col min="7114" max="7116" width="12.7109375" style="11" customWidth="1"/>
    <col min="7117" max="7117" width="14.7109375" style="11" customWidth="1"/>
    <col min="7118" max="7119" width="15.7109375" style="11" customWidth="1"/>
    <col min="7120" max="7123" width="12.7109375" style="11" customWidth="1"/>
    <col min="7124" max="7366" width="9.140625" style="11"/>
    <col min="7367" max="7367" width="14.7109375" style="11" customWidth="1"/>
    <col min="7368" max="7368" width="40.7109375" style="11" customWidth="1"/>
    <col min="7369" max="7369" width="6.7109375" style="11" customWidth="1"/>
    <col min="7370" max="7372" width="12.7109375" style="11" customWidth="1"/>
    <col min="7373" max="7373" width="14.7109375" style="11" customWidth="1"/>
    <col min="7374" max="7375" width="15.7109375" style="11" customWidth="1"/>
    <col min="7376" max="7379" width="12.7109375" style="11" customWidth="1"/>
    <col min="7380" max="7622" width="9.140625" style="11"/>
    <col min="7623" max="7623" width="14.7109375" style="11" customWidth="1"/>
    <col min="7624" max="7624" width="40.7109375" style="11" customWidth="1"/>
    <col min="7625" max="7625" width="6.7109375" style="11" customWidth="1"/>
    <col min="7626" max="7628" width="12.7109375" style="11" customWidth="1"/>
    <col min="7629" max="7629" width="14.7109375" style="11" customWidth="1"/>
    <col min="7630" max="7631" width="15.7109375" style="11" customWidth="1"/>
    <col min="7632" max="7635" width="12.7109375" style="11" customWidth="1"/>
    <col min="7636" max="7878" width="9.140625" style="11"/>
    <col min="7879" max="7879" width="14.7109375" style="11" customWidth="1"/>
    <col min="7880" max="7880" width="40.7109375" style="11" customWidth="1"/>
    <col min="7881" max="7881" width="6.7109375" style="11" customWidth="1"/>
    <col min="7882" max="7884" width="12.7109375" style="11" customWidth="1"/>
    <col min="7885" max="7885" width="14.7109375" style="11" customWidth="1"/>
    <col min="7886" max="7887" width="15.7109375" style="11" customWidth="1"/>
    <col min="7888" max="7891" width="12.7109375" style="11" customWidth="1"/>
    <col min="7892" max="8134" width="9.140625" style="11"/>
    <col min="8135" max="8135" width="14.7109375" style="11" customWidth="1"/>
    <col min="8136" max="8136" width="40.7109375" style="11" customWidth="1"/>
    <col min="8137" max="8137" width="6.7109375" style="11" customWidth="1"/>
    <col min="8138" max="8140" width="12.7109375" style="11" customWidth="1"/>
    <col min="8141" max="8141" width="14.7109375" style="11" customWidth="1"/>
    <col min="8142" max="8143" width="15.7109375" style="11" customWidth="1"/>
    <col min="8144" max="8147" width="12.7109375" style="11" customWidth="1"/>
    <col min="8148" max="8390" width="9.140625" style="11"/>
    <col min="8391" max="8391" width="14.7109375" style="11" customWidth="1"/>
    <col min="8392" max="8392" width="40.7109375" style="11" customWidth="1"/>
    <col min="8393" max="8393" width="6.7109375" style="11" customWidth="1"/>
    <col min="8394" max="8396" width="12.7109375" style="11" customWidth="1"/>
    <col min="8397" max="8397" width="14.7109375" style="11" customWidth="1"/>
    <col min="8398" max="8399" width="15.7109375" style="11" customWidth="1"/>
    <col min="8400" max="8403" width="12.7109375" style="11" customWidth="1"/>
    <col min="8404" max="8646" width="9.140625" style="11"/>
    <col min="8647" max="8647" width="14.7109375" style="11" customWidth="1"/>
    <col min="8648" max="8648" width="40.7109375" style="11" customWidth="1"/>
    <col min="8649" max="8649" width="6.7109375" style="11" customWidth="1"/>
    <col min="8650" max="8652" width="12.7109375" style="11" customWidth="1"/>
    <col min="8653" max="8653" width="14.7109375" style="11" customWidth="1"/>
    <col min="8654" max="8655" width="15.7109375" style="11" customWidth="1"/>
    <col min="8656" max="8659" width="12.7109375" style="11" customWidth="1"/>
    <col min="8660" max="8902" width="9.140625" style="11"/>
    <col min="8903" max="8903" width="14.7109375" style="11" customWidth="1"/>
    <col min="8904" max="8904" width="40.7109375" style="11" customWidth="1"/>
    <col min="8905" max="8905" width="6.7109375" style="11" customWidth="1"/>
    <col min="8906" max="8908" width="12.7109375" style="11" customWidth="1"/>
    <col min="8909" max="8909" width="14.7109375" style="11" customWidth="1"/>
    <col min="8910" max="8911" width="15.7109375" style="11" customWidth="1"/>
    <col min="8912" max="8915" width="12.7109375" style="11" customWidth="1"/>
    <col min="8916" max="9158" width="9.140625" style="11"/>
    <col min="9159" max="9159" width="14.7109375" style="11" customWidth="1"/>
    <col min="9160" max="9160" width="40.7109375" style="11" customWidth="1"/>
    <col min="9161" max="9161" width="6.7109375" style="11" customWidth="1"/>
    <col min="9162" max="9164" width="12.7109375" style="11" customWidth="1"/>
    <col min="9165" max="9165" width="14.7109375" style="11" customWidth="1"/>
    <col min="9166" max="9167" width="15.7109375" style="11" customWidth="1"/>
    <col min="9168" max="9171" width="12.7109375" style="11" customWidth="1"/>
    <col min="9172" max="9414" width="9.140625" style="11"/>
    <col min="9415" max="9415" width="14.7109375" style="11" customWidth="1"/>
    <col min="9416" max="9416" width="40.7109375" style="11" customWidth="1"/>
    <col min="9417" max="9417" width="6.7109375" style="11" customWidth="1"/>
    <col min="9418" max="9420" width="12.7109375" style="11" customWidth="1"/>
    <col min="9421" max="9421" width="14.7109375" style="11" customWidth="1"/>
    <col min="9422" max="9423" width="15.7109375" style="11" customWidth="1"/>
    <col min="9424" max="9427" width="12.7109375" style="11" customWidth="1"/>
    <col min="9428" max="9670" width="9.140625" style="11"/>
    <col min="9671" max="9671" width="14.7109375" style="11" customWidth="1"/>
    <col min="9672" max="9672" width="40.7109375" style="11" customWidth="1"/>
    <col min="9673" max="9673" width="6.7109375" style="11" customWidth="1"/>
    <col min="9674" max="9676" width="12.7109375" style="11" customWidth="1"/>
    <col min="9677" max="9677" width="14.7109375" style="11" customWidth="1"/>
    <col min="9678" max="9679" width="15.7109375" style="11" customWidth="1"/>
    <col min="9680" max="9683" width="12.7109375" style="11" customWidth="1"/>
    <col min="9684" max="9926" width="9.140625" style="11"/>
    <col min="9927" max="9927" width="14.7109375" style="11" customWidth="1"/>
    <col min="9928" max="9928" width="40.7109375" style="11" customWidth="1"/>
    <col min="9929" max="9929" width="6.7109375" style="11" customWidth="1"/>
    <col min="9930" max="9932" width="12.7109375" style="11" customWidth="1"/>
    <col min="9933" max="9933" width="14.7109375" style="11" customWidth="1"/>
    <col min="9934" max="9935" width="15.7109375" style="11" customWidth="1"/>
    <col min="9936" max="9939" width="12.7109375" style="11" customWidth="1"/>
    <col min="9940" max="10182" width="9.140625" style="11"/>
    <col min="10183" max="10183" width="14.7109375" style="11" customWidth="1"/>
    <col min="10184" max="10184" width="40.7109375" style="11" customWidth="1"/>
    <col min="10185" max="10185" width="6.7109375" style="11" customWidth="1"/>
    <col min="10186" max="10188" width="12.7109375" style="11" customWidth="1"/>
    <col min="10189" max="10189" width="14.7109375" style="11" customWidth="1"/>
    <col min="10190" max="10191" width="15.7109375" style="11" customWidth="1"/>
    <col min="10192" max="10195" width="12.7109375" style="11" customWidth="1"/>
    <col min="10196" max="10438" width="9.140625" style="11"/>
    <col min="10439" max="10439" width="14.7109375" style="11" customWidth="1"/>
    <col min="10440" max="10440" width="40.7109375" style="11" customWidth="1"/>
    <col min="10441" max="10441" width="6.7109375" style="11" customWidth="1"/>
    <col min="10442" max="10444" width="12.7109375" style="11" customWidth="1"/>
    <col min="10445" max="10445" width="14.7109375" style="11" customWidth="1"/>
    <col min="10446" max="10447" width="15.7109375" style="11" customWidth="1"/>
    <col min="10448" max="10451" width="12.7109375" style="11" customWidth="1"/>
    <col min="10452" max="10694" width="9.140625" style="11"/>
    <col min="10695" max="10695" width="14.7109375" style="11" customWidth="1"/>
    <col min="10696" max="10696" width="40.7109375" style="11" customWidth="1"/>
    <col min="10697" max="10697" width="6.7109375" style="11" customWidth="1"/>
    <col min="10698" max="10700" width="12.7109375" style="11" customWidth="1"/>
    <col min="10701" max="10701" width="14.7109375" style="11" customWidth="1"/>
    <col min="10702" max="10703" width="15.7109375" style="11" customWidth="1"/>
    <col min="10704" max="10707" width="12.7109375" style="11" customWidth="1"/>
    <col min="10708" max="10950" width="9.140625" style="11"/>
    <col min="10951" max="10951" width="14.7109375" style="11" customWidth="1"/>
    <col min="10952" max="10952" width="40.7109375" style="11" customWidth="1"/>
    <col min="10953" max="10953" width="6.7109375" style="11" customWidth="1"/>
    <col min="10954" max="10956" width="12.7109375" style="11" customWidth="1"/>
    <col min="10957" max="10957" width="14.7109375" style="11" customWidth="1"/>
    <col min="10958" max="10959" width="15.7109375" style="11" customWidth="1"/>
    <col min="10960" max="10963" width="12.7109375" style="11" customWidth="1"/>
    <col min="10964" max="11206" width="9.140625" style="11"/>
    <col min="11207" max="11207" width="14.7109375" style="11" customWidth="1"/>
    <col min="11208" max="11208" width="40.7109375" style="11" customWidth="1"/>
    <col min="11209" max="11209" width="6.7109375" style="11" customWidth="1"/>
    <col min="11210" max="11212" width="12.7109375" style="11" customWidth="1"/>
    <col min="11213" max="11213" width="14.7109375" style="11" customWidth="1"/>
    <col min="11214" max="11215" width="15.7109375" style="11" customWidth="1"/>
    <col min="11216" max="11219" width="12.7109375" style="11" customWidth="1"/>
    <col min="11220" max="11462" width="9.140625" style="11"/>
    <col min="11463" max="11463" width="14.7109375" style="11" customWidth="1"/>
    <col min="11464" max="11464" width="40.7109375" style="11" customWidth="1"/>
    <col min="11465" max="11465" width="6.7109375" style="11" customWidth="1"/>
    <col min="11466" max="11468" width="12.7109375" style="11" customWidth="1"/>
    <col min="11469" max="11469" width="14.7109375" style="11" customWidth="1"/>
    <col min="11470" max="11471" width="15.7109375" style="11" customWidth="1"/>
    <col min="11472" max="11475" width="12.7109375" style="11" customWidth="1"/>
    <col min="11476" max="11718" width="9.140625" style="11"/>
    <col min="11719" max="11719" width="14.7109375" style="11" customWidth="1"/>
    <col min="11720" max="11720" width="40.7109375" style="11" customWidth="1"/>
    <col min="11721" max="11721" width="6.7109375" style="11" customWidth="1"/>
    <col min="11722" max="11724" width="12.7109375" style="11" customWidth="1"/>
    <col min="11725" max="11725" width="14.7109375" style="11" customWidth="1"/>
    <col min="11726" max="11727" width="15.7109375" style="11" customWidth="1"/>
    <col min="11728" max="11731" width="12.7109375" style="11" customWidth="1"/>
    <col min="11732" max="11974" width="9.140625" style="11"/>
    <col min="11975" max="11975" width="14.7109375" style="11" customWidth="1"/>
    <col min="11976" max="11976" width="40.7109375" style="11" customWidth="1"/>
    <col min="11977" max="11977" width="6.7109375" style="11" customWidth="1"/>
    <col min="11978" max="11980" width="12.7109375" style="11" customWidth="1"/>
    <col min="11981" max="11981" width="14.7109375" style="11" customWidth="1"/>
    <col min="11982" max="11983" width="15.7109375" style="11" customWidth="1"/>
    <col min="11984" max="11987" width="12.7109375" style="11" customWidth="1"/>
    <col min="11988" max="12230" width="9.140625" style="11"/>
    <col min="12231" max="12231" width="14.7109375" style="11" customWidth="1"/>
    <col min="12232" max="12232" width="40.7109375" style="11" customWidth="1"/>
    <col min="12233" max="12233" width="6.7109375" style="11" customWidth="1"/>
    <col min="12234" max="12236" width="12.7109375" style="11" customWidth="1"/>
    <col min="12237" max="12237" width="14.7109375" style="11" customWidth="1"/>
    <col min="12238" max="12239" width="15.7109375" style="11" customWidth="1"/>
    <col min="12240" max="12243" width="12.7109375" style="11" customWidth="1"/>
    <col min="12244" max="12486" width="9.140625" style="11"/>
    <col min="12487" max="12487" width="14.7109375" style="11" customWidth="1"/>
    <col min="12488" max="12488" width="40.7109375" style="11" customWidth="1"/>
    <col min="12489" max="12489" width="6.7109375" style="11" customWidth="1"/>
    <col min="12490" max="12492" width="12.7109375" style="11" customWidth="1"/>
    <col min="12493" max="12493" width="14.7109375" style="11" customWidth="1"/>
    <col min="12494" max="12495" width="15.7109375" style="11" customWidth="1"/>
    <col min="12496" max="12499" width="12.7109375" style="11" customWidth="1"/>
    <col min="12500" max="12742" width="9.140625" style="11"/>
    <col min="12743" max="12743" width="14.7109375" style="11" customWidth="1"/>
    <col min="12744" max="12744" width="40.7109375" style="11" customWidth="1"/>
    <col min="12745" max="12745" width="6.7109375" style="11" customWidth="1"/>
    <col min="12746" max="12748" width="12.7109375" style="11" customWidth="1"/>
    <col min="12749" max="12749" width="14.7109375" style="11" customWidth="1"/>
    <col min="12750" max="12751" width="15.7109375" style="11" customWidth="1"/>
    <col min="12752" max="12755" width="12.7109375" style="11" customWidth="1"/>
    <col min="12756" max="12998" width="9.140625" style="11"/>
    <col min="12999" max="12999" width="14.7109375" style="11" customWidth="1"/>
    <col min="13000" max="13000" width="40.7109375" style="11" customWidth="1"/>
    <col min="13001" max="13001" width="6.7109375" style="11" customWidth="1"/>
    <col min="13002" max="13004" width="12.7109375" style="11" customWidth="1"/>
    <col min="13005" max="13005" width="14.7109375" style="11" customWidth="1"/>
    <col min="13006" max="13007" width="15.7109375" style="11" customWidth="1"/>
    <col min="13008" max="13011" width="12.7109375" style="11" customWidth="1"/>
    <col min="13012" max="13254" width="9.140625" style="11"/>
    <col min="13255" max="13255" width="14.7109375" style="11" customWidth="1"/>
    <col min="13256" max="13256" width="40.7109375" style="11" customWidth="1"/>
    <col min="13257" max="13257" width="6.7109375" style="11" customWidth="1"/>
    <col min="13258" max="13260" width="12.7109375" style="11" customWidth="1"/>
    <col min="13261" max="13261" width="14.7109375" style="11" customWidth="1"/>
    <col min="13262" max="13263" width="15.7109375" style="11" customWidth="1"/>
    <col min="13264" max="13267" width="12.7109375" style="11" customWidth="1"/>
    <col min="13268" max="13510" width="9.140625" style="11"/>
    <col min="13511" max="13511" width="14.7109375" style="11" customWidth="1"/>
    <col min="13512" max="13512" width="40.7109375" style="11" customWidth="1"/>
    <col min="13513" max="13513" width="6.7109375" style="11" customWidth="1"/>
    <col min="13514" max="13516" width="12.7109375" style="11" customWidth="1"/>
    <col min="13517" max="13517" width="14.7109375" style="11" customWidth="1"/>
    <col min="13518" max="13519" width="15.7109375" style="11" customWidth="1"/>
    <col min="13520" max="13523" width="12.7109375" style="11" customWidth="1"/>
    <col min="13524" max="13766" width="9.140625" style="11"/>
    <col min="13767" max="13767" width="14.7109375" style="11" customWidth="1"/>
    <col min="13768" max="13768" width="40.7109375" style="11" customWidth="1"/>
    <col min="13769" max="13769" width="6.7109375" style="11" customWidth="1"/>
    <col min="13770" max="13772" width="12.7109375" style="11" customWidth="1"/>
    <col min="13773" max="13773" width="14.7109375" style="11" customWidth="1"/>
    <col min="13774" max="13775" width="15.7109375" style="11" customWidth="1"/>
    <col min="13776" max="13779" width="12.7109375" style="11" customWidth="1"/>
    <col min="13780" max="14022" width="9.140625" style="11"/>
    <col min="14023" max="14023" width="14.7109375" style="11" customWidth="1"/>
    <col min="14024" max="14024" width="40.7109375" style="11" customWidth="1"/>
    <col min="14025" max="14025" width="6.7109375" style="11" customWidth="1"/>
    <col min="14026" max="14028" width="12.7109375" style="11" customWidth="1"/>
    <col min="14029" max="14029" width="14.7109375" style="11" customWidth="1"/>
    <col min="14030" max="14031" width="15.7109375" style="11" customWidth="1"/>
    <col min="14032" max="14035" width="12.7109375" style="11" customWidth="1"/>
    <col min="14036" max="14278" width="9.140625" style="11"/>
    <col min="14279" max="14279" width="14.7109375" style="11" customWidth="1"/>
    <col min="14280" max="14280" width="40.7109375" style="11" customWidth="1"/>
    <col min="14281" max="14281" width="6.7109375" style="11" customWidth="1"/>
    <col min="14282" max="14284" width="12.7109375" style="11" customWidth="1"/>
    <col min="14285" max="14285" width="14.7109375" style="11" customWidth="1"/>
    <col min="14286" max="14287" width="15.7109375" style="11" customWidth="1"/>
    <col min="14288" max="14291" width="12.7109375" style="11" customWidth="1"/>
    <col min="14292" max="14534" width="9.140625" style="11"/>
    <col min="14535" max="14535" width="14.7109375" style="11" customWidth="1"/>
    <col min="14536" max="14536" width="40.7109375" style="11" customWidth="1"/>
    <col min="14537" max="14537" width="6.7109375" style="11" customWidth="1"/>
    <col min="14538" max="14540" width="12.7109375" style="11" customWidth="1"/>
    <col min="14541" max="14541" width="14.7109375" style="11" customWidth="1"/>
    <col min="14542" max="14543" width="15.7109375" style="11" customWidth="1"/>
    <col min="14544" max="14547" width="12.7109375" style="11" customWidth="1"/>
    <col min="14548" max="14790" width="9.140625" style="11"/>
    <col min="14791" max="14791" width="14.7109375" style="11" customWidth="1"/>
    <col min="14792" max="14792" width="40.7109375" style="11" customWidth="1"/>
    <col min="14793" max="14793" width="6.7109375" style="11" customWidth="1"/>
    <col min="14794" max="14796" width="12.7109375" style="11" customWidth="1"/>
    <col min="14797" max="14797" width="14.7109375" style="11" customWidth="1"/>
    <col min="14798" max="14799" width="15.7109375" style="11" customWidth="1"/>
    <col min="14800" max="14803" width="12.7109375" style="11" customWidth="1"/>
    <col min="14804" max="15046" width="9.140625" style="11"/>
    <col min="15047" max="15047" width="14.7109375" style="11" customWidth="1"/>
    <col min="15048" max="15048" width="40.7109375" style="11" customWidth="1"/>
    <col min="15049" max="15049" width="6.7109375" style="11" customWidth="1"/>
    <col min="15050" max="15052" width="12.7109375" style="11" customWidth="1"/>
    <col min="15053" max="15053" width="14.7109375" style="11" customWidth="1"/>
    <col min="15054" max="15055" width="15.7109375" style="11" customWidth="1"/>
    <col min="15056" max="15059" width="12.7109375" style="11" customWidth="1"/>
    <col min="15060" max="15302" width="9.140625" style="11"/>
    <col min="15303" max="15303" width="14.7109375" style="11" customWidth="1"/>
    <col min="15304" max="15304" width="40.7109375" style="11" customWidth="1"/>
    <col min="15305" max="15305" width="6.7109375" style="11" customWidth="1"/>
    <col min="15306" max="15308" width="12.7109375" style="11" customWidth="1"/>
    <col min="15309" max="15309" width="14.7109375" style="11" customWidth="1"/>
    <col min="15310" max="15311" width="15.7109375" style="11" customWidth="1"/>
    <col min="15312" max="15315" width="12.7109375" style="11" customWidth="1"/>
    <col min="15316" max="15558" width="9.140625" style="11"/>
    <col min="15559" max="15559" width="14.7109375" style="11" customWidth="1"/>
    <col min="15560" max="15560" width="40.7109375" style="11" customWidth="1"/>
    <col min="15561" max="15561" width="6.7109375" style="11" customWidth="1"/>
    <col min="15562" max="15564" width="12.7109375" style="11" customWidth="1"/>
    <col min="15565" max="15565" width="14.7109375" style="11" customWidth="1"/>
    <col min="15566" max="15567" width="15.7109375" style="11" customWidth="1"/>
    <col min="15568" max="15571" width="12.7109375" style="11" customWidth="1"/>
    <col min="15572" max="15814" width="9.140625" style="11"/>
    <col min="15815" max="15815" width="14.7109375" style="11" customWidth="1"/>
    <col min="15816" max="15816" width="40.7109375" style="11" customWidth="1"/>
    <col min="15817" max="15817" width="6.7109375" style="11" customWidth="1"/>
    <col min="15818" max="15820" width="12.7109375" style="11" customWidth="1"/>
    <col min="15821" max="15821" width="14.7109375" style="11" customWidth="1"/>
    <col min="15822" max="15823" width="15.7109375" style="11" customWidth="1"/>
    <col min="15824" max="15827" width="12.7109375" style="11" customWidth="1"/>
    <col min="15828" max="16070" width="9.140625" style="11"/>
    <col min="16071" max="16071" width="14.7109375" style="11" customWidth="1"/>
    <col min="16072" max="16072" width="40.7109375" style="11" customWidth="1"/>
    <col min="16073" max="16073" width="6.7109375" style="11" customWidth="1"/>
    <col min="16074" max="16076" width="12.7109375" style="11" customWidth="1"/>
    <col min="16077" max="16077" width="14.7109375" style="11" customWidth="1"/>
    <col min="16078" max="16079" width="15.7109375" style="11" customWidth="1"/>
    <col min="16080" max="16083" width="12.7109375" style="11" customWidth="1"/>
    <col min="16084" max="16384" width="9.140625" style="11"/>
  </cols>
  <sheetData>
    <row r="1" spans="1:11" s="2" customFormat="1" x14ac:dyDescent="0.2">
      <c r="A1" s="1"/>
      <c r="B1" s="146" t="s">
        <v>103</v>
      </c>
      <c r="C1" s="146"/>
      <c r="D1" s="146"/>
      <c r="E1" s="146"/>
      <c r="F1" s="146"/>
      <c r="G1" s="146"/>
      <c r="H1" s="146"/>
      <c r="I1" s="146"/>
      <c r="J1" s="146"/>
    </row>
    <row r="2" spans="1:11" s="2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  <c r="I2" s="146"/>
      <c r="J2" s="146"/>
    </row>
    <row r="3" spans="1:11" s="2" customFormat="1" x14ac:dyDescent="0.2">
      <c r="A3" s="1"/>
      <c r="B3" s="147" t="s">
        <v>124</v>
      </c>
      <c r="C3" s="147"/>
      <c r="D3" s="147"/>
      <c r="E3" s="147"/>
      <c r="F3" s="147"/>
      <c r="G3" s="147"/>
      <c r="H3" s="147"/>
      <c r="I3" s="147"/>
      <c r="J3" s="147"/>
    </row>
    <row r="4" spans="1:11" s="2" customFormat="1" x14ac:dyDescent="0.2">
      <c r="A4" s="4"/>
      <c r="B4" s="153"/>
      <c r="C4" s="153"/>
      <c r="D4" s="153"/>
      <c r="E4" s="153"/>
      <c r="F4" s="154"/>
      <c r="G4" s="148" t="s">
        <v>67</v>
      </c>
      <c r="H4" s="149"/>
      <c r="I4" s="149"/>
      <c r="J4" s="150"/>
    </row>
    <row r="5" spans="1:11" s="2" customFormat="1" x14ac:dyDescent="0.2">
      <c r="A5" s="8"/>
      <c r="B5" s="155"/>
      <c r="C5" s="155"/>
      <c r="D5" s="155"/>
      <c r="E5" s="155"/>
      <c r="F5" s="156"/>
      <c r="G5" s="151" t="s">
        <v>1</v>
      </c>
      <c r="H5" s="152"/>
      <c r="I5" s="157" t="s">
        <v>130</v>
      </c>
      <c r="J5" s="158"/>
    </row>
    <row r="6" spans="1:11" s="2" customFormat="1" ht="16.5" x14ac:dyDescent="0.2">
      <c r="A6" s="122" t="s">
        <v>11</v>
      </c>
      <c r="B6" s="159" t="str">
        <f>"FORNECIMENTO, TRANSPORTE E INSTALAÇÃO DE MÓDULOS SANITÁRIOS COM TRATAMENTO POR DESIDRATAÇÃO - " &amp; A7</f>
        <v>FORNECIMENTO, TRANSPORTE E INSTALAÇÃO DE MÓDULOS SANITÁRIOS COM TRATAMENTO POR DESIDRATAÇÃO - RIO G. DO NORTE</v>
      </c>
      <c r="C6" s="159"/>
      <c r="D6" s="159"/>
      <c r="E6" s="159"/>
      <c r="F6" s="160"/>
      <c r="G6" s="151" t="s">
        <v>12</v>
      </c>
      <c r="H6" s="152"/>
      <c r="I6" s="165">
        <v>0.23499999999999999</v>
      </c>
      <c r="J6" s="166"/>
    </row>
    <row r="7" spans="1:11" s="2" customFormat="1" ht="17.25" x14ac:dyDescent="0.2">
      <c r="A7" s="123" t="s">
        <v>128</v>
      </c>
      <c r="B7" s="169"/>
      <c r="C7" s="169"/>
      <c r="D7" s="169"/>
      <c r="E7" s="169"/>
      <c r="F7" s="170"/>
      <c r="G7" s="151" t="s">
        <v>13</v>
      </c>
      <c r="H7" s="152"/>
      <c r="I7" s="165">
        <v>0.111</v>
      </c>
      <c r="J7" s="166"/>
    </row>
    <row r="8" spans="1:11" s="2" customFormat="1" ht="17.25" x14ac:dyDescent="0.2">
      <c r="A8" s="124"/>
      <c r="B8" s="171" t="s">
        <v>68</v>
      </c>
      <c r="C8" s="171"/>
      <c r="D8" s="171"/>
      <c r="E8" s="171"/>
      <c r="F8" s="172"/>
      <c r="G8" s="151" t="s">
        <v>50</v>
      </c>
      <c r="H8" s="152"/>
      <c r="I8" s="167">
        <v>480</v>
      </c>
      <c r="J8" s="168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62" t="s">
        <v>110</v>
      </c>
      <c r="H9" s="162"/>
      <c r="I9" s="161">
        <f>ROUND(J33,2)</f>
        <v>14092.42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53</v>
      </c>
      <c r="C11" s="100" t="s">
        <v>25</v>
      </c>
      <c r="D11" s="100" t="s">
        <v>4</v>
      </c>
      <c r="E11" s="101" t="s">
        <v>56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55</v>
      </c>
    </row>
    <row r="12" spans="1:11" s="17" customFormat="1" ht="24.95" customHeight="1" x14ac:dyDescent="0.25">
      <c r="A12" s="103" t="s">
        <v>5</v>
      </c>
      <c r="B12" s="145" t="s">
        <v>17</v>
      </c>
      <c r="C12" s="145"/>
      <c r="D12" s="145"/>
      <c r="E12" s="145"/>
      <c r="F12" s="145"/>
      <c r="G12" s="145"/>
      <c r="H12" s="145"/>
      <c r="I12" s="104">
        <f>ROUND(I16+I22+I14,2)</f>
        <v>913160.92</v>
      </c>
      <c r="J12" s="104">
        <f>ROUND(I12/$I$8,2)</f>
        <v>1902.42</v>
      </c>
    </row>
    <row r="13" spans="1:11" s="17" customFormat="1" ht="24.95" customHeight="1" x14ac:dyDescent="0.25">
      <c r="A13" s="105" t="s">
        <v>6</v>
      </c>
      <c r="B13" s="106" t="s">
        <v>75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73</v>
      </c>
      <c r="B14" s="107" t="s">
        <v>76</v>
      </c>
      <c r="C14" s="109" t="s">
        <v>70</v>
      </c>
      <c r="D14" s="110" t="s">
        <v>9</v>
      </c>
      <c r="E14" s="110" t="s">
        <v>77</v>
      </c>
      <c r="F14" s="110">
        <f>2.4*1.2*(I8/28)</f>
        <v>49.371428571428567</v>
      </c>
      <c r="G14" s="111">
        <f>COMPOSIÇÕES!H18</f>
        <v>393.03999999999996</v>
      </c>
      <c r="H14" s="112">
        <f t="shared" ref="H14" si="0">ROUND(G14+G14*$I$6,2)</f>
        <v>485.4</v>
      </c>
      <c r="I14" s="113">
        <f t="shared" ref="I14" si="1">ROUND(ROUND(F14,2)*ROUND(H14,2),2)</f>
        <v>23964.2</v>
      </c>
      <c r="J14" s="113">
        <f>ROUND(I14/$I$8,2)</f>
        <v>49.93</v>
      </c>
    </row>
    <row r="15" spans="1:11" s="40" customFormat="1" ht="24.95" customHeight="1" x14ac:dyDescent="0.25">
      <c r="A15" s="173" t="s">
        <v>18</v>
      </c>
      <c r="B15" s="173"/>
      <c r="C15" s="173"/>
      <c r="D15" s="173"/>
      <c r="E15" s="173"/>
      <c r="F15" s="173"/>
      <c r="G15" s="173"/>
      <c r="H15" s="173"/>
      <c r="I15" s="173"/>
      <c r="J15" s="173"/>
      <c r="K15" s="70"/>
    </row>
    <row r="16" spans="1:11" s="17" customFormat="1" ht="24.95" customHeight="1" x14ac:dyDescent="0.25">
      <c r="A16" s="114" t="s">
        <v>7</v>
      </c>
      <c r="B16" s="145" t="s">
        <v>105</v>
      </c>
      <c r="C16" s="145"/>
      <c r="D16" s="145"/>
      <c r="E16" s="145"/>
      <c r="F16" s="145"/>
      <c r="G16" s="145"/>
      <c r="H16" s="145"/>
      <c r="I16" s="104">
        <f>ROUND(SUM(I17:I20),2)</f>
        <v>81227.12</v>
      </c>
      <c r="J16" s="104">
        <f>ROUND(I16/$I$8,2)</f>
        <v>169.22</v>
      </c>
    </row>
    <row r="17" spans="1:11" s="17" customFormat="1" ht="33" x14ac:dyDescent="0.25">
      <c r="A17" s="115" t="s">
        <v>14</v>
      </c>
      <c r="B17" s="116" t="s">
        <v>94</v>
      </c>
      <c r="C17" s="117" t="s">
        <v>71</v>
      </c>
      <c r="D17" s="118" t="s">
        <v>20</v>
      </c>
      <c r="E17" s="112">
        <v>129.89772916666666</v>
      </c>
      <c r="F17" s="112">
        <f>E17*$I$8</f>
        <v>62350.909999999996</v>
      </c>
      <c r="G17" s="112">
        <f>G18</f>
        <v>0.97000000000000008</v>
      </c>
      <c r="H17" s="112">
        <f t="shared" ref="H17:H20" si="2">ROUND(G17+G17*$I$6,2)</f>
        <v>1.2</v>
      </c>
      <c r="I17" s="112">
        <f>ROUND(ROUND(F17,2)*ROUND(H17,2),2)</f>
        <v>74821.09</v>
      </c>
      <c r="J17" s="112">
        <f>I17/$I$8</f>
        <v>155.87727083333331</v>
      </c>
    </row>
    <row r="18" spans="1:11" ht="33" x14ac:dyDescent="0.25">
      <c r="A18" s="115" t="s">
        <v>88</v>
      </c>
      <c r="B18" s="116" t="s">
        <v>101</v>
      </c>
      <c r="C18" s="117" t="s">
        <v>72</v>
      </c>
      <c r="D18" s="118" t="s">
        <v>20</v>
      </c>
      <c r="E18" s="112">
        <v>6.48</v>
      </c>
      <c r="F18" s="112">
        <f t="shared" ref="F18:F20" si="3">E18*$I$8</f>
        <v>3110.4</v>
      </c>
      <c r="G18" s="112">
        <f>COMPOSIÇÕES!H30</f>
        <v>0.97000000000000008</v>
      </c>
      <c r="H18" s="112">
        <f t="shared" si="2"/>
        <v>1.2</v>
      </c>
      <c r="I18" s="112">
        <f>ROUND(ROUND(F18,2)*ROUND(H18,2),2)</f>
        <v>3732.48</v>
      </c>
      <c r="J18" s="112">
        <f>I18/$I$8</f>
        <v>7.7759999999999998</v>
      </c>
      <c r="K18" s="16"/>
    </row>
    <row r="19" spans="1:11" ht="33" x14ac:dyDescent="0.25">
      <c r="A19" s="115" t="s">
        <v>89</v>
      </c>
      <c r="B19" s="116" t="s">
        <v>96</v>
      </c>
      <c r="C19" s="117" t="s">
        <v>91</v>
      </c>
      <c r="D19" s="118" t="s">
        <v>20</v>
      </c>
      <c r="E19" s="112">
        <v>0.47</v>
      </c>
      <c r="F19" s="112">
        <f t="shared" si="3"/>
        <v>225.6</v>
      </c>
      <c r="G19" s="112">
        <f>COMPOSIÇÕES!H35</f>
        <v>1.76</v>
      </c>
      <c r="H19" s="112">
        <f t="shared" si="2"/>
        <v>2.17</v>
      </c>
      <c r="I19" s="112">
        <f t="shared" ref="I19:I20" si="4">ROUND(ROUND(F19,2)*ROUND(H19,2),2)</f>
        <v>489.55</v>
      </c>
      <c r="J19" s="112">
        <f t="shared" ref="J19:J20" si="5">I19/$I$8</f>
        <v>1.0198958333333334</v>
      </c>
      <c r="K19" s="16"/>
    </row>
    <row r="20" spans="1:11" ht="33" x14ac:dyDescent="0.25">
      <c r="A20" s="115" t="s">
        <v>92</v>
      </c>
      <c r="B20" s="116" t="s">
        <v>97</v>
      </c>
      <c r="C20" s="117" t="s">
        <v>93</v>
      </c>
      <c r="D20" s="118" t="s">
        <v>20</v>
      </c>
      <c r="E20" s="112">
        <v>1.4</v>
      </c>
      <c r="F20" s="112">
        <f t="shared" si="3"/>
        <v>672</v>
      </c>
      <c r="G20" s="112">
        <f>COMPOSIÇÕES!H40</f>
        <v>2.63</v>
      </c>
      <c r="H20" s="112">
        <f t="shared" si="2"/>
        <v>3.25</v>
      </c>
      <c r="I20" s="112">
        <f t="shared" si="4"/>
        <v>2184</v>
      </c>
      <c r="J20" s="112">
        <f t="shared" si="5"/>
        <v>4.55</v>
      </c>
      <c r="K20" s="16"/>
    </row>
    <row r="21" spans="1:11" s="40" customFormat="1" ht="24.95" customHeight="1" x14ac:dyDescent="0.2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6"/>
    </row>
    <row r="22" spans="1:11" s="17" customFormat="1" ht="24.95" customHeight="1" x14ac:dyDescent="0.25">
      <c r="A22" s="114" t="s">
        <v>30</v>
      </c>
      <c r="B22" s="145" t="s">
        <v>106</v>
      </c>
      <c r="C22" s="145"/>
      <c r="D22" s="145"/>
      <c r="E22" s="145"/>
      <c r="F22" s="145"/>
      <c r="G22" s="145"/>
      <c r="H22" s="145"/>
      <c r="I22" s="104">
        <f>ROUND(SUBTOTAL(9,I23:I23),2)</f>
        <v>807969.6</v>
      </c>
      <c r="J22" s="104">
        <f>ROUND(I22/$I$8,2)</f>
        <v>1683.27</v>
      </c>
    </row>
    <row r="23" spans="1:11" ht="42" customHeight="1" x14ac:dyDescent="0.25">
      <c r="A23" s="115" t="s">
        <v>90</v>
      </c>
      <c r="B23" s="116" t="s">
        <v>107</v>
      </c>
      <c r="C23" s="118" t="s">
        <v>51</v>
      </c>
      <c r="D23" s="118" t="s">
        <v>10</v>
      </c>
      <c r="E23" s="112">
        <v>1</v>
      </c>
      <c r="F23" s="112">
        <f>$I$8</f>
        <v>480</v>
      </c>
      <c r="G23" s="132" t="s">
        <v>77</v>
      </c>
      <c r="H23" s="132">
        <v>1683.2686145623873</v>
      </c>
      <c r="I23" s="112">
        <f t="shared" ref="I23" si="6">ROUND(ROUND(F23,2)*ROUND(H23,2),2)</f>
        <v>807969.6</v>
      </c>
      <c r="J23" s="112">
        <f>I23/$I$8</f>
        <v>1683.27</v>
      </c>
    </row>
    <row r="24" spans="1:11" ht="24.95" customHeight="1" x14ac:dyDescent="0.25">
      <c r="A24" s="144" t="s">
        <v>18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1" s="17" customFormat="1" ht="24.95" customHeight="1" x14ac:dyDescent="0.25">
      <c r="A25" s="119" t="s">
        <v>8</v>
      </c>
      <c r="B25" s="145" t="s">
        <v>69</v>
      </c>
      <c r="C25" s="145"/>
      <c r="D25" s="145"/>
      <c r="E25" s="145"/>
      <c r="F25" s="145"/>
      <c r="G25" s="145"/>
      <c r="H25" s="145"/>
      <c r="I25" s="104">
        <f>ROUND(SUM(I26:I27),2)</f>
        <v>5779900.7999999998</v>
      </c>
      <c r="J25" s="104">
        <f>ROUND(I25/$I$8,2)</f>
        <v>12041.46</v>
      </c>
    </row>
    <row r="26" spans="1:11" ht="24.95" customHeight="1" x14ac:dyDescent="0.25">
      <c r="A26" s="129" t="s">
        <v>16</v>
      </c>
      <c r="B26" s="116" t="s">
        <v>104</v>
      </c>
      <c r="C26" s="118" t="s">
        <v>52</v>
      </c>
      <c r="D26" s="118" t="s">
        <v>10</v>
      </c>
      <c r="E26" s="112">
        <v>1</v>
      </c>
      <c r="F26" s="112">
        <f>$I$8</f>
        <v>480</v>
      </c>
      <c r="G26" s="132" t="s">
        <v>77</v>
      </c>
      <c r="H26" s="132">
        <v>12028.843804489918</v>
      </c>
      <c r="I26" s="112">
        <f>ROUND(ROUND(F26,2)*ROUND(H26,2),2)</f>
        <v>5773843.2000000002</v>
      </c>
      <c r="J26" s="112">
        <f>I26/$I$8</f>
        <v>12028.84</v>
      </c>
      <c r="K26" s="33"/>
    </row>
    <row r="27" spans="1:11" ht="24.95" customHeight="1" x14ac:dyDescent="0.25">
      <c r="A27" s="129" t="s">
        <v>111</v>
      </c>
      <c r="B27" s="116" t="s">
        <v>123</v>
      </c>
      <c r="C27" s="118" t="s">
        <v>136</v>
      </c>
      <c r="D27" s="118" t="s">
        <v>10</v>
      </c>
      <c r="E27" s="112">
        <v>1</v>
      </c>
      <c r="F27" s="112">
        <f>I8</f>
        <v>480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6057.6</v>
      </c>
      <c r="J27" s="112">
        <f>I27/$I$8</f>
        <v>12.620000000000001</v>
      </c>
      <c r="K27" s="33"/>
    </row>
    <row r="28" spans="1:11" ht="24.95" customHeight="1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33"/>
    </row>
    <row r="29" spans="1:11" ht="24.95" customHeight="1" x14ac:dyDescent="0.25">
      <c r="A29" s="119" t="s">
        <v>54</v>
      </c>
      <c r="B29" s="145" t="s">
        <v>125</v>
      </c>
      <c r="C29" s="145"/>
      <c r="D29" s="145"/>
      <c r="E29" s="145"/>
      <c r="F29" s="145"/>
      <c r="G29" s="145"/>
      <c r="H29" s="145"/>
      <c r="I29" s="140">
        <f>SUM(I30:I31)</f>
        <v>71299.78</v>
      </c>
      <c r="J29" s="141">
        <f>ROUND(I29/$I$8,2)</f>
        <v>148.54</v>
      </c>
      <c r="K29" s="33"/>
    </row>
    <row r="30" spans="1:11" ht="24.95" customHeight="1" x14ac:dyDescent="0.25">
      <c r="A30" s="129" t="s">
        <v>126</v>
      </c>
      <c r="B30" s="116" t="s">
        <v>127</v>
      </c>
      <c r="C30" s="117" t="s">
        <v>113</v>
      </c>
      <c r="D30" s="118" t="s">
        <v>10</v>
      </c>
      <c r="E30" s="112">
        <v>1</v>
      </c>
      <c r="F30" s="112">
        <f>I8</f>
        <v>480</v>
      </c>
      <c r="G30" s="132">
        <f>COMPOSIÇÕES!H51</f>
        <v>7.93</v>
      </c>
      <c r="H30" s="112">
        <f>ROUND(G30+G30*$I$6,2)</f>
        <v>9.7899999999999991</v>
      </c>
      <c r="I30" s="112">
        <f>ROUND(ROUND(F30,2)*ROUND(H30,2),2)</f>
        <v>4699.2</v>
      </c>
      <c r="J30" s="112">
        <f>I30/$I$8</f>
        <v>9.7899999999999991</v>
      </c>
      <c r="K30" s="33"/>
    </row>
    <row r="31" spans="1:11" ht="24.95" customHeight="1" x14ac:dyDescent="0.25">
      <c r="A31" s="129" t="s">
        <v>132</v>
      </c>
      <c r="B31" s="116" t="s">
        <v>133</v>
      </c>
      <c r="C31" s="117">
        <v>94990</v>
      </c>
      <c r="D31" s="118" t="s">
        <v>134</v>
      </c>
      <c r="E31" s="112">
        <f>1.6*3*0.03</f>
        <v>0.14400000000000002</v>
      </c>
      <c r="F31" s="112">
        <f>E31*I8</f>
        <v>69.12</v>
      </c>
      <c r="G31" s="132">
        <v>780.2</v>
      </c>
      <c r="H31" s="112">
        <f>ROUND(G31+G31*$I$6,2)</f>
        <v>963.55</v>
      </c>
      <c r="I31" s="112">
        <f>ROUND(ROUND(F31,2)*ROUND(H31,2),2)</f>
        <v>66600.58</v>
      </c>
      <c r="J31" s="112">
        <f>I31/$I$8</f>
        <v>138.75120833333332</v>
      </c>
      <c r="K31" s="33"/>
    </row>
    <row r="32" spans="1:11" ht="24.95" customHeight="1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</row>
    <row r="33" spans="1:10" s="18" customFormat="1" ht="24.95" customHeight="1" x14ac:dyDescent="0.25">
      <c r="A33" s="164" t="s">
        <v>26</v>
      </c>
      <c r="B33" s="164"/>
      <c r="C33" s="120"/>
      <c r="D33" s="120"/>
      <c r="E33" s="120"/>
      <c r="F33" s="120"/>
      <c r="G33" s="120"/>
      <c r="H33" s="120"/>
      <c r="I33" s="121">
        <f>I12+I25+I29</f>
        <v>6764361.5</v>
      </c>
      <c r="J33" s="121">
        <f>I33/I8</f>
        <v>14092.419791666667</v>
      </c>
    </row>
  </sheetData>
  <mergeCells count="30"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2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9525</xdr:rowOff>
              </from>
              <to>
                <xdr:col>1</xdr:col>
                <xdr:colOff>1457325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10" activePane="bottomLeft" state="frozen"/>
      <selection activeCell="B11" sqref="B11:H11"/>
      <selection pane="bottomLeft" activeCell="L49" sqref="L49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6" t="s">
        <v>103</v>
      </c>
      <c r="C1" s="146"/>
      <c r="D1" s="146"/>
      <c r="E1" s="146"/>
      <c r="F1" s="146"/>
      <c r="G1" s="146"/>
      <c r="H1" s="146"/>
    </row>
    <row r="2" spans="1:8" s="20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</row>
    <row r="3" spans="1:8" s="20" customFormat="1" x14ac:dyDescent="0.2">
      <c r="A3" s="1"/>
      <c r="B3" s="147" t="s">
        <v>124</v>
      </c>
      <c r="C3" s="147"/>
      <c r="D3" s="147"/>
      <c r="E3" s="147"/>
      <c r="F3" s="147"/>
      <c r="G3" s="147"/>
      <c r="H3" s="147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75" t="str">
        <f>ANALÍTICO!B6</f>
        <v>FORNECIMENTO, TRANSPORTE E INSTALAÇÃO DE MÓDULOS SANITÁRIOS COM TRATAMENTO POR DESIDRATAÇÃO - RIO G. DO NORTE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61" t="s">
        <v>73</v>
      </c>
      <c r="B10" s="61"/>
      <c r="C10" s="61" t="s">
        <v>70</v>
      </c>
      <c r="D10" s="61" t="s">
        <v>87</v>
      </c>
      <c r="E10" s="73" t="s">
        <v>78</v>
      </c>
      <c r="F10" s="74"/>
      <c r="G10" s="74"/>
      <c r="H10" s="74"/>
    </row>
    <row r="11" spans="1:8" ht="42.75" x14ac:dyDescent="0.25">
      <c r="A11" s="61"/>
      <c r="B11" s="62" t="s">
        <v>79</v>
      </c>
      <c r="C11" s="131">
        <v>4417</v>
      </c>
      <c r="D11" s="62" t="s">
        <v>65</v>
      </c>
      <c r="E11" s="75" t="s">
        <v>80</v>
      </c>
      <c r="F11" s="76">
        <v>1</v>
      </c>
      <c r="G11" s="76" t="s">
        <v>61</v>
      </c>
      <c r="H11" s="76">
        <f>ROUND(F11*G11,2)</f>
        <v>8.43</v>
      </c>
    </row>
    <row r="12" spans="1:8" ht="42.75" x14ac:dyDescent="0.25">
      <c r="A12" s="61"/>
      <c r="B12" s="62" t="s">
        <v>79</v>
      </c>
      <c r="C12" s="131">
        <v>4491</v>
      </c>
      <c r="D12" s="62" t="s">
        <v>62</v>
      </c>
      <c r="E12" s="75" t="s">
        <v>80</v>
      </c>
      <c r="F12" s="76">
        <v>4</v>
      </c>
      <c r="G12" s="76" t="s">
        <v>58</v>
      </c>
      <c r="H12" s="76">
        <f t="shared" ref="H12:H17" si="0">ROUND(F12*G12,2)</f>
        <v>61.52</v>
      </c>
    </row>
    <row r="13" spans="1:8" ht="57" x14ac:dyDescent="0.25">
      <c r="A13" s="61"/>
      <c r="B13" s="62" t="s">
        <v>79</v>
      </c>
      <c r="C13" s="131">
        <v>4813</v>
      </c>
      <c r="D13" s="62" t="s">
        <v>81</v>
      </c>
      <c r="E13" s="75" t="s">
        <v>78</v>
      </c>
      <c r="F13" s="76">
        <v>1</v>
      </c>
      <c r="G13" s="76" t="s">
        <v>102</v>
      </c>
      <c r="H13" s="76">
        <f t="shared" si="0"/>
        <v>250</v>
      </c>
    </row>
    <row r="14" spans="1:8" ht="28.5" x14ac:dyDescent="0.25">
      <c r="A14" s="61"/>
      <c r="B14" s="62" t="s">
        <v>79</v>
      </c>
      <c r="C14" s="131">
        <v>5075</v>
      </c>
      <c r="D14" s="62" t="s">
        <v>60</v>
      </c>
      <c r="E14" s="75" t="s">
        <v>82</v>
      </c>
      <c r="F14" s="76">
        <v>0.11</v>
      </c>
      <c r="G14" s="76" t="s">
        <v>57</v>
      </c>
      <c r="H14" s="76">
        <f t="shared" si="0"/>
        <v>2.4500000000000002</v>
      </c>
    </row>
    <row r="15" spans="1:8" ht="28.5" x14ac:dyDescent="0.25">
      <c r="A15" s="61"/>
      <c r="B15" s="62" t="s">
        <v>48</v>
      </c>
      <c r="C15" s="131">
        <v>88262</v>
      </c>
      <c r="D15" s="62" t="s">
        <v>83</v>
      </c>
      <c r="E15" s="75" t="s">
        <v>15</v>
      </c>
      <c r="F15" s="76">
        <v>1</v>
      </c>
      <c r="G15" s="76">
        <v>25.38</v>
      </c>
      <c r="H15" s="76">
        <f t="shared" si="0"/>
        <v>25.38</v>
      </c>
    </row>
    <row r="16" spans="1:8" ht="28.5" x14ac:dyDescent="0.25">
      <c r="A16" s="61"/>
      <c r="B16" s="62" t="s">
        <v>48</v>
      </c>
      <c r="C16" s="131">
        <v>88316</v>
      </c>
      <c r="D16" s="62" t="s">
        <v>84</v>
      </c>
      <c r="E16" s="75" t="s">
        <v>15</v>
      </c>
      <c r="F16" s="76">
        <v>2</v>
      </c>
      <c r="G16" s="76">
        <v>20.6</v>
      </c>
      <c r="H16" s="76">
        <f t="shared" si="0"/>
        <v>41.2</v>
      </c>
    </row>
    <row r="17" spans="1:8" ht="57" x14ac:dyDescent="0.25">
      <c r="A17" s="61"/>
      <c r="B17" s="62" t="s">
        <v>48</v>
      </c>
      <c r="C17" s="131">
        <v>94962</v>
      </c>
      <c r="D17" s="62" t="s">
        <v>85</v>
      </c>
      <c r="E17" s="75" t="s">
        <v>86</v>
      </c>
      <c r="F17" s="76">
        <v>0.01</v>
      </c>
      <c r="G17" s="76">
        <v>405.63</v>
      </c>
      <c r="H17" s="76">
        <f t="shared" si="0"/>
        <v>4.0599999999999996</v>
      </c>
    </row>
    <row r="18" spans="1:8" x14ac:dyDescent="0.25">
      <c r="A18" s="77"/>
      <c r="B18" s="77"/>
      <c r="C18" s="73"/>
      <c r="D18" s="73" t="s">
        <v>28</v>
      </c>
      <c r="E18" s="73"/>
      <c r="F18" s="76"/>
      <c r="G18" s="76"/>
      <c r="H18" s="78">
        <f>SUM(H11:H17)</f>
        <v>393.03999999999996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14</v>
      </c>
      <c r="B20" s="80"/>
      <c r="C20" s="81" t="s">
        <v>71</v>
      </c>
      <c r="D20" s="82" t="s">
        <v>95</v>
      </c>
      <c r="E20" s="81" t="s">
        <v>19</v>
      </c>
      <c r="F20" s="83"/>
      <c r="G20" s="84"/>
      <c r="H20" s="84"/>
    </row>
    <row r="21" spans="1:8" ht="28.5" x14ac:dyDescent="0.25">
      <c r="A21" s="85"/>
      <c r="B21" s="86" t="s">
        <v>66</v>
      </c>
      <c r="C21" s="87" t="s">
        <v>117</v>
      </c>
      <c r="D21" s="130" t="s">
        <v>119</v>
      </c>
      <c r="E21" s="88" t="s">
        <v>27</v>
      </c>
      <c r="F21" s="83">
        <v>1.9124115509657679E-3</v>
      </c>
      <c r="G21" s="84">
        <v>421.9264</v>
      </c>
      <c r="H21" s="84">
        <f>ROUND(F21*G21,2)</f>
        <v>0.81</v>
      </c>
    </row>
    <row r="22" spans="1:8" x14ac:dyDescent="0.25">
      <c r="A22" s="85"/>
      <c r="B22" s="86" t="s">
        <v>66</v>
      </c>
      <c r="C22" s="87" t="s">
        <v>118</v>
      </c>
      <c r="D22" s="130" t="s">
        <v>120</v>
      </c>
      <c r="E22" s="88" t="s">
        <v>27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48</v>
      </c>
      <c r="C23" s="91">
        <v>88316</v>
      </c>
      <c r="D23" s="92" t="s">
        <v>84</v>
      </c>
      <c r="E23" s="93" t="s">
        <v>15</v>
      </c>
      <c r="F23" s="83">
        <v>1.9124115509657679E-3</v>
      </c>
      <c r="G23" s="89">
        <v>20.6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28</v>
      </c>
      <c r="E24" s="81"/>
      <c r="F24" s="95"/>
      <c r="G24" s="96"/>
      <c r="H24" s="96">
        <f>SUBTOTAL(9,H21:H23)</f>
        <v>0.97000000000000008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88</v>
      </c>
      <c r="B26" s="80"/>
      <c r="C26" s="81" t="s">
        <v>72</v>
      </c>
      <c r="D26" s="82" t="s">
        <v>100</v>
      </c>
      <c r="E26" s="81" t="s">
        <v>19</v>
      </c>
      <c r="F26" s="83"/>
      <c r="G26" s="84"/>
      <c r="H26" s="84"/>
    </row>
    <row r="27" spans="1:8" ht="28.5" x14ac:dyDescent="0.25">
      <c r="A27" s="85"/>
      <c r="B27" s="86" t="s">
        <v>66</v>
      </c>
      <c r="C27" s="87" t="s">
        <v>117</v>
      </c>
      <c r="D27" s="130" t="s">
        <v>119</v>
      </c>
      <c r="E27" s="88" t="s">
        <v>27</v>
      </c>
      <c r="F27" s="83">
        <v>1.9124115509657679E-3</v>
      </c>
      <c r="G27" s="84">
        <v>421.9264</v>
      </c>
      <c r="H27" s="84">
        <f>ROUND(F27*G27,2)</f>
        <v>0.81</v>
      </c>
    </row>
    <row r="28" spans="1:8" x14ac:dyDescent="0.25">
      <c r="A28" s="85"/>
      <c r="B28" s="86" t="s">
        <v>66</v>
      </c>
      <c r="C28" s="87" t="s">
        <v>118</v>
      </c>
      <c r="D28" s="130" t="s">
        <v>120</v>
      </c>
      <c r="E28" s="88" t="s">
        <v>27</v>
      </c>
      <c r="F28" s="83">
        <v>1.9124115509657679E-3</v>
      </c>
      <c r="G28" s="84">
        <v>64.976799999999997</v>
      </c>
      <c r="H28" s="84">
        <f>ROUND(F28*G28,2)</f>
        <v>0.12</v>
      </c>
    </row>
    <row r="29" spans="1:8" ht="28.5" x14ac:dyDescent="0.25">
      <c r="A29" s="85"/>
      <c r="B29" s="90" t="s">
        <v>48</v>
      </c>
      <c r="C29" s="91">
        <v>88316</v>
      </c>
      <c r="D29" s="92" t="s">
        <v>84</v>
      </c>
      <c r="E29" s="93" t="s">
        <v>15</v>
      </c>
      <c r="F29" s="83">
        <v>1.9124115509657679E-3</v>
      </c>
      <c r="G29" s="89">
        <v>20.6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28</v>
      </c>
      <c r="E30" s="81"/>
      <c r="F30" s="95"/>
      <c r="G30" s="96"/>
      <c r="H30" s="96">
        <f>SUBTOTAL(9,H27:H29)</f>
        <v>0.97000000000000008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89</v>
      </c>
      <c r="B32" s="80"/>
      <c r="C32" s="81" t="s">
        <v>91</v>
      </c>
      <c r="D32" s="82" t="s">
        <v>98</v>
      </c>
      <c r="E32" s="81" t="s">
        <v>19</v>
      </c>
      <c r="F32" s="83"/>
      <c r="G32" s="84"/>
      <c r="H32" s="84"/>
    </row>
    <row r="33" spans="1:10" ht="28.5" x14ac:dyDescent="0.25">
      <c r="A33" s="85"/>
      <c r="B33" s="86" t="s">
        <v>66</v>
      </c>
      <c r="C33" s="133" t="s">
        <v>129</v>
      </c>
      <c r="D33" s="134" t="s">
        <v>121</v>
      </c>
      <c r="E33" s="88" t="s">
        <v>27</v>
      </c>
      <c r="F33" s="98">
        <v>1.0040160642570281E-2</v>
      </c>
      <c r="G33" s="84">
        <v>154.11619999999999</v>
      </c>
      <c r="H33" s="84">
        <f t="shared" ref="H33:H34" si="1">ROUND(F33*G33,2)</f>
        <v>1.55</v>
      </c>
    </row>
    <row r="34" spans="1:10" ht="28.5" x14ac:dyDescent="0.25">
      <c r="A34" s="85"/>
      <c r="B34" s="90" t="s">
        <v>48</v>
      </c>
      <c r="C34" s="91">
        <v>88316</v>
      </c>
      <c r="D34" s="92" t="s">
        <v>84</v>
      </c>
      <c r="E34" s="93" t="s">
        <v>15</v>
      </c>
      <c r="F34" s="98">
        <v>1.0040160642570281E-2</v>
      </c>
      <c r="G34" s="84">
        <v>20.6</v>
      </c>
      <c r="H34" s="84">
        <f t="shared" si="1"/>
        <v>0.21</v>
      </c>
    </row>
    <row r="35" spans="1:10" x14ac:dyDescent="0.25">
      <c r="A35" s="85"/>
      <c r="B35" s="86"/>
      <c r="C35" s="94"/>
      <c r="D35" s="82" t="s">
        <v>28</v>
      </c>
      <c r="E35" s="81"/>
      <c r="F35" s="95"/>
      <c r="G35" s="96"/>
      <c r="H35" s="96">
        <f>SUBTOTAL(9,H33:H34)</f>
        <v>1.76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92</v>
      </c>
      <c r="B37" s="80"/>
      <c r="C37" s="81" t="s">
        <v>93</v>
      </c>
      <c r="D37" s="82" t="s">
        <v>99</v>
      </c>
      <c r="E37" s="81" t="s">
        <v>19</v>
      </c>
      <c r="F37" s="83"/>
      <c r="G37" s="84"/>
      <c r="H37" s="84"/>
    </row>
    <row r="38" spans="1:10" ht="28.5" x14ac:dyDescent="0.25">
      <c r="A38" s="85"/>
      <c r="B38" s="86" t="s">
        <v>66</v>
      </c>
      <c r="C38" s="133" t="s">
        <v>129</v>
      </c>
      <c r="D38" s="134" t="s">
        <v>121</v>
      </c>
      <c r="E38" s="88" t="s">
        <v>27</v>
      </c>
      <c r="F38" s="83">
        <v>1.5060240963855423E-2</v>
      </c>
      <c r="G38" s="84">
        <v>154.11619999999999</v>
      </c>
      <c r="H38" s="84">
        <f t="shared" ref="H38:H39" si="2">ROUND(F38*G38,2)</f>
        <v>2.3199999999999998</v>
      </c>
    </row>
    <row r="39" spans="1:10" ht="28.5" x14ac:dyDescent="0.25">
      <c r="A39" s="85"/>
      <c r="B39" s="90" t="s">
        <v>48</v>
      </c>
      <c r="C39" s="91">
        <v>88316</v>
      </c>
      <c r="D39" s="92" t="s">
        <v>84</v>
      </c>
      <c r="E39" s="93" t="s">
        <v>15</v>
      </c>
      <c r="F39" s="83">
        <v>1.5060240963855423E-2</v>
      </c>
      <c r="G39" s="84">
        <v>20.6</v>
      </c>
      <c r="H39" s="84">
        <f t="shared" si="2"/>
        <v>0.31</v>
      </c>
    </row>
    <row r="40" spans="1:10" x14ac:dyDescent="0.25">
      <c r="A40" s="85"/>
      <c r="B40" s="90"/>
      <c r="C40" s="91"/>
      <c r="D40" s="82" t="s">
        <v>28</v>
      </c>
      <c r="E40" s="81"/>
      <c r="F40" s="95"/>
      <c r="G40" s="96"/>
      <c r="H40" s="96">
        <f>SUBTOTAL(9,H38:H39)</f>
        <v>2.63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111</v>
      </c>
      <c r="B42" s="90"/>
      <c r="C42" s="81" t="s">
        <v>112</v>
      </c>
      <c r="D42" s="127" t="s">
        <v>122</v>
      </c>
      <c r="E42" s="143" t="s">
        <v>10</v>
      </c>
      <c r="F42" s="83"/>
      <c r="G42" s="84"/>
      <c r="H42" s="84"/>
    </row>
    <row r="43" spans="1:10" x14ac:dyDescent="0.25">
      <c r="A43" s="85"/>
      <c r="B43" s="90" t="s">
        <v>112</v>
      </c>
      <c r="C43" s="91"/>
      <c r="D43" s="92" t="s">
        <v>114</v>
      </c>
      <c r="E43" s="93" t="s">
        <v>10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112</v>
      </c>
      <c r="C44" s="91"/>
      <c r="D44" s="92" t="s">
        <v>115</v>
      </c>
      <c r="E44" s="93" t="s">
        <v>10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112</v>
      </c>
      <c r="C45" s="91"/>
      <c r="D45" s="92" t="s">
        <v>116</v>
      </c>
      <c r="E45" s="93" t="s">
        <v>10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28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126</v>
      </c>
      <c r="B48" s="90"/>
      <c r="C48" s="81" t="s">
        <v>113</v>
      </c>
      <c r="D48" s="127" t="s">
        <v>127</v>
      </c>
      <c r="E48" s="143" t="s">
        <v>10</v>
      </c>
      <c r="F48" s="83"/>
      <c r="G48" s="142"/>
      <c r="H48" s="84"/>
    </row>
    <row r="49" spans="1:12" x14ac:dyDescent="0.25">
      <c r="A49" s="85"/>
      <c r="B49" s="135" t="s">
        <v>79</v>
      </c>
      <c r="C49" s="136">
        <v>7304</v>
      </c>
      <c r="D49" s="137" t="s">
        <v>64</v>
      </c>
      <c r="E49" s="136" t="s">
        <v>59</v>
      </c>
      <c r="F49" s="138">
        <v>1.0460000000000001E-2</v>
      </c>
      <c r="G49" s="139" t="s">
        <v>131</v>
      </c>
      <c r="H49" s="139">
        <f>ROUND(F49*G49,2)</f>
        <v>0.72</v>
      </c>
    </row>
    <row r="50" spans="1:12" ht="31.5" x14ac:dyDescent="0.25">
      <c r="A50" s="85"/>
      <c r="B50" s="135" t="s">
        <v>48</v>
      </c>
      <c r="C50" s="136">
        <v>88312</v>
      </c>
      <c r="D50" s="137" t="s">
        <v>63</v>
      </c>
      <c r="E50" s="136" t="s">
        <v>15</v>
      </c>
      <c r="F50" s="138">
        <v>0.25</v>
      </c>
      <c r="G50" s="139">
        <v>28.83</v>
      </c>
      <c r="H50" s="139">
        <f>ROUND(F50*G50,2)</f>
        <v>7.21</v>
      </c>
    </row>
    <row r="51" spans="1:12" x14ac:dyDescent="0.25">
      <c r="A51" s="85"/>
      <c r="B51" s="90"/>
      <c r="C51" s="91"/>
      <c r="D51" s="82" t="s">
        <v>28</v>
      </c>
      <c r="E51" s="81"/>
      <c r="F51" s="95"/>
      <c r="G51" s="96"/>
      <c r="H51" s="96">
        <f>SUBTOTAL(9,H49:H50)</f>
        <v>7.93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228600</xdr:colOff>
                <xdr:row>0</xdr:row>
                <xdr:rowOff>19050</xdr:rowOff>
              </from>
              <to>
                <xdr:col>2</xdr:col>
                <xdr:colOff>247650</xdr:colOff>
                <xdr:row>3</xdr:row>
                <xdr:rowOff>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60" zoomScaleNormal="70" workbookViewId="0">
      <selection activeCell="F31" sqref="F31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103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124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76" t="s">
        <v>135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40</v>
      </c>
    </row>
    <row r="11" spans="1:15" s="45" customFormat="1" ht="35.1" customHeight="1" x14ac:dyDescent="0.2">
      <c r="A11" s="47" t="s">
        <v>6</v>
      </c>
      <c r="B11" s="48" t="s">
        <v>75</v>
      </c>
      <c r="C11" s="60">
        <f>ANALÍTICO!I14</f>
        <v>23964.2</v>
      </c>
      <c r="D11" s="63">
        <f>$C$11/7</f>
        <v>3423.457142857143</v>
      </c>
      <c r="E11" s="63">
        <f>$C$11/7</f>
        <v>3423.457142857143</v>
      </c>
      <c r="F11" s="63">
        <f t="shared" ref="F11:J11" si="0">$C$11/7</f>
        <v>3423.457142857143</v>
      </c>
      <c r="G11" s="63">
        <f t="shared" si="0"/>
        <v>3423.457142857143</v>
      </c>
      <c r="H11" s="63">
        <f t="shared" si="0"/>
        <v>3423.457142857143</v>
      </c>
      <c r="I11" s="63">
        <f t="shared" si="0"/>
        <v>3423.457142857143</v>
      </c>
      <c r="J11" s="63">
        <f t="shared" si="0"/>
        <v>3423.457142857143</v>
      </c>
      <c r="K11" s="63">
        <f>SUM(D11:J11)</f>
        <v>23964.2</v>
      </c>
      <c r="N11" s="67"/>
    </row>
    <row r="12" spans="1:15" s="45" customFormat="1" ht="35.1" customHeight="1" x14ac:dyDescent="0.2">
      <c r="A12" s="47" t="s">
        <v>7</v>
      </c>
      <c r="B12" s="48" t="s">
        <v>108</v>
      </c>
      <c r="C12" s="60">
        <f>ANALÍTICO!I16</f>
        <v>81227.12</v>
      </c>
      <c r="D12" s="63">
        <f t="shared" ref="D12:D14" si="1">$C12/7/2</f>
        <v>5801.9371428571421</v>
      </c>
      <c r="E12" s="63">
        <f t="shared" ref="E12:E14" si="2">$C12/6</f>
        <v>13537.853333333333</v>
      </c>
      <c r="F12" s="63">
        <f t="shared" ref="F12:I14" si="3">$C12/6</f>
        <v>13537.853333333333</v>
      </c>
      <c r="G12" s="63">
        <f t="shared" si="3"/>
        <v>13537.853333333333</v>
      </c>
      <c r="H12" s="63">
        <f t="shared" si="3"/>
        <v>13537.853333333333</v>
      </c>
      <c r="I12" s="63">
        <f t="shared" si="3"/>
        <v>13537.853333333333</v>
      </c>
      <c r="J12" s="63">
        <f t="shared" ref="J12" si="4">C12-SUM(D12:I12)</f>
        <v>7735.9161904761859</v>
      </c>
      <c r="K12" s="63">
        <f t="shared" ref="K12" si="5">SUM(D12:J12)</f>
        <v>81227.12</v>
      </c>
      <c r="L12" s="64"/>
      <c r="N12" s="67"/>
    </row>
    <row r="13" spans="1:15" s="53" customFormat="1" ht="36.75" customHeight="1" x14ac:dyDescent="0.25">
      <c r="A13" s="71" t="s">
        <v>30</v>
      </c>
      <c r="B13" s="50" t="s">
        <v>106</v>
      </c>
      <c r="C13" s="51">
        <f>ANALÍTICO!I22</f>
        <v>807969.6</v>
      </c>
      <c r="D13" s="52">
        <f>$C13/7/2</f>
        <v>57712.114285714284</v>
      </c>
      <c r="E13" s="52">
        <f>$C13/6</f>
        <v>134661.6</v>
      </c>
      <c r="F13" s="52">
        <f t="shared" si="3"/>
        <v>134661.6</v>
      </c>
      <c r="G13" s="52">
        <f t="shared" si="3"/>
        <v>134661.6</v>
      </c>
      <c r="H13" s="52">
        <f t="shared" si="3"/>
        <v>134661.6</v>
      </c>
      <c r="I13" s="52">
        <f t="shared" si="3"/>
        <v>134661.6</v>
      </c>
      <c r="J13" s="52">
        <f>C13-SUM(D13:I13)</f>
        <v>76949.485714285751</v>
      </c>
      <c r="K13" s="52">
        <f t="shared" ref="K13:K17" si="6">SUM(D13:J13)</f>
        <v>807969.6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109</v>
      </c>
      <c r="C14" s="51">
        <f>ANALÍTICO!I25</f>
        <v>5779900.7999999998</v>
      </c>
      <c r="D14" s="52">
        <f t="shared" si="1"/>
        <v>412850.05714285711</v>
      </c>
      <c r="E14" s="52">
        <f t="shared" si="2"/>
        <v>963316.79999999993</v>
      </c>
      <c r="F14" s="52">
        <f t="shared" si="3"/>
        <v>963316.79999999993</v>
      </c>
      <c r="G14" s="52">
        <f t="shared" si="3"/>
        <v>963316.79999999993</v>
      </c>
      <c r="H14" s="52">
        <f t="shared" si="3"/>
        <v>963316.79999999993</v>
      </c>
      <c r="I14" s="52">
        <f t="shared" si="3"/>
        <v>963316.79999999993</v>
      </c>
      <c r="J14" s="52">
        <f t="shared" ref="J14" si="7">C14-SUM(D14:I14)</f>
        <v>550466.74285714328</v>
      </c>
      <c r="K14" s="52">
        <f t="shared" si="6"/>
        <v>5779900.7999999998</v>
      </c>
      <c r="M14" s="45"/>
      <c r="N14" s="66"/>
      <c r="O14" s="45"/>
    </row>
    <row r="15" spans="1:15" s="53" customFormat="1" x14ac:dyDescent="0.25">
      <c r="A15" s="72" t="s">
        <v>54</v>
      </c>
      <c r="B15" s="68" t="s">
        <v>125</v>
      </c>
      <c r="C15" s="51">
        <f>ANALÍTICO!I29</f>
        <v>71299.78</v>
      </c>
      <c r="D15" s="52">
        <f>$C15/7</f>
        <v>10185.682857142858</v>
      </c>
      <c r="E15" s="52">
        <f t="shared" ref="E15:J15" si="8">$C15/7</f>
        <v>10185.682857142858</v>
      </c>
      <c r="F15" s="52">
        <f t="shared" si="8"/>
        <v>10185.682857142858</v>
      </c>
      <c r="G15" s="52">
        <f t="shared" si="8"/>
        <v>10185.682857142858</v>
      </c>
      <c r="H15" s="52">
        <f t="shared" si="8"/>
        <v>10185.682857142858</v>
      </c>
      <c r="I15" s="52">
        <f t="shared" si="8"/>
        <v>10185.682857142858</v>
      </c>
      <c r="J15" s="52">
        <f t="shared" si="8"/>
        <v>10185.682857142858</v>
      </c>
      <c r="K15" s="52">
        <f t="shared" si="6"/>
        <v>71299.78</v>
      </c>
      <c r="M15" s="45"/>
      <c r="N15" s="66"/>
      <c r="O15" s="45"/>
    </row>
    <row r="16" spans="1:15" s="54" customFormat="1" ht="35.1" customHeight="1" x14ac:dyDescent="0.25">
      <c r="A16" s="49"/>
      <c r="B16" s="50" t="s">
        <v>74</v>
      </c>
      <c r="C16" s="51">
        <f>ANALÍTICO!I33</f>
        <v>6764361.5</v>
      </c>
      <c r="D16" s="52">
        <f>SUM(D11:D15)</f>
        <v>489973.24857142859</v>
      </c>
      <c r="E16" s="52">
        <f t="shared" ref="E16:J16" si="9">SUM(E11:E15)</f>
        <v>1125125.3933333331</v>
      </c>
      <c r="F16" s="52">
        <f t="shared" si="9"/>
        <v>1125125.3933333331</v>
      </c>
      <c r="G16" s="52">
        <f t="shared" si="9"/>
        <v>1125125.3933333331</v>
      </c>
      <c r="H16" s="52">
        <f t="shared" si="9"/>
        <v>1125125.3933333331</v>
      </c>
      <c r="I16" s="52">
        <f t="shared" si="9"/>
        <v>1125125.3933333331</v>
      </c>
      <c r="J16" s="52">
        <f t="shared" si="9"/>
        <v>648761.2847619052</v>
      </c>
      <c r="K16" s="51">
        <f>C16</f>
        <v>6764361.5</v>
      </c>
      <c r="M16" s="45"/>
    </row>
    <row r="17" spans="1:11" ht="35.1" customHeight="1" x14ac:dyDescent="0.25">
      <c r="A17" s="49"/>
      <c r="B17" s="50" t="s">
        <v>41</v>
      </c>
      <c r="C17" s="28">
        <f>C16/C16</f>
        <v>1</v>
      </c>
      <c r="D17" s="27">
        <f>D16/$C$16</f>
        <v>7.2434515596398658E-2</v>
      </c>
      <c r="E17" s="27">
        <f t="shared" ref="E17:J17" si="10">E16/$C$16</f>
        <v>0.16633135194405754</v>
      </c>
      <c r="F17" s="27">
        <f t="shared" si="10"/>
        <v>0.16633135194405754</v>
      </c>
      <c r="G17" s="27">
        <f t="shared" si="10"/>
        <v>0.16633135194405754</v>
      </c>
      <c r="H17" s="27">
        <f t="shared" si="10"/>
        <v>0.16633135194405754</v>
      </c>
      <c r="I17" s="27">
        <f t="shared" si="10"/>
        <v>0.16633135194405754</v>
      </c>
      <c r="J17" s="27">
        <f t="shared" si="10"/>
        <v>9.5908724683313448E-2</v>
      </c>
      <c r="K17" s="28">
        <f t="shared" si="6"/>
        <v>0.99999999999999989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zoomScale="60" zoomScaleNormal="100" workbookViewId="0">
      <selection activeCell="J14" sqref="J14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D41"/>
  <sheetViews>
    <sheetView view="pageBreakPreview" zoomScale="60" zoomScaleNormal="100" workbookViewId="0">
      <selection activeCell="D9" sqref="D9"/>
    </sheetView>
  </sheetViews>
  <sheetFormatPr defaultRowHeight="12.75" x14ac:dyDescent="0.2"/>
  <cols>
    <col min="2" max="2" width="36.140625" customWidth="1"/>
    <col min="3" max="3" width="24.5703125" customWidth="1"/>
    <col min="4" max="4" width="24.85546875" customWidth="1"/>
  </cols>
  <sheetData>
    <row r="2" spans="1:4" ht="14.25" x14ac:dyDescent="0.2">
      <c r="A2" s="178" t="s">
        <v>137</v>
      </c>
      <c r="B2" s="178"/>
      <c r="C2" s="178"/>
      <c r="D2" s="178"/>
    </row>
    <row r="3" spans="1:4" ht="16.5" x14ac:dyDescent="0.3">
      <c r="A3" s="179"/>
      <c r="B3" s="179"/>
      <c r="C3" s="179"/>
      <c r="D3" s="179"/>
    </row>
    <row r="4" spans="1:4" ht="14.25" x14ac:dyDescent="0.2">
      <c r="A4" s="180" t="s">
        <v>2</v>
      </c>
      <c r="B4" s="180" t="s">
        <v>138</v>
      </c>
      <c r="C4" s="180" t="s">
        <v>139</v>
      </c>
      <c r="D4" s="181" t="s">
        <v>140</v>
      </c>
    </row>
    <row r="5" spans="1:4" ht="16.5" x14ac:dyDescent="0.3">
      <c r="A5" s="182"/>
      <c r="B5" s="182"/>
      <c r="C5" s="182"/>
      <c r="D5" s="183"/>
    </row>
    <row r="6" spans="1:4" ht="16.5" x14ac:dyDescent="0.3">
      <c r="A6" s="184">
        <v>1</v>
      </c>
      <c r="B6" s="185" t="s">
        <v>141</v>
      </c>
      <c r="C6" s="186"/>
      <c r="D6" s="187">
        <v>5.4300000000000001E-2</v>
      </c>
    </row>
    <row r="7" spans="1:4" ht="16.5" x14ac:dyDescent="0.3">
      <c r="A7" s="182"/>
      <c r="B7" s="182"/>
      <c r="C7" s="186"/>
      <c r="D7" s="188"/>
    </row>
    <row r="8" spans="1:4" ht="14.25" x14ac:dyDescent="0.2">
      <c r="A8" s="184">
        <v>2</v>
      </c>
      <c r="B8" s="185" t="s">
        <v>142</v>
      </c>
      <c r="C8" s="189">
        <f>SUM(C9:C11)</f>
        <v>6.6500000000000004E-2</v>
      </c>
      <c r="D8" s="187">
        <f>+C8*(1+D18)</f>
        <v>8.2126480416443493E-2</v>
      </c>
    </row>
    <row r="9" spans="1:4" ht="16.5" x14ac:dyDescent="0.3">
      <c r="A9" s="186" t="s">
        <v>143</v>
      </c>
      <c r="B9" s="182" t="s">
        <v>144</v>
      </c>
      <c r="C9" s="190">
        <v>0.03</v>
      </c>
      <c r="D9" s="191">
        <f>+C9*(1+D18)</f>
        <v>3.7049540037493299E-2</v>
      </c>
    </row>
    <row r="10" spans="1:4" ht="16.5" x14ac:dyDescent="0.3">
      <c r="A10" s="186" t="s">
        <v>145</v>
      </c>
      <c r="B10" s="182" t="s">
        <v>146</v>
      </c>
      <c r="C10" s="190">
        <v>6.4999999999999997E-3</v>
      </c>
      <c r="D10" s="191">
        <f>+C10*(1+D18)</f>
        <v>8.0274003414568806E-3</v>
      </c>
    </row>
    <row r="11" spans="1:4" ht="16.5" x14ac:dyDescent="0.3">
      <c r="A11" s="186" t="s">
        <v>147</v>
      </c>
      <c r="B11" s="182" t="s">
        <v>148</v>
      </c>
      <c r="C11" s="190">
        <v>0.03</v>
      </c>
      <c r="D11" s="191">
        <f>+C11*(1+D18)</f>
        <v>3.7049540037493299E-2</v>
      </c>
    </row>
    <row r="12" spans="1:4" ht="16.5" x14ac:dyDescent="0.3">
      <c r="A12" s="182"/>
      <c r="B12" s="182"/>
      <c r="C12" s="182"/>
      <c r="D12" s="183"/>
    </row>
    <row r="13" spans="1:4" ht="16.5" x14ac:dyDescent="0.3">
      <c r="A13" s="184">
        <v>3</v>
      </c>
      <c r="B13" s="185" t="s">
        <v>149</v>
      </c>
      <c r="C13" s="182"/>
      <c r="D13" s="187">
        <v>0.02</v>
      </c>
    </row>
    <row r="14" spans="1:4" ht="16.5" x14ac:dyDescent="0.3">
      <c r="A14" s="182"/>
      <c r="B14" s="182"/>
      <c r="C14" s="182"/>
      <c r="D14" s="192"/>
    </row>
    <row r="15" spans="1:4" ht="16.5" x14ac:dyDescent="0.3">
      <c r="A15" s="184">
        <v>4</v>
      </c>
      <c r="B15" s="185" t="s">
        <v>150</v>
      </c>
      <c r="C15" s="182"/>
      <c r="D15" s="187">
        <v>0.01</v>
      </c>
    </row>
    <row r="16" spans="1:4" ht="16.5" x14ac:dyDescent="0.3">
      <c r="A16" s="186"/>
      <c r="B16" s="182"/>
      <c r="C16" s="182"/>
      <c r="D16" s="192"/>
    </row>
    <row r="17" spans="1:4" ht="16.5" x14ac:dyDescent="0.3">
      <c r="A17" s="184">
        <v>5</v>
      </c>
      <c r="B17" s="185" t="s">
        <v>151</v>
      </c>
      <c r="C17" s="182"/>
      <c r="D17" s="187">
        <v>6.25E-2</v>
      </c>
    </row>
    <row r="18" spans="1:4" ht="16.5" x14ac:dyDescent="0.3">
      <c r="A18" s="193"/>
      <c r="B18" s="194"/>
      <c r="C18" s="194" t="s">
        <v>152</v>
      </c>
      <c r="D18" s="195">
        <f>+((((1+D6+D13)*(1+D15)*(1+D17))/(1-C8))-1)</f>
        <v>0.23498466791644335</v>
      </c>
    </row>
    <row r="19" spans="1:4" ht="16.5" x14ac:dyDescent="0.3">
      <c r="A19" s="179"/>
      <c r="B19" s="196"/>
      <c r="C19" s="179"/>
      <c r="D19" s="179"/>
    </row>
    <row r="20" spans="1:4" ht="16.5" x14ac:dyDescent="0.3">
      <c r="A20" s="196" t="s">
        <v>153</v>
      </c>
      <c r="B20" s="179"/>
      <c r="C20" s="179"/>
      <c r="D20" s="179"/>
    </row>
    <row r="21" spans="1:4" ht="16.5" x14ac:dyDescent="0.3">
      <c r="A21" s="196"/>
      <c r="B21" s="179"/>
      <c r="C21" s="179"/>
      <c r="D21" s="179"/>
    </row>
    <row r="22" spans="1:4" ht="14.25" x14ac:dyDescent="0.2">
      <c r="A22" s="197"/>
      <c r="B22" s="197"/>
      <c r="C22" s="197"/>
      <c r="D22" s="197"/>
    </row>
    <row r="23" spans="1:4" ht="14.25" x14ac:dyDescent="0.2">
      <c r="A23" s="178"/>
      <c r="B23" s="178"/>
      <c r="C23" s="178"/>
      <c r="D23" s="178"/>
    </row>
    <row r="24" spans="1:4" ht="16.5" x14ac:dyDescent="0.3">
      <c r="A24" s="179"/>
      <c r="B24" s="179"/>
      <c r="C24" s="179"/>
      <c r="D24" s="179"/>
    </row>
    <row r="25" spans="1:4" ht="14.25" x14ac:dyDescent="0.2">
      <c r="A25" s="180" t="s">
        <v>2</v>
      </c>
      <c r="B25" s="180" t="s">
        <v>138</v>
      </c>
      <c r="C25" s="180" t="s">
        <v>139</v>
      </c>
      <c r="D25" s="181" t="s">
        <v>140</v>
      </c>
    </row>
    <row r="26" spans="1:4" ht="16.5" x14ac:dyDescent="0.3">
      <c r="A26" s="182"/>
      <c r="B26" s="182"/>
      <c r="C26" s="198"/>
      <c r="D26" s="199"/>
    </row>
    <row r="27" spans="1:4" ht="16.5" x14ac:dyDescent="0.3">
      <c r="A27" s="184">
        <v>1</v>
      </c>
      <c r="B27" s="185" t="s">
        <v>141</v>
      </c>
      <c r="C27" s="200"/>
      <c r="D27" s="189">
        <v>2.2519999999999998E-2</v>
      </c>
    </row>
    <row r="28" spans="1:4" ht="16.5" x14ac:dyDescent="0.3">
      <c r="A28" s="182"/>
      <c r="B28" s="182"/>
      <c r="C28" s="200"/>
      <c r="D28" s="190"/>
    </row>
    <row r="29" spans="1:4" ht="14.25" x14ac:dyDescent="0.2">
      <c r="A29" s="184">
        <v>2</v>
      </c>
      <c r="B29" s="185" t="s">
        <v>142</v>
      </c>
      <c r="C29" s="201">
        <f>SUM(C30:C32)</f>
        <v>3.6499999999999998E-2</v>
      </c>
      <c r="D29" s="189">
        <f>+C29*(1+D39)</f>
        <v>4.0549977925376235E-2</v>
      </c>
    </row>
    <row r="30" spans="1:4" ht="16.5" x14ac:dyDescent="0.3">
      <c r="A30" s="186" t="s">
        <v>143</v>
      </c>
      <c r="B30" s="182" t="s">
        <v>144</v>
      </c>
      <c r="C30" s="202"/>
      <c r="D30" s="190"/>
    </row>
    <row r="31" spans="1:4" ht="16.5" x14ac:dyDescent="0.3">
      <c r="A31" s="186" t="s">
        <v>145</v>
      </c>
      <c r="B31" s="182" t="s">
        <v>146</v>
      </c>
      <c r="C31" s="202">
        <v>6.4999999999999997E-3</v>
      </c>
      <c r="D31" s="190">
        <f>+C31*(1+D39)</f>
        <v>7.2212289456149463E-3</v>
      </c>
    </row>
    <row r="32" spans="1:4" ht="16.5" x14ac:dyDescent="0.3">
      <c r="A32" s="186" t="s">
        <v>147</v>
      </c>
      <c r="B32" s="182" t="s">
        <v>148</v>
      </c>
      <c r="C32" s="202">
        <v>0.03</v>
      </c>
      <c r="D32" s="190">
        <f>+C32*(1+D39)</f>
        <v>3.3328748979761291E-2</v>
      </c>
    </row>
    <row r="33" spans="1:4" ht="16.5" x14ac:dyDescent="0.3">
      <c r="A33" s="182"/>
      <c r="B33" s="182"/>
      <c r="C33" s="203"/>
      <c r="D33" s="204"/>
    </row>
    <row r="34" spans="1:4" ht="16.5" x14ac:dyDescent="0.3">
      <c r="A34" s="184">
        <v>3</v>
      </c>
      <c r="B34" s="185" t="s">
        <v>149</v>
      </c>
      <c r="C34" s="203"/>
      <c r="D34" s="189">
        <v>0.01</v>
      </c>
    </row>
    <row r="35" spans="1:4" ht="16.5" x14ac:dyDescent="0.3">
      <c r="A35" s="182"/>
      <c r="B35" s="182"/>
      <c r="C35" s="203"/>
      <c r="D35" s="205"/>
    </row>
    <row r="36" spans="1:4" ht="16.5" x14ac:dyDescent="0.3">
      <c r="A36" s="184">
        <v>4</v>
      </c>
      <c r="B36" s="185" t="s">
        <v>150</v>
      </c>
      <c r="C36" s="203"/>
      <c r="D36" s="189">
        <v>6.4999999999999997E-3</v>
      </c>
    </row>
    <row r="37" spans="1:4" ht="16.5" x14ac:dyDescent="0.3">
      <c r="A37" s="186"/>
      <c r="B37" s="182"/>
      <c r="C37" s="203"/>
      <c r="D37" s="205"/>
    </row>
    <row r="38" spans="1:4" ht="16.5" x14ac:dyDescent="0.3">
      <c r="A38" s="184">
        <v>5</v>
      </c>
      <c r="B38" s="185" t="s">
        <v>151</v>
      </c>
      <c r="C38" s="203"/>
      <c r="D38" s="189">
        <v>0.03</v>
      </c>
    </row>
    <row r="39" spans="1:4" ht="16.5" x14ac:dyDescent="0.3">
      <c r="A39" s="193"/>
      <c r="B39" s="194"/>
      <c r="C39" s="206" t="s">
        <v>152</v>
      </c>
      <c r="D39" s="207">
        <f>+((((1+D27+D34)*(1+D36)*(1+D38))/(1-C29))-1)</f>
        <v>0.11095829932537637</v>
      </c>
    </row>
    <row r="40" spans="1:4" ht="16.5" x14ac:dyDescent="0.3">
      <c r="A40" s="179"/>
      <c r="B40" s="179"/>
      <c r="C40" s="179"/>
      <c r="D40" s="179"/>
    </row>
    <row r="41" spans="1:4" ht="16.5" x14ac:dyDescent="0.3">
      <c r="A41" s="196" t="s">
        <v>153</v>
      </c>
      <c r="B41" s="179"/>
      <c r="C41" s="179"/>
      <c r="D41" s="179"/>
    </row>
  </sheetData>
  <mergeCells count="2">
    <mergeCell ref="A2:D2"/>
    <mergeCell ref="A23:D23"/>
  </mergeCells>
  <pageMargins left="0.511811024" right="0.511811024" top="0.78740157499999996" bottom="0.78740157499999996" header="0.31496062000000002" footer="0.31496062000000002"/>
  <pageSetup paperSize="9" scale="9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2024-08-30T12:40:03Z</cp:lastPrinted>
  <dcterms:created xsi:type="dcterms:W3CDTF">2009-11-03T19:36:00Z</dcterms:created>
  <dcterms:modified xsi:type="dcterms:W3CDTF">2024-09-26T19:05:25Z</dcterms:modified>
</cp:coreProperties>
</file>