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887" activeTab="3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2" l="1"/>
  <c r="E19" i="22"/>
  <c r="E11" i="22" s="1"/>
  <c r="E12" i="22"/>
  <c r="E9" i="22"/>
  <c r="D9" i="22"/>
  <c r="E10" i="22" l="1"/>
  <c r="E40" i="22"/>
  <c r="E32" i="22" l="1"/>
  <c r="E33" i="22"/>
  <c r="E30" i="22"/>
  <c r="F31" i="6" l="1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F14" i="20" s="1"/>
  <c r="D15" i="20"/>
  <c r="E15" i="20"/>
  <c r="I15" i="20"/>
  <c r="J15" i="20"/>
  <c r="F15" i="20"/>
  <c r="H15" i="20"/>
  <c r="G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J25" i="6" l="1"/>
  <c r="D14" i="20"/>
  <c r="E14" i="20"/>
  <c r="I14" i="20"/>
  <c r="H14" i="20"/>
  <c r="G14" i="20"/>
  <c r="K15" i="20"/>
  <c r="C13" i="20"/>
  <c r="D13" i="20" s="1"/>
  <c r="K11" i="20"/>
  <c r="J14" i="20" l="1"/>
  <c r="K14" i="20" s="1"/>
  <c r="G13" i="20"/>
  <c r="E13" i="20"/>
  <c r="I13" i="20"/>
  <c r="F13" i="20"/>
  <c r="H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<sst xmlns="http://schemas.openxmlformats.org/spreadsheetml/2006/main" count="265" uniqueCount="150">
  <si>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</si>
  <si>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</si>
  <si>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</si>
  <si>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</si>
  <si>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</si>
  <si>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</si>
  <si>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</si>
  <si>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</si>
  <si>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</si>
  <si>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</si>
  <si>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</si>
  <si>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</si>
  <si>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</si>
  <si>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</si>
  <si>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</si>
  <si>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</si>
  <si>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</si>
  <si>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</si>
  <si>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</si>
  <si>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</si>
  <si>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</si>
  <si>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</si>
  <si>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</si>
  <si>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</si>
  <si>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</si>
  <si>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</si>
  <si>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</si>
  <si>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</si>
  <si>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</si>
  <si>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</si>
  <si>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</si>
  <si>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</si>
  <si>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</si>
  <si>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</si>
  <si>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</si>
  <si>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</si>
  <si>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</si>
  <si>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</si>
  <si>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</si>
  <si>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</si>
  <si>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</si>
  <si>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</si>
  <si>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</si>
  <si>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</si>
  <si>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</si>
  <si>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</si>
  <si>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</si>
  <si>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</si>
  <si>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</si>
  <si>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</si>
  <si>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</si>
  <si>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</si>
  <si>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</si>
  <si>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</si>
  <si>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</si>
  <si>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</si>
  <si>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</si>
  <si>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</si>
  <si>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</si>
  <si>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</si>
  <si>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</si>
  <si>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</si>
  <si>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</si>
  <si>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</si>
  <si>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</si>
  <si>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</si>
  <si>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</si>
  <si>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</si>
  <si>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</si>
  <si>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</si>
  <si>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</si>
  <si>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</si>
  <si>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</si>
  <si>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</si>
  <si>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</si>
  <si>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</si>
  <si>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</si>
  <si>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</si>
  <si>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</si>
  <si>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</si>
  <si>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</si>
  <si>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</si>
  <si>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</si>
  <si>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</si>
  <si>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</si>
  <si>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</si>
  <si>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</si>
  <si>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</si>
  <si>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</si>
  <si>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</si>
  <si>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</si>
  <si>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</si>
  <si>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</si>
  <si>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</si>
  <si>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</si>
  <si>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</si>
  <si>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</si>
  <si>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</si>
  <si>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</si>
  <si>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</si>
  <si>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</si>
  <si>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</si>
  <si>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</si>
  <si>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</si>
  <si>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</si>
  <si>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</si>
  <si>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</si>
  <si>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</si>
  <si>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</si>
  <si>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</si>
  <si>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</si>
  <si>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</si>
  <si>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</si>
  <si>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</si>
  <si>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</si>
  <si>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</si>
  <si>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</si>
  <si>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</si>
  <si>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</si>
  <si>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</si>
  <si>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</si>
  <si>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</si>
  <si>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</si>
  <si>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BAHIA 2ª SR</t>
  </si>
  <si>
    <t>E9687</t>
  </si>
  <si>
    <t>07.2024 / 04.2024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</si>
  <si>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</si>
  <si>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</si>
  <si>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</si>
  <si>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</si>
  <si>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BAHIA (2ª SR)</t>
  </si>
  <si>
    <t>COTAÇÃO 03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</si>
  <si>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</si>
  <si>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</si>
  <si>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</si>
  <si>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</si>
  <si>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</si>
  <si>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</si>
  <si>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</si>
  <si>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</si>
  <si>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</si>
  <si>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</si>
  <si>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</si>
  <si>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</si>
  <si>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</si>
  <si>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</si>
  <si>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</si>
  <si>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</si>
  <si>
    <t xml:space="preserve">        DETALHAMENTO BDI - FORNECIMENTO DE EQUIPAMENTOS SEM DESONERAÇÃO</t>
  </si>
  <si>
    <t xml:space="preserve">           DETALHAMENTO BDI - 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</si>
</sst>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13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42" fillId="0" borderId="0" xfId="0" applyFont="1"/>
    <xf numFmtId="0" fontId="41" fillId="6" borderId="1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/>
    </xf>
    <xf numFmtId="10" fontId="41" fillId="0" borderId="0" xfId="0" applyNumberFormat="1" applyFont="1"/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10" fontId="41" fillId="0" borderId="0" xfId="0" applyNumberFormat="1" applyFont="1" applyAlignment="1">
      <alignment horizontal="center"/>
    </xf>
    <xf numFmtId="0" fontId="42" fillId="0" borderId="5" xfId="0" applyFont="1" applyBorder="1" applyAlignment="1">
      <alignment horizontal="center"/>
    </xf>
    <xf numFmtId="0" fontId="42" fillId="0" borderId="0" xfId="0" applyFont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10" fontId="42" fillId="0" borderId="0" xfId="0" applyNumberFormat="1" applyFont="1" applyAlignment="1">
      <alignment horizontal="center"/>
    </xf>
    <xf numFmtId="0" fontId="41" fillId="0" borderId="5" xfId="0" applyFont="1" applyBorder="1"/>
    <xf numFmtId="0" fontId="41" fillId="0" borderId="0" xfId="0" applyFont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2" fillId="0" borderId="0" xfId="0" applyNumberFormat="1" applyFont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37486</xdr:colOff>
      <xdr:row>41</xdr:row>
      <xdr:rowOff>8694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14286" cy="66476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view="pageBreakPreview" topLeftCell="A13" zoomScale="60" zoomScaleNormal="55" workbookViewId="0">
      <selection activeCell="B37" sqref="B3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5" width="9.140625" style="11"/>
    <col min="196" max="196" width="14.7109375" style="11" customWidth="1"/>
    <col min="197" max="197" width="40.7109375" style="11" customWidth="1"/>
    <col min="198" max="198" width="6.7109375" style="11" customWidth="1"/>
    <col min="199" max="201" width="12.7109375" style="11" customWidth="1"/>
    <col min="202" max="202" width="14.7109375" style="11" customWidth="1"/>
    <col min="203" max="204" width="15.7109375" style="11" customWidth="1"/>
    <col min="205" max="208" width="12.7109375" style="11" customWidth="1"/>
    <col min="209" max="451" width="9.140625" style="11"/>
    <col min="452" max="452" width="14.7109375" style="11" customWidth="1"/>
    <col min="453" max="453" width="40.7109375" style="11" customWidth="1"/>
    <col min="454" max="454" width="6.7109375" style="11" customWidth="1"/>
    <col min="455" max="457" width="12.7109375" style="11" customWidth="1"/>
    <col min="458" max="458" width="14.7109375" style="11" customWidth="1"/>
    <col min="459" max="460" width="15.7109375" style="11" customWidth="1"/>
    <col min="461" max="464" width="12.7109375" style="11" customWidth="1"/>
    <col min="465" max="707" width="9.140625" style="11"/>
    <col min="708" max="708" width="14.7109375" style="11" customWidth="1"/>
    <col min="709" max="709" width="40.7109375" style="11" customWidth="1"/>
    <col min="710" max="710" width="6.7109375" style="11" customWidth="1"/>
    <col min="711" max="713" width="12.7109375" style="11" customWidth="1"/>
    <col min="714" max="714" width="14.7109375" style="11" customWidth="1"/>
    <col min="715" max="716" width="15.7109375" style="11" customWidth="1"/>
    <col min="717" max="720" width="12.7109375" style="11" customWidth="1"/>
    <col min="721" max="963" width="9.140625" style="11"/>
    <col min="964" max="964" width="14.7109375" style="11" customWidth="1"/>
    <col min="965" max="965" width="40.7109375" style="11" customWidth="1"/>
    <col min="966" max="966" width="6.7109375" style="11" customWidth="1"/>
    <col min="967" max="969" width="12.7109375" style="11" customWidth="1"/>
    <col min="970" max="970" width="14.7109375" style="11" customWidth="1"/>
    <col min="971" max="972" width="15.7109375" style="11" customWidth="1"/>
    <col min="973" max="976" width="12.7109375" style="11" customWidth="1"/>
    <col min="977" max="1219" width="9.140625" style="11"/>
    <col min="1220" max="1220" width="14.7109375" style="11" customWidth="1"/>
    <col min="1221" max="1221" width="40.7109375" style="11" customWidth="1"/>
    <col min="1222" max="1222" width="6.7109375" style="11" customWidth="1"/>
    <col min="1223" max="1225" width="12.7109375" style="11" customWidth="1"/>
    <col min="1226" max="1226" width="14.7109375" style="11" customWidth="1"/>
    <col min="1227" max="1228" width="15.7109375" style="11" customWidth="1"/>
    <col min="1229" max="1232" width="12.7109375" style="11" customWidth="1"/>
    <col min="1233" max="1475" width="9.140625" style="11"/>
    <col min="1476" max="1476" width="14.7109375" style="11" customWidth="1"/>
    <col min="1477" max="1477" width="40.7109375" style="11" customWidth="1"/>
    <col min="1478" max="1478" width="6.7109375" style="11" customWidth="1"/>
    <col min="1479" max="1481" width="12.7109375" style="11" customWidth="1"/>
    <col min="1482" max="1482" width="14.7109375" style="11" customWidth="1"/>
    <col min="1483" max="1484" width="15.7109375" style="11" customWidth="1"/>
    <col min="1485" max="1488" width="12.7109375" style="11" customWidth="1"/>
    <col min="1489" max="1731" width="9.140625" style="11"/>
    <col min="1732" max="1732" width="14.7109375" style="11" customWidth="1"/>
    <col min="1733" max="1733" width="40.7109375" style="11" customWidth="1"/>
    <col min="1734" max="1734" width="6.7109375" style="11" customWidth="1"/>
    <col min="1735" max="1737" width="12.7109375" style="11" customWidth="1"/>
    <col min="1738" max="1738" width="14.7109375" style="11" customWidth="1"/>
    <col min="1739" max="1740" width="15.7109375" style="11" customWidth="1"/>
    <col min="1741" max="1744" width="12.7109375" style="11" customWidth="1"/>
    <col min="1745" max="1987" width="9.140625" style="11"/>
    <col min="1988" max="1988" width="14.7109375" style="11" customWidth="1"/>
    <col min="1989" max="1989" width="40.7109375" style="11" customWidth="1"/>
    <col min="1990" max="1990" width="6.7109375" style="11" customWidth="1"/>
    <col min="1991" max="1993" width="12.7109375" style="11" customWidth="1"/>
    <col min="1994" max="1994" width="14.7109375" style="11" customWidth="1"/>
    <col min="1995" max="1996" width="15.7109375" style="11" customWidth="1"/>
    <col min="1997" max="2000" width="12.7109375" style="11" customWidth="1"/>
    <col min="2001" max="2243" width="9.140625" style="11"/>
    <col min="2244" max="2244" width="14.7109375" style="11" customWidth="1"/>
    <col min="2245" max="2245" width="40.7109375" style="11" customWidth="1"/>
    <col min="2246" max="2246" width="6.7109375" style="11" customWidth="1"/>
    <col min="2247" max="2249" width="12.7109375" style="11" customWidth="1"/>
    <col min="2250" max="2250" width="14.7109375" style="11" customWidth="1"/>
    <col min="2251" max="2252" width="15.7109375" style="11" customWidth="1"/>
    <col min="2253" max="2256" width="12.7109375" style="11" customWidth="1"/>
    <col min="2257" max="2499" width="9.140625" style="11"/>
    <col min="2500" max="2500" width="14.7109375" style="11" customWidth="1"/>
    <col min="2501" max="2501" width="40.7109375" style="11" customWidth="1"/>
    <col min="2502" max="2502" width="6.7109375" style="11" customWidth="1"/>
    <col min="2503" max="2505" width="12.7109375" style="11" customWidth="1"/>
    <col min="2506" max="2506" width="14.7109375" style="11" customWidth="1"/>
    <col min="2507" max="2508" width="15.7109375" style="11" customWidth="1"/>
    <col min="2509" max="2512" width="12.7109375" style="11" customWidth="1"/>
    <col min="2513" max="2755" width="9.140625" style="11"/>
    <col min="2756" max="2756" width="14.7109375" style="11" customWidth="1"/>
    <col min="2757" max="2757" width="40.7109375" style="11" customWidth="1"/>
    <col min="2758" max="2758" width="6.7109375" style="11" customWidth="1"/>
    <col min="2759" max="2761" width="12.7109375" style="11" customWidth="1"/>
    <col min="2762" max="2762" width="14.7109375" style="11" customWidth="1"/>
    <col min="2763" max="2764" width="15.7109375" style="11" customWidth="1"/>
    <col min="2765" max="2768" width="12.7109375" style="11" customWidth="1"/>
    <col min="2769" max="3011" width="9.140625" style="11"/>
    <col min="3012" max="3012" width="14.7109375" style="11" customWidth="1"/>
    <col min="3013" max="3013" width="40.7109375" style="11" customWidth="1"/>
    <col min="3014" max="3014" width="6.7109375" style="11" customWidth="1"/>
    <col min="3015" max="3017" width="12.7109375" style="11" customWidth="1"/>
    <col min="3018" max="3018" width="14.7109375" style="11" customWidth="1"/>
    <col min="3019" max="3020" width="15.7109375" style="11" customWidth="1"/>
    <col min="3021" max="3024" width="12.7109375" style="11" customWidth="1"/>
    <col min="3025" max="3267" width="9.140625" style="11"/>
    <col min="3268" max="3268" width="14.7109375" style="11" customWidth="1"/>
    <col min="3269" max="3269" width="40.7109375" style="11" customWidth="1"/>
    <col min="3270" max="3270" width="6.7109375" style="11" customWidth="1"/>
    <col min="3271" max="3273" width="12.7109375" style="11" customWidth="1"/>
    <col min="3274" max="3274" width="14.7109375" style="11" customWidth="1"/>
    <col min="3275" max="3276" width="15.7109375" style="11" customWidth="1"/>
    <col min="3277" max="3280" width="12.7109375" style="11" customWidth="1"/>
    <col min="3281" max="3523" width="9.140625" style="11"/>
    <col min="3524" max="3524" width="14.7109375" style="11" customWidth="1"/>
    <col min="3525" max="3525" width="40.7109375" style="11" customWidth="1"/>
    <col min="3526" max="3526" width="6.7109375" style="11" customWidth="1"/>
    <col min="3527" max="3529" width="12.7109375" style="11" customWidth="1"/>
    <col min="3530" max="3530" width="14.7109375" style="11" customWidth="1"/>
    <col min="3531" max="3532" width="15.7109375" style="11" customWidth="1"/>
    <col min="3533" max="3536" width="12.7109375" style="11" customWidth="1"/>
    <col min="3537" max="3779" width="9.140625" style="11"/>
    <col min="3780" max="3780" width="14.7109375" style="11" customWidth="1"/>
    <col min="3781" max="3781" width="40.7109375" style="11" customWidth="1"/>
    <col min="3782" max="3782" width="6.7109375" style="11" customWidth="1"/>
    <col min="3783" max="3785" width="12.7109375" style="11" customWidth="1"/>
    <col min="3786" max="3786" width="14.7109375" style="11" customWidth="1"/>
    <col min="3787" max="3788" width="15.7109375" style="11" customWidth="1"/>
    <col min="3789" max="3792" width="12.7109375" style="11" customWidth="1"/>
    <col min="3793" max="4035" width="9.140625" style="11"/>
    <col min="4036" max="4036" width="14.7109375" style="11" customWidth="1"/>
    <col min="4037" max="4037" width="40.7109375" style="11" customWidth="1"/>
    <col min="4038" max="4038" width="6.7109375" style="11" customWidth="1"/>
    <col min="4039" max="4041" width="12.7109375" style="11" customWidth="1"/>
    <col min="4042" max="4042" width="14.7109375" style="11" customWidth="1"/>
    <col min="4043" max="4044" width="15.7109375" style="11" customWidth="1"/>
    <col min="4045" max="4048" width="12.7109375" style="11" customWidth="1"/>
    <col min="4049" max="4291" width="9.140625" style="11"/>
    <col min="4292" max="4292" width="14.7109375" style="11" customWidth="1"/>
    <col min="4293" max="4293" width="40.7109375" style="11" customWidth="1"/>
    <col min="4294" max="4294" width="6.7109375" style="11" customWidth="1"/>
    <col min="4295" max="4297" width="12.7109375" style="11" customWidth="1"/>
    <col min="4298" max="4298" width="14.7109375" style="11" customWidth="1"/>
    <col min="4299" max="4300" width="15.7109375" style="11" customWidth="1"/>
    <col min="4301" max="4304" width="12.7109375" style="11" customWidth="1"/>
    <col min="4305" max="4547" width="9.140625" style="11"/>
    <col min="4548" max="4548" width="14.7109375" style="11" customWidth="1"/>
    <col min="4549" max="4549" width="40.7109375" style="11" customWidth="1"/>
    <col min="4550" max="4550" width="6.7109375" style="11" customWidth="1"/>
    <col min="4551" max="4553" width="12.7109375" style="11" customWidth="1"/>
    <col min="4554" max="4554" width="14.7109375" style="11" customWidth="1"/>
    <col min="4555" max="4556" width="15.7109375" style="11" customWidth="1"/>
    <col min="4557" max="4560" width="12.7109375" style="11" customWidth="1"/>
    <col min="4561" max="4803" width="9.140625" style="11"/>
    <col min="4804" max="4804" width="14.7109375" style="11" customWidth="1"/>
    <col min="4805" max="4805" width="40.7109375" style="11" customWidth="1"/>
    <col min="4806" max="4806" width="6.7109375" style="11" customWidth="1"/>
    <col min="4807" max="4809" width="12.7109375" style="11" customWidth="1"/>
    <col min="4810" max="4810" width="14.7109375" style="11" customWidth="1"/>
    <col min="4811" max="4812" width="15.7109375" style="11" customWidth="1"/>
    <col min="4813" max="4816" width="12.7109375" style="11" customWidth="1"/>
    <col min="4817" max="5059" width="9.140625" style="11"/>
    <col min="5060" max="5060" width="14.7109375" style="11" customWidth="1"/>
    <col min="5061" max="5061" width="40.7109375" style="11" customWidth="1"/>
    <col min="5062" max="5062" width="6.7109375" style="11" customWidth="1"/>
    <col min="5063" max="5065" width="12.7109375" style="11" customWidth="1"/>
    <col min="5066" max="5066" width="14.7109375" style="11" customWidth="1"/>
    <col min="5067" max="5068" width="15.7109375" style="11" customWidth="1"/>
    <col min="5069" max="5072" width="12.7109375" style="11" customWidth="1"/>
    <col min="5073" max="5315" width="9.140625" style="11"/>
    <col min="5316" max="5316" width="14.7109375" style="11" customWidth="1"/>
    <col min="5317" max="5317" width="40.7109375" style="11" customWidth="1"/>
    <col min="5318" max="5318" width="6.7109375" style="11" customWidth="1"/>
    <col min="5319" max="5321" width="12.7109375" style="11" customWidth="1"/>
    <col min="5322" max="5322" width="14.7109375" style="11" customWidth="1"/>
    <col min="5323" max="5324" width="15.7109375" style="11" customWidth="1"/>
    <col min="5325" max="5328" width="12.7109375" style="11" customWidth="1"/>
    <col min="5329" max="5571" width="9.140625" style="11"/>
    <col min="5572" max="5572" width="14.7109375" style="11" customWidth="1"/>
    <col min="5573" max="5573" width="40.7109375" style="11" customWidth="1"/>
    <col min="5574" max="5574" width="6.7109375" style="11" customWidth="1"/>
    <col min="5575" max="5577" width="12.7109375" style="11" customWidth="1"/>
    <col min="5578" max="5578" width="14.7109375" style="11" customWidth="1"/>
    <col min="5579" max="5580" width="15.7109375" style="11" customWidth="1"/>
    <col min="5581" max="5584" width="12.7109375" style="11" customWidth="1"/>
    <col min="5585" max="5827" width="9.140625" style="11"/>
    <col min="5828" max="5828" width="14.7109375" style="11" customWidth="1"/>
    <col min="5829" max="5829" width="40.7109375" style="11" customWidth="1"/>
    <col min="5830" max="5830" width="6.7109375" style="11" customWidth="1"/>
    <col min="5831" max="5833" width="12.7109375" style="11" customWidth="1"/>
    <col min="5834" max="5834" width="14.7109375" style="11" customWidth="1"/>
    <col min="5835" max="5836" width="15.7109375" style="11" customWidth="1"/>
    <col min="5837" max="5840" width="12.7109375" style="11" customWidth="1"/>
    <col min="5841" max="6083" width="9.140625" style="11"/>
    <col min="6084" max="6084" width="14.7109375" style="11" customWidth="1"/>
    <col min="6085" max="6085" width="40.7109375" style="11" customWidth="1"/>
    <col min="6086" max="6086" width="6.7109375" style="11" customWidth="1"/>
    <col min="6087" max="6089" width="12.7109375" style="11" customWidth="1"/>
    <col min="6090" max="6090" width="14.7109375" style="11" customWidth="1"/>
    <col min="6091" max="6092" width="15.7109375" style="11" customWidth="1"/>
    <col min="6093" max="6096" width="12.7109375" style="11" customWidth="1"/>
    <col min="6097" max="6339" width="9.140625" style="11"/>
    <col min="6340" max="6340" width="14.7109375" style="11" customWidth="1"/>
    <col min="6341" max="6341" width="40.7109375" style="11" customWidth="1"/>
    <col min="6342" max="6342" width="6.7109375" style="11" customWidth="1"/>
    <col min="6343" max="6345" width="12.7109375" style="11" customWidth="1"/>
    <col min="6346" max="6346" width="14.7109375" style="11" customWidth="1"/>
    <col min="6347" max="6348" width="15.7109375" style="11" customWidth="1"/>
    <col min="6349" max="6352" width="12.7109375" style="11" customWidth="1"/>
    <col min="6353" max="6595" width="9.140625" style="11"/>
    <col min="6596" max="6596" width="14.7109375" style="11" customWidth="1"/>
    <col min="6597" max="6597" width="40.7109375" style="11" customWidth="1"/>
    <col min="6598" max="6598" width="6.7109375" style="11" customWidth="1"/>
    <col min="6599" max="6601" width="12.7109375" style="11" customWidth="1"/>
    <col min="6602" max="6602" width="14.7109375" style="11" customWidth="1"/>
    <col min="6603" max="6604" width="15.7109375" style="11" customWidth="1"/>
    <col min="6605" max="6608" width="12.7109375" style="11" customWidth="1"/>
    <col min="6609" max="6851" width="9.140625" style="11"/>
    <col min="6852" max="6852" width="14.7109375" style="11" customWidth="1"/>
    <col min="6853" max="6853" width="40.7109375" style="11" customWidth="1"/>
    <col min="6854" max="6854" width="6.7109375" style="11" customWidth="1"/>
    <col min="6855" max="6857" width="12.7109375" style="11" customWidth="1"/>
    <col min="6858" max="6858" width="14.7109375" style="11" customWidth="1"/>
    <col min="6859" max="6860" width="15.7109375" style="11" customWidth="1"/>
    <col min="6861" max="6864" width="12.7109375" style="11" customWidth="1"/>
    <col min="6865" max="7107" width="9.140625" style="11"/>
    <col min="7108" max="7108" width="14.7109375" style="11" customWidth="1"/>
    <col min="7109" max="7109" width="40.7109375" style="11" customWidth="1"/>
    <col min="7110" max="7110" width="6.7109375" style="11" customWidth="1"/>
    <col min="7111" max="7113" width="12.7109375" style="11" customWidth="1"/>
    <col min="7114" max="7114" width="14.7109375" style="11" customWidth="1"/>
    <col min="7115" max="7116" width="15.7109375" style="11" customWidth="1"/>
    <col min="7117" max="7120" width="12.7109375" style="11" customWidth="1"/>
    <col min="7121" max="7363" width="9.140625" style="11"/>
    <col min="7364" max="7364" width="14.7109375" style="11" customWidth="1"/>
    <col min="7365" max="7365" width="40.7109375" style="11" customWidth="1"/>
    <col min="7366" max="7366" width="6.7109375" style="11" customWidth="1"/>
    <col min="7367" max="7369" width="12.7109375" style="11" customWidth="1"/>
    <col min="7370" max="7370" width="14.7109375" style="11" customWidth="1"/>
    <col min="7371" max="7372" width="15.7109375" style="11" customWidth="1"/>
    <col min="7373" max="7376" width="12.7109375" style="11" customWidth="1"/>
    <col min="7377" max="7619" width="9.140625" style="11"/>
    <col min="7620" max="7620" width="14.7109375" style="11" customWidth="1"/>
    <col min="7621" max="7621" width="40.7109375" style="11" customWidth="1"/>
    <col min="7622" max="7622" width="6.7109375" style="11" customWidth="1"/>
    <col min="7623" max="7625" width="12.7109375" style="11" customWidth="1"/>
    <col min="7626" max="7626" width="14.7109375" style="11" customWidth="1"/>
    <col min="7627" max="7628" width="15.7109375" style="11" customWidth="1"/>
    <col min="7629" max="7632" width="12.7109375" style="11" customWidth="1"/>
    <col min="7633" max="7875" width="9.140625" style="11"/>
    <col min="7876" max="7876" width="14.7109375" style="11" customWidth="1"/>
    <col min="7877" max="7877" width="40.7109375" style="11" customWidth="1"/>
    <col min="7878" max="7878" width="6.7109375" style="11" customWidth="1"/>
    <col min="7879" max="7881" width="12.7109375" style="11" customWidth="1"/>
    <col min="7882" max="7882" width="14.7109375" style="11" customWidth="1"/>
    <col min="7883" max="7884" width="15.7109375" style="11" customWidth="1"/>
    <col min="7885" max="7888" width="12.7109375" style="11" customWidth="1"/>
    <col min="7889" max="8131" width="9.140625" style="11"/>
    <col min="8132" max="8132" width="14.7109375" style="11" customWidth="1"/>
    <col min="8133" max="8133" width="40.7109375" style="11" customWidth="1"/>
    <col min="8134" max="8134" width="6.7109375" style="11" customWidth="1"/>
    <col min="8135" max="8137" width="12.7109375" style="11" customWidth="1"/>
    <col min="8138" max="8138" width="14.7109375" style="11" customWidth="1"/>
    <col min="8139" max="8140" width="15.7109375" style="11" customWidth="1"/>
    <col min="8141" max="8144" width="12.7109375" style="11" customWidth="1"/>
    <col min="8145" max="8387" width="9.140625" style="11"/>
    <col min="8388" max="8388" width="14.7109375" style="11" customWidth="1"/>
    <col min="8389" max="8389" width="40.7109375" style="11" customWidth="1"/>
    <col min="8390" max="8390" width="6.7109375" style="11" customWidth="1"/>
    <col min="8391" max="8393" width="12.7109375" style="11" customWidth="1"/>
    <col min="8394" max="8394" width="14.7109375" style="11" customWidth="1"/>
    <col min="8395" max="8396" width="15.7109375" style="11" customWidth="1"/>
    <col min="8397" max="8400" width="12.7109375" style="11" customWidth="1"/>
    <col min="8401" max="8643" width="9.140625" style="11"/>
    <col min="8644" max="8644" width="14.7109375" style="11" customWidth="1"/>
    <col min="8645" max="8645" width="40.7109375" style="11" customWidth="1"/>
    <col min="8646" max="8646" width="6.7109375" style="11" customWidth="1"/>
    <col min="8647" max="8649" width="12.7109375" style="11" customWidth="1"/>
    <col min="8650" max="8650" width="14.7109375" style="11" customWidth="1"/>
    <col min="8651" max="8652" width="15.7109375" style="11" customWidth="1"/>
    <col min="8653" max="8656" width="12.7109375" style="11" customWidth="1"/>
    <col min="8657" max="8899" width="9.140625" style="11"/>
    <col min="8900" max="8900" width="14.7109375" style="11" customWidth="1"/>
    <col min="8901" max="8901" width="40.7109375" style="11" customWidth="1"/>
    <col min="8902" max="8902" width="6.7109375" style="11" customWidth="1"/>
    <col min="8903" max="8905" width="12.7109375" style="11" customWidth="1"/>
    <col min="8906" max="8906" width="14.7109375" style="11" customWidth="1"/>
    <col min="8907" max="8908" width="15.7109375" style="11" customWidth="1"/>
    <col min="8909" max="8912" width="12.7109375" style="11" customWidth="1"/>
    <col min="8913" max="9155" width="9.140625" style="11"/>
    <col min="9156" max="9156" width="14.7109375" style="11" customWidth="1"/>
    <col min="9157" max="9157" width="40.7109375" style="11" customWidth="1"/>
    <col min="9158" max="9158" width="6.7109375" style="11" customWidth="1"/>
    <col min="9159" max="9161" width="12.7109375" style="11" customWidth="1"/>
    <col min="9162" max="9162" width="14.7109375" style="11" customWidth="1"/>
    <col min="9163" max="9164" width="15.7109375" style="11" customWidth="1"/>
    <col min="9165" max="9168" width="12.7109375" style="11" customWidth="1"/>
    <col min="9169" max="9411" width="9.140625" style="11"/>
    <col min="9412" max="9412" width="14.7109375" style="11" customWidth="1"/>
    <col min="9413" max="9413" width="40.7109375" style="11" customWidth="1"/>
    <col min="9414" max="9414" width="6.7109375" style="11" customWidth="1"/>
    <col min="9415" max="9417" width="12.7109375" style="11" customWidth="1"/>
    <col min="9418" max="9418" width="14.7109375" style="11" customWidth="1"/>
    <col min="9419" max="9420" width="15.7109375" style="11" customWidth="1"/>
    <col min="9421" max="9424" width="12.7109375" style="11" customWidth="1"/>
    <col min="9425" max="9667" width="9.140625" style="11"/>
    <col min="9668" max="9668" width="14.7109375" style="11" customWidth="1"/>
    <col min="9669" max="9669" width="40.7109375" style="11" customWidth="1"/>
    <col min="9670" max="9670" width="6.7109375" style="11" customWidth="1"/>
    <col min="9671" max="9673" width="12.7109375" style="11" customWidth="1"/>
    <col min="9674" max="9674" width="14.7109375" style="11" customWidth="1"/>
    <col min="9675" max="9676" width="15.7109375" style="11" customWidth="1"/>
    <col min="9677" max="9680" width="12.7109375" style="11" customWidth="1"/>
    <col min="9681" max="9923" width="9.140625" style="11"/>
    <col min="9924" max="9924" width="14.7109375" style="11" customWidth="1"/>
    <col min="9925" max="9925" width="40.7109375" style="11" customWidth="1"/>
    <col min="9926" max="9926" width="6.7109375" style="11" customWidth="1"/>
    <col min="9927" max="9929" width="12.7109375" style="11" customWidth="1"/>
    <col min="9930" max="9930" width="14.7109375" style="11" customWidth="1"/>
    <col min="9931" max="9932" width="15.7109375" style="11" customWidth="1"/>
    <col min="9933" max="9936" width="12.7109375" style="11" customWidth="1"/>
    <col min="9937" max="10179" width="9.140625" style="11"/>
    <col min="10180" max="10180" width="14.7109375" style="11" customWidth="1"/>
    <col min="10181" max="10181" width="40.7109375" style="11" customWidth="1"/>
    <col min="10182" max="10182" width="6.7109375" style="11" customWidth="1"/>
    <col min="10183" max="10185" width="12.7109375" style="11" customWidth="1"/>
    <col min="10186" max="10186" width="14.7109375" style="11" customWidth="1"/>
    <col min="10187" max="10188" width="15.7109375" style="11" customWidth="1"/>
    <col min="10189" max="10192" width="12.7109375" style="11" customWidth="1"/>
    <col min="10193" max="10435" width="9.140625" style="11"/>
    <col min="10436" max="10436" width="14.7109375" style="11" customWidth="1"/>
    <col min="10437" max="10437" width="40.7109375" style="11" customWidth="1"/>
    <col min="10438" max="10438" width="6.7109375" style="11" customWidth="1"/>
    <col min="10439" max="10441" width="12.7109375" style="11" customWidth="1"/>
    <col min="10442" max="10442" width="14.7109375" style="11" customWidth="1"/>
    <col min="10443" max="10444" width="15.7109375" style="11" customWidth="1"/>
    <col min="10445" max="10448" width="12.7109375" style="11" customWidth="1"/>
    <col min="10449" max="10691" width="9.140625" style="11"/>
    <col min="10692" max="10692" width="14.7109375" style="11" customWidth="1"/>
    <col min="10693" max="10693" width="40.7109375" style="11" customWidth="1"/>
    <col min="10694" max="10694" width="6.7109375" style="11" customWidth="1"/>
    <col min="10695" max="10697" width="12.7109375" style="11" customWidth="1"/>
    <col min="10698" max="10698" width="14.7109375" style="11" customWidth="1"/>
    <col min="10699" max="10700" width="15.7109375" style="11" customWidth="1"/>
    <col min="10701" max="10704" width="12.7109375" style="11" customWidth="1"/>
    <col min="10705" max="10947" width="9.140625" style="11"/>
    <col min="10948" max="10948" width="14.7109375" style="11" customWidth="1"/>
    <col min="10949" max="10949" width="40.7109375" style="11" customWidth="1"/>
    <col min="10950" max="10950" width="6.7109375" style="11" customWidth="1"/>
    <col min="10951" max="10953" width="12.7109375" style="11" customWidth="1"/>
    <col min="10954" max="10954" width="14.7109375" style="11" customWidth="1"/>
    <col min="10955" max="10956" width="15.7109375" style="11" customWidth="1"/>
    <col min="10957" max="10960" width="12.7109375" style="11" customWidth="1"/>
    <col min="10961" max="11203" width="9.140625" style="11"/>
    <col min="11204" max="11204" width="14.7109375" style="11" customWidth="1"/>
    <col min="11205" max="11205" width="40.7109375" style="11" customWidth="1"/>
    <col min="11206" max="11206" width="6.7109375" style="11" customWidth="1"/>
    <col min="11207" max="11209" width="12.7109375" style="11" customWidth="1"/>
    <col min="11210" max="11210" width="14.7109375" style="11" customWidth="1"/>
    <col min="11211" max="11212" width="15.7109375" style="11" customWidth="1"/>
    <col min="11213" max="11216" width="12.7109375" style="11" customWidth="1"/>
    <col min="11217" max="11459" width="9.140625" style="11"/>
    <col min="11460" max="11460" width="14.7109375" style="11" customWidth="1"/>
    <col min="11461" max="11461" width="40.7109375" style="11" customWidth="1"/>
    <col min="11462" max="11462" width="6.7109375" style="11" customWidth="1"/>
    <col min="11463" max="11465" width="12.7109375" style="11" customWidth="1"/>
    <col min="11466" max="11466" width="14.7109375" style="11" customWidth="1"/>
    <col min="11467" max="11468" width="15.7109375" style="11" customWidth="1"/>
    <col min="11469" max="11472" width="12.7109375" style="11" customWidth="1"/>
    <col min="11473" max="11715" width="9.140625" style="11"/>
    <col min="11716" max="11716" width="14.7109375" style="11" customWidth="1"/>
    <col min="11717" max="11717" width="40.7109375" style="11" customWidth="1"/>
    <col min="11718" max="11718" width="6.7109375" style="11" customWidth="1"/>
    <col min="11719" max="11721" width="12.7109375" style="11" customWidth="1"/>
    <col min="11722" max="11722" width="14.7109375" style="11" customWidth="1"/>
    <col min="11723" max="11724" width="15.7109375" style="11" customWidth="1"/>
    <col min="11725" max="11728" width="12.7109375" style="11" customWidth="1"/>
    <col min="11729" max="11971" width="9.140625" style="11"/>
    <col min="11972" max="11972" width="14.7109375" style="11" customWidth="1"/>
    <col min="11973" max="11973" width="40.7109375" style="11" customWidth="1"/>
    <col min="11974" max="11974" width="6.7109375" style="11" customWidth="1"/>
    <col min="11975" max="11977" width="12.7109375" style="11" customWidth="1"/>
    <col min="11978" max="11978" width="14.7109375" style="11" customWidth="1"/>
    <col min="11979" max="11980" width="15.7109375" style="11" customWidth="1"/>
    <col min="11981" max="11984" width="12.7109375" style="11" customWidth="1"/>
    <col min="11985" max="12227" width="9.140625" style="11"/>
    <col min="12228" max="12228" width="14.7109375" style="11" customWidth="1"/>
    <col min="12229" max="12229" width="40.7109375" style="11" customWidth="1"/>
    <col min="12230" max="12230" width="6.7109375" style="11" customWidth="1"/>
    <col min="12231" max="12233" width="12.7109375" style="11" customWidth="1"/>
    <col min="12234" max="12234" width="14.7109375" style="11" customWidth="1"/>
    <col min="12235" max="12236" width="15.7109375" style="11" customWidth="1"/>
    <col min="12237" max="12240" width="12.7109375" style="11" customWidth="1"/>
    <col min="12241" max="12483" width="9.140625" style="11"/>
    <col min="12484" max="12484" width="14.7109375" style="11" customWidth="1"/>
    <col min="12485" max="12485" width="40.7109375" style="11" customWidth="1"/>
    <col min="12486" max="12486" width="6.7109375" style="11" customWidth="1"/>
    <col min="12487" max="12489" width="12.7109375" style="11" customWidth="1"/>
    <col min="12490" max="12490" width="14.7109375" style="11" customWidth="1"/>
    <col min="12491" max="12492" width="15.7109375" style="11" customWidth="1"/>
    <col min="12493" max="12496" width="12.7109375" style="11" customWidth="1"/>
    <col min="12497" max="12739" width="9.140625" style="11"/>
    <col min="12740" max="12740" width="14.7109375" style="11" customWidth="1"/>
    <col min="12741" max="12741" width="40.7109375" style="11" customWidth="1"/>
    <col min="12742" max="12742" width="6.7109375" style="11" customWidth="1"/>
    <col min="12743" max="12745" width="12.7109375" style="11" customWidth="1"/>
    <col min="12746" max="12746" width="14.7109375" style="11" customWidth="1"/>
    <col min="12747" max="12748" width="15.7109375" style="11" customWidth="1"/>
    <col min="12749" max="12752" width="12.7109375" style="11" customWidth="1"/>
    <col min="12753" max="12995" width="9.140625" style="11"/>
    <col min="12996" max="12996" width="14.7109375" style="11" customWidth="1"/>
    <col min="12997" max="12997" width="40.7109375" style="11" customWidth="1"/>
    <col min="12998" max="12998" width="6.7109375" style="11" customWidth="1"/>
    <col min="12999" max="13001" width="12.7109375" style="11" customWidth="1"/>
    <col min="13002" max="13002" width="14.7109375" style="11" customWidth="1"/>
    <col min="13003" max="13004" width="15.7109375" style="11" customWidth="1"/>
    <col min="13005" max="13008" width="12.7109375" style="11" customWidth="1"/>
    <col min="13009" max="13251" width="9.140625" style="11"/>
    <col min="13252" max="13252" width="14.7109375" style="11" customWidth="1"/>
    <col min="13253" max="13253" width="40.7109375" style="11" customWidth="1"/>
    <col min="13254" max="13254" width="6.7109375" style="11" customWidth="1"/>
    <col min="13255" max="13257" width="12.7109375" style="11" customWidth="1"/>
    <col min="13258" max="13258" width="14.7109375" style="11" customWidth="1"/>
    <col min="13259" max="13260" width="15.7109375" style="11" customWidth="1"/>
    <col min="13261" max="13264" width="12.7109375" style="11" customWidth="1"/>
    <col min="13265" max="13507" width="9.140625" style="11"/>
    <col min="13508" max="13508" width="14.7109375" style="11" customWidth="1"/>
    <col min="13509" max="13509" width="40.7109375" style="11" customWidth="1"/>
    <col min="13510" max="13510" width="6.7109375" style="11" customWidth="1"/>
    <col min="13511" max="13513" width="12.7109375" style="11" customWidth="1"/>
    <col min="13514" max="13514" width="14.7109375" style="11" customWidth="1"/>
    <col min="13515" max="13516" width="15.7109375" style="11" customWidth="1"/>
    <col min="13517" max="13520" width="12.7109375" style="11" customWidth="1"/>
    <col min="13521" max="13763" width="9.140625" style="11"/>
    <col min="13764" max="13764" width="14.7109375" style="11" customWidth="1"/>
    <col min="13765" max="13765" width="40.7109375" style="11" customWidth="1"/>
    <col min="13766" max="13766" width="6.7109375" style="11" customWidth="1"/>
    <col min="13767" max="13769" width="12.7109375" style="11" customWidth="1"/>
    <col min="13770" max="13770" width="14.7109375" style="11" customWidth="1"/>
    <col min="13771" max="13772" width="15.7109375" style="11" customWidth="1"/>
    <col min="13773" max="13776" width="12.7109375" style="11" customWidth="1"/>
    <col min="13777" max="14019" width="9.140625" style="11"/>
    <col min="14020" max="14020" width="14.7109375" style="11" customWidth="1"/>
    <col min="14021" max="14021" width="40.7109375" style="11" customWidth="1"/>
    <col min="14022" max="14022" width="6.7109375" style="11" customWidth="1"/>
    <col min="14023" max="14025" width="12.7109375" style="11" customWidth="1"/>
    <col min="14026" max="14026" width="14.7109375" style="11" customWidth="1"/>
    <col min="14027" max="14028" width="15.7109375" style="11" customWidth="1"/>
    <col min="14029" max="14032" width="12.7109375" style="11" customWidth="1"/>
    <col min="14033" max="14275" width="9.140625" style="11"/>
    <col min="14276" max="14276" width="14.7109375" style="11" customWidth="1"/>
    <col min="14277" max="14277" width="40.7109375" style="11" customWidth="1"/>
    <col min="14278" max="14278" width="6.7109375" style="11" customWidth="1"/>
    <col min="14279" max="14281" width="12.7109375" style="11" customWidth="1"/>
    <col min="14282" max="14282" width="14.7109375" style="11" customWidth="1"/>
    <col min="14283" max="14284" width="15.7109375" style="11" customWidth="1"/>
    <col min="14285" max="14288" width="12.7109375" style="11" customWidth="1"/>
    <col min="14289" max="14531" width="9.140625" style="11"/>
    <col min="14532" max="14532" width="14.7109375" style="11" customWidth="1"/>
    <col min="14533" max="14533" width="40.7109375" style="11" customWidth="1"/>
    <col min="14534" max="14534" width="6.7109375" style="11" customWidth="1"/>
    <col min="14535" max="14537" width="12.7109375" style="11" customWidth="1"/>
    <col min="14538" max="14538" width="14.7109375" style="11" customWidth="1"/>
    <col min="14539" max="14540" width="15.7109375" style="11" customWidth="1"/>
    <col min="14541" max="14544" width="12.7109375" style="11" customWidth="1"/>
    <col min="14545" max="14787" width="9.140625" style="11"/>
    <col min="14788" max="14788" width="14.7109375" style="11" customWidth="1"/>
    <col min="14789" max="14789" width="40.7109375" style="11" customWidth="1"/>
    <col min="14790" max="14790" width="6.7109375" style="11" customWidth="1"/>
    <col min="14791" max="14793" width="12.7109375" style="11" customWidth="1"/>
    <col min="14794" max="14794" width="14.7109375" style="11" customWidth="1"/>
    <col min="14795" max="14796" width="15.7109375" style="11" customWidth="1"/>
    <col min="14797" max="14800" width="12.7109375" style="11" customWidth="1"/>
    <col min="14801" max="15043" width="9.140625" style="11"/>
    <col min="15044" max="15044" width="14.7109375" style="11" customWidth="1"/>
    <col min="15045" max="15045" width="40.7109375" style="11" customWidth="1"/>
    <col min="15046" max="15046" width="6.7109375" style="11" customWidth="1"/>
    <col min="15047" max="15049" width="12.7109375" style="11" customWidth="1"/>
    <col min="15050" max="15050" width="14.7109375" style="11" customWidth="1"/>
    <col min="15051" max="15052" width="15.7109375" style="11" customWidth="1"/>
    <col min="15053" max="15056" width="12.7109375" style="11" customWidth="1"/>
    <col min="15057" max="15299" width="9.140625" style="11"/>
    <col min="15300" max="15300" width="14.7109375" style="11" customWidth="1"/>
    <col min="15301" max="15301" width="40.7109375" style="11" customWidth="1"/>
    <col min="15302" max="15302" width="6.7109375" style="11" customWidth="1"/>
    <col min="15303" max="15305" width="12.7109375" style="11" customWidth="1"/>
    <col min="15306" max="15306" width="14.7109375" style="11" customWidth="1"/>
    <col min="15307" max="15308" width="15.7109375" style="11" customWidth="1"/>
    <col min="15309" max="15312" width="12.7109375" style="11" customWidth="1"/>
    <col min="15313" max="15555" width="9.140625" style="11"/>
    <col min="15556" max="15556" width="14.7109375" style="11" customWidth="1"/>
    <col min="15557" max="15557" width="40.7109375" style="11" customWidth="1"/>
    <col min="15558" max="15558" width="6.7109375" style="11" customWidth="1"/>
    <col min="15559" max="15561" width="12.7109375" style="11" customWidth="1"/>
    <col min="15562" max="15562" width="14.7109375" style="11" customWidth="1"/>
    <col min="15563" max="15564" width="15.7109375" style="11" customWidth="1"/>
    <col min="15565" max="15568" width="12.7109375" style="11" customWidth="1"/>
    <col min="15569" max="15811" width="9.140625" style="11"/>
    <col min="15812" max="15812" width="14.7109375" style="11" customWidth="1"/>
    <col min="15813" max="15813" width="40.7109375" style="11" customWidth="1"/>
    <col min="15814" max="15814" width="6.7109375" style="11" customWidth="1"/>
    <col min="15815" max="15817" width="12.7109375" style="11" customWidth="1"/>
    <col min="15818" max="15818" width="14.7109375" style="11" customWidth="1"/>
    <col min="15819" max="15820" width="15.7109375" style="11" customWidth="1"/>
    <col min="15821" max="15824" width="12.7109375" style="11" customWidth="1"/>
    <col min="15825" max="16067" width="9.140625" style="11"/>
    <col min="16068" max="16068" width="14.7109375" style="11" customWidth="1"/>
    <col min="16069" max="16069" width="40.7109375" style="11" customWidth="1"/>
    <col min="16070" max="16070" width="6.7109375" style="11" customWidth="1"/>
    <col min="16071" max="16073" width="12.7109375" style="11" customWidth="1"/>
    <col min="16074" max="16074" width="14.7109375" style="11" customWidth="1"/>
    <col min="16075" max="16076" width="15.7109375" style="11" customWidth="1"/>
    <col min="16077" max="16080" width="12.7109375" style="11" customWidth="1"/>
    <col min="16081" max="16384" width="9.140625" style="11"/>
  </cols>
  <sheetData>
    <row r="1" spans="1:11" s="2" customFormat="1" x14ac:dyDescent="0.2">
      <c r="A1" s="1"/>
      <c r="B1" s="194" t="s">
        <v>98</v>
      </c>
      <c r="C1" s="194"/>
      <c r="D1" s="194"/>
      <c r="E1" s="194"/>
      <c r="F1" s="194"/>
      <c r="G1" s="194"/>
      <c r="H1" s="194"/>
      <c r="I1" s="194"/>
      <c r="J1" s="194"/>
    </row>
    <row r="2" spans="1:11" s="2" customFormat="1" x14ac:dyDescent="0.2">
      <c r="A2" s="1"/>
      <c r="B2" s="194" t="s">
        <v>0</v>
      </c>
      <c r="C2" s="194"/>
      <c r="D2" s="194"/>
      <c r="E2" s="194"/>
      <c r="F2" s="194"/>
      <c r="G2" s="194"/>
      <c r="H2" s="194"/>
      <c r="I2" s="194"/>
      <c r="J2" s="194"/>
    </row>
    <row r="3" spans="1:11" s="2" customFormat="1" x14ac:dyDescent="0.2">
      <c r="A3" s="1"/>
      <c r="B3" s="195" t="s">
        <v>119</v>
      </c>
      <c r="C3" s="195"/>
      <c r="D3" s="195"/>
      <c r="E3" s="195"/>
      <c r="F3" s="195"/>
      <c r="G3" s="195"/>
      <c r="H3" s="195"/>
      <c r="I3" s="195"/>
      <c r="J3" s="195"/>
    </row>
    <row r="4" spans="1:11" s="2" customFormat="1" x14ac:dyDescent="0.2">
      <c r="A4" s="4"/>
      <c r="B4" s="199"/>
      <c r="C4" s="199"/>
      <c r="D4" s="199"/>
      <c r="E4" s="199"/>
      <c r="F4" s="200"/>
      <c r="G4" s="196" t="s">
        <v>63</v>
      </c>
      <c r="H4" s="197"/>
      <c r="I4" s="197"/>
      <c r="J4" s="198"/>
    </row>
    <row r="5" spans="1:11" s="2" customFormat="1" x14ac:dyDescent="0.2">
      <c r="A5" s="8"/>
      <c r="B5" s="201"/>
      <c r="C5" s="201"/>
      <c r="D5" s="201"/>
      <c r="E5" s="201"/>
      <c r="F5" s="202"/>
      <c r="G5" s="185" t="s">
        <v>1</v>
      </c>
      <c r="H5" s="186"/>
      <c r="I5" s="203" t="s">
        <v>125</v>
      </c>
      <c r="J5" s="204"/>
    </row>
    <row r="6" spans="1:11" s="2" customFormat="1" ht="16.5" x14ac:dyDescent="0.2">
      <c r="A6" s="122" t="s">
        <v>10</v>
      </c>
      <c r="B6" s="205" t="str">
        <f>"FORNECIMENTO, TRANSPORTE E INSTALAÇÃO DE MÓDULOS SANITÁRIOS COM TRATAMENTO POR DESIDRATAÇÃO -" &amp; A7</f>
        <v>FORNECIMENTO, TRANSPORTE E INSTALAÇÃO DE MÓDULOS SANITÁRIOS COM TRATAMENTO POR DESIDRATAÇÃO -BAHIA 2ª SR</v>
      </c>
      <c r="C6" s="205"/>
      <c r="D6" s="205"/>
      <c r="E6" s="205"/>
      <c r="F6" s="206"/>
      <c r="G6" s="185" t="s">
        <v>11</v>
      </c>
      <c r="H6" s="186"/>
      <c r="I6" s="181">
        <v>0.23499999999999999</v>
      </c>
      <c r="J6" s="182"/>
    </row>
    <row r="7" spans="1:11" s="2" customFormat="1" ht="17.25" x14ac:dyDescent="0.2">
      <c r="A7" s="123" t="s">
        <v>123</v>
      </c>
      <c r="B7" s="188"/>
      <c r="C7" s="188"/>
      <c r="D7" s="188"/>
      <c r="E7" s="188"/>
      <c r="F7" s="189"/>
      <c r="G7" s="185" t="s">
        <v>12</v>
      </c>
      <c r="H7" s="186"/>
      <c r="I7" s="181">
        <v>0.111</v>
      </c>
      <c r="J7" s="182"/>
    </row>
    <row r="8" spans="1:11" s="2" customFormat="1" ht="17.25" x14ac:dyDescent="0.2">
      <c r="A8" s="124"/>
      <c r="B8" s="190" t="s">
        <v>64</v>
      </c>
      <c r="C8" s="190"/>
      <c r="D8" s="190"/>
      <c r="E8" s="190"/>
      <c r="F8" s="191"/>
      <c r="G8" s="185" t="s">
        <v>49</v>
      </c>
      <c r="H8" s="186"/>
      <c r="I8" s="183">
        <v>420</v>
      </c>
      <c r="J8" s="184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208" t="s">
        <v>105</v>
      </c>
      <c r="H9" s="208"/>
      <c r="I9" s="207">
        <f>ROUND(J33,2)</f>
        <v>13925.64</v>
      </c>
      <c r="J9" s="207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80" t="s">
        <v>16</v>
      </c>
      <c r="C12" s="180"/>
      <c r="D12" s="180"/>
      <c r="E12" s="180"/>
      <c r="F12" s="180"/>
      <c r="G12" s="180"/>
      <c r="H12" s="180"/>
      <c r="I12" s="104">
        <f>ROUND(I16+I22+I14,2)</f>
        <v>796095.43</v>
      </c>
      <c r="J12" s="104">
        <f>ROUND(I12/$I$8,2)</f>
        <v>1895.47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43.199999999999996</v>
      </c>
      <c r="G14" s="111">
        <f>COMPOSIÇÕES!H18</f>
        <v>505.08999999999992</v>
      </c>
      <c r="H14" s="112">
        <f t="shared" ref="H14" si="0">ROUND(G14+G14*$I$6,2)</f>
        <v>623.79</v>
      </c>
      <c r="I14" s="113">
        <f t="shared" ref="I14" si="1">ROUND(ROUND(F14,2)*ROUND(H14,2),2)</f>
        <v>26947.73</v>
      </c>
      <c r="J14" s="113">
        <f>ROUND(I14/$I$8,2)</f>
        <v>64.16</v>
      </c>
    </row>
    <row r="15" spans="1:11" s="40" customFormat="1" ht="24.95" customHeight="1" x14ac:dyDescent="0.25">
      <c r="A15" s="192" t="s">
        <v>17</v>
      </c>
      <c r="B15" s="192"/>
      <c r="C15" s="192"/>
      <c r="D15" s="192"/>
      <c r="E15" s="192"/>
      <c r="F15" s="192"/>
      <c r="G15" s="192"/>
      <c r="H15" s="192"/>
      <c r="I15" s="192"/>
      <c r="J15" s="192"/>
      <c r="K15" s="70"/>
    </row>
    <row r="16" spans="1:11" s="17" customFormat="1" ht="24.95" customHeight="1" x14ac:dyDescent="0.25">
      <c r="A16" s="114" t="s">
        <v>7</v>
      </c>
      <c r="B16" s="180" t="s">
        <v>100</v>
      </c>
      <c r="C16" s="180"/>
      <c r="D16" s="180"/>
      <c r="E16" s="180"/>
      <c r="F16" s="180"/>
      <c r="G16" s="180"/>
      <c r="H16" s="180"/>
      <c r="I16" s="104">
        <f>ROUND(SUM(I17:I20),2)</f>
        <v>70347.5</v>
      </c>
      <c r="J16" s="104">
        <f>ROUND(I16/$I$8,2)</f>
        <v>167.49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104.98376190476191</v>
      </c>
      <c r="F17" s="112">
        <f>E17*$I$8</f>
        <v>44093.18</v>
      </c>
      <c r="G17" s="112">
        <f>G18</f>
        <v>0.94000000000000006</v>
      </c>
      <c r="H17" s="112">
        <f t="shared" ref="H17:H20" si="2">ROUND(G17+G17*$I$6,2)</f>
        <v>1.1599999999999999</v>
      </c>
      <c r="I17" s="112">
        <f>ROUND(ROUND(F17,2)*ROUND(H17,2),2)</f>
        <v>51148.09</v>
      </c>
      <c r="J17" s="112">
        <f>I17/$I$8</f>
        <v>121.78116666666666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16.97</v>
      </c>
      <c r="F18" s="112">
        <f t="shared" ref="F18:F20" si="3">E18*$I$8</f>
        <v>7127.4</v>
      </c>
      <c r="G18" s="112">
        <f>COMPOSIÇÕES!H30</f>
        <v>0.94000000000000006</v>
      </c>
      <c r="H18" s="112">
        <f t="shared" si="2"/>
        <v>1.1599999999999999</v>
      </c>
      <c r="I18" s="112">
        <f>ROUND(ROUND(F18,2)*ROUND(H18,2),2)</f>
        <v>8267.7800000000007</v>
      </c>
      <c r="J18" s="112">
        <f>I18/$I$8</f>
        <v>19.685190476190478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2.19</v>
      </c>
      <c r="F19" s="112">
        <f t="shared" si="3"/>
        <v>919.8</v>
      </c>
      <c r="G19" s="112">
        <f>COMPOSIÇÕES!H35</f>
        <v>1.74</v>
      </c>
      <c r="H19" s="112">
        <f t="shared" si="2"/>
        <v>2.15</v>
      </c>
      <c r="I19" s="112">
        <f t="shared" ref="I19:I20" si="4">ROUND(ROUND(F19,2)*ROUND(H19,2),2)</f>
        <v>1977.57</v>
      </c>
      <c r="J19" s="112">
        <f t="shared" ref="J19:J20" si="5">I19/$I$8</f>
        <v>4.7084999999999999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6.58</v>
      </c>
      <c r="F20" s="112">
        <f t="shared" si="3"/>
        <v>2763.6</v>
      </c>
      <c r="G20" s="112">
        <f>COMPOSIÇÕES!H40</f>
        <v>2.62</v>
      </c>
      <c r="H20" s="112">
        <f t="shared" si="2"/>
        <v>3.24</v>
      </c>
      <c r="I20" s="112">
        <f t="shared" si="4"/>
        <v>8954.06</v>
      </c>
      <c r="J20" s="112">
        <f t="shared" si="5"/>
        <v>21.319190476190474</v>
      </c>
      <c r="K20" s="16"/>
    </row>
    <row r="21" spans="1:11" s="40" customFormat="1" ht="24.95" customHeight="1" x14ac:dyDescent="0.25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6"/>
    </row>
    <row r="22" spans="1:11" s="17" customFormat="1" ht="24.95" customHeight="1" x14ac:dyDescent="0.25">
      <c r="A22" s="114" t="s">
        <v>29</v>
      </c>
      <c r="B22" s="180" t="s">
        <v>101</v>
      </c>
      <c r="C22" s="180"/>
      <c r="D22" s="180"/>
      <c r="E22" s="180"/>
      <c r="F22" s="180"/>
      <c r="G22" s="180"/>
      <c r="H22" s="180"/>
      <c r="I22" s="104">
        <f>ROUND(SUBTOTAL(9,I23:I23),2)</f>
        <v>698800.2</v>
      </c>
      <c r="J22" s="104">
        <f>ROUND(I22/$I$8,2)</f>
        <v>1663.81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420</v>
      </c>
      <c r="G23" s="132" t="s">
        <v>73</v>
      </c>
      <c r="H23" s="132">
        <v>1663.81</v>
      </c>
      <c r="I23" s="112">
        <f t="shared" ref="I23" si="6">ROUND(ROUND(F23,2)*ROUND(H23,2),2)</f>
        <v>698800.2</v>
      </c>
      <c r="J23" s="112">
        <f>I23/$I$8</f>
        <v>1663.81</v>
      </c>
    </row>
    <row r="24" spans="1:11" ht="24.95" customHeight="1" x14ac:dyDescent="0.25">
      <c r="A24" s="187" t="s">
        <v>17</v>
      </c>
      <c r="B24" s="187"/>
      <c r="C24" s="187"/>
      <c r="D24" s="187"/>
      <c r="E24" s="187"/>
      <c r="F24" s="187"/>
      <c r="G24" s="187"/>
      <c r="H24" s="187"/>
      <c r="I24" s="187"/>
      <c r="J24" s="187"/>
    </row>
    <row r="25" spans="1:11" s="17" customFormat="1" ht="24.95" customHeight="1" x14ac:dyDescent="0.25">
      <c r="A25" s="119" t="s">
        <v>8</v>
      </c>
      <c r="B25" s="180" t="s">
        <v>65</v>
      </c>
      <c r="C25" s="180"/>
      <c r="D25" s="180"/>
      <c r="E25" s="180"/>
      <c r="F25" s="180"/>
      <c r="G25" s="180"/>
      <c r="H25" s="180"/>
      <c r="I25" s="104">
        <f>ROUND(SUM(I26:I27),2)</f>
        <v>4983980.4000000004</v>
      </c>
      <c r="J25" s="104">
        <f>ROUND(I25/$I$8,2)</f>
        <v>11866.62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420</v>
      </c>
      <c r="G26" s="132" t="s">
        <v>73</v>
      </c>
      <c r="H26" s="132">
        <v>11854</v>
      </c>
      <c r="I26" s="112">
        <f>ROUND(ROUND(F26,2)*ROUND(H26,2),2)</f>
        <v>4978680</v>
      </c>
      <c r="J26" s="112">
        <f>I26/$I$8</f>
        <v>11854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420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5300.4</v>
      </c>
      <c r="J27" s="112">
        <f>I27/$I$8</f>
        <v>12.62</v>
      </c>
      <c r="K27" s="33"/>
    </row>
    <row r="28" spans="1:11" ht="24.95" customHeight="1" x14ac:dyDescent="0.25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33"/>
    </row>
    <row r="29" spans="1:11" ht="24.95" customHeight="1" x14ac:dyDescent="0.25">
      <c r="A29" s="119" t="s">
        <v>53</v>
      </c>
      <c r="B29" s="180" t="s">
        <v>120</v>
      </c>
      <c r="C29" s="180"/>
      <c r="D29" s="180"/>
      <c r="E29" s="180"/>
      <c r="F29" s="180"/>
      <c r="G29" s="180"/>
      <c r="H29" s="180"/>
      <c r="I29" s="140">
        <f>SUM(I30:I31)</f>
        <v>68693.350000000006</v>
      </c>
      <c r="J29" s="141">
        <f>ROUND(I29/$I$8,2)</f>
        <v>163.56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420</v>
      </c>
      <c r="G30" s="132">
        <f>COMPOSIÇÕES!H51</f>
        <v>10.16</v>
      </c>
      <c r="H30" s="112">
        <f>ROUND(G30+G30*$I$6,2)</f>
        <v>12.55</v>
      </c>
      <c r="I30" s="112">
        <f>ROUND(ROUND(F30,2)*ROUND(H30,2),2)</f>
        <v>5271</v>
      </c>
      <c r="J30" s="112">
        <f>I30/$I$8</f>
        <v>12.55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60.480000000000004</v>
      </c>
      <c r="G31" s="132">
        <v>849.11</v>
      </c>
      <c r="H31" s="112">
        <f>ROUND(G31+G31*$I$6,2)</f>
        <v>1048.6500000000001</v>
      </c>
      <c r="I31" s="112">
        <f>ROUND(ROUND(F31,2)*ROUND(H31,2),2)</f>
        <v>63422.35</v>
      </c>
      <c r="J31" s="112">
        <f>I31/$I$8</f>
        <v>151.00559523809522</v>
      </c>
      <c r="K31" s="33"/>
    </row>
    <row r="32" spans="1:11" ht="24.95" customHeight="1" x14ac:dyDescent="0.25">
      <c r="A32" s="178"/>
      <c r="B32" s="178"/>
      <c r="C32" s="178"/>
      <c r="D32" s="178"/>
      <c r="E32" s="178"/>
      <c r="F32" s="178"/>
      <c r="G32" s="178"/>
      <c r="H32" s="178"/>
      <c r="I32" s="178"/>
      <c r="J32" s="178"/>
    </row>
    <row r="33" spans="1:10" s="18" customFormat="1" ht="24.95" customHeight="1" x14ac:dyDescent="0.25">
      <c r="A33" s="179" t="s">
        <v>25</v>
      </c>
      <c r="B33" s="179"/>
      <c r="C33" s="120"/>
      <c r="D33" s="120"/>
      <c r="E33" s="120"/>
      <c r="F33" s="120"/>
      <c r="G33" s="120"/>
      <c r="H33" s="120"/>
      <c r="I33" s="121">
        <f>I12+I25+I29</f>
        <v>5848769.1799999997</v>
      </c>
      <c r="J33" s="121">
        <f>I33/I8</f>
        <v>13925.640904761904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7" activePane="bottomLeft" state="frozen"/>
      <selection activeCell="B11" sqref="B11:H11"/>
      <selection pane="bottomLeft" activeCell="M16" sqref="M16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94" t="s">
        <v>98</v>
      </c>
      <c r="C1" s="194"/>
      <c r="D1" s="194"/>
      <c r="E1" s="194"/>
      <c r="F1" s="194"/>
      <c r="G1" s="194"/>
      <c r="H1" s="194"/>
    </row>
    <row r="2" spans="1:8" s="20" customFormat="1" x14ac:dyDescent="0.2">
      <c r="A2" s="1"/>
      <c r="B2" s="194" t="s">
        <v>0</v>
      </c>
      <c r="C2" s="194"/>
      <c r="D2" s="194"/>
      <c r="E2" s="194"/>
      <c r="F2" s="194"/>
      <c r="G2" s="194"/>
      <c r="H2" s="194"/>
    </row>
    <row r="3" spans="1:8" s="20" customFormat="1" x14ac:dyDescent="0.2">
      <c r="A3" s="1"/>
      <c r="B3" s="195" t="s">
        <v>119</v>
      </c>
      <c r="C3" s="195"/>
      <c r="D3" s="195"/>
      <c r="E3" s="195"/>
      <c r="F3" s="195"/>
      <c r="G3" s="195"/>
      <c r="H3" s="195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209" t="str">
        <f>ANALÍTICO!B6</f>
        <v>FORNECIMENTO, TRANSPORTE E INSTALAÇÃO DE MÓDULOS SANITÁRIOS COM TRATAMENTO POR DESIDRATAÇÃO -BAHIA 2ª SR</v>
      </c>
      <c r="C5" s="209"/>
      <c r="D5" s="209"/>
      <c r="E5" s="209"/>
      <c r="F5" s="209"/>
      <c r="G5" s="209"/>
      <c r="H5" s="209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>
        <v>7.41</v>
      </c>
      <c r="H11" s="76">
        <f>ROUND(F11*G11,2)</f>
        <v>7.41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>
        <v>9.5</v>
      </c>
      <c r="H12" s="76">
        <f t="shared" ref="H12:H17" si="0">ROUND(F12*G12,2)</f>
        <v>38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>
        <v>375</v>
      </c>
      <c r="H13" s="76">
        <f t="shared" si="0"/>
        <v>375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>
        <v>17.760000000000002</v>
      </c>
      <c r="H14" s="76">
        <f t="shared" si="0"/>
        <v>1.95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>
        <v>31.88</v>
      </c>
      <c r="H15" s="76">
        <f t="shared" si="0"/>
        <v>31.88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>
        <v>23.23</v>
      </c>
      <c r="H16" s="76">
        <f t="shared" si="0"/>
        <v>46.46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>
        <v>439.14</v>
      </c>
      <c r="H17" s="76">
        <f t="shared" si="0"/>
        <v>4.3899999999999997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505.08999999999992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>
        <v>408.17959999999999</v>
      </c>
      <c r="H21" s="84">
        <f>ROUND(F21*G21,2)</f>
        <v>0.78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>
        <v>23.23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0.94000000000000006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>
        <v>408.17959999999999</v>
      </c>
      <c r="H27" s="84">
        <f>ROUND(F27*G27,2)</f>
        <v>0.78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>
        <v>23.23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0.94000000000000006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124</v>
      </c>
      <c r="D33" s="134" t="s">
        <v>116</v>
      </c>
      <c r="E33" s="88" t="s">
        <v>26</v>
      </c>
      <c r="F33" s="98">
        <v>1.0040160642570281E-2</v>
      </c>
      <c r="G33" s="84">
        <v>150.7765</v>
      </c>
      <c r="H33" s="84">
        <f t="shared" ref="H33:H34" si="1">ROUND(F33*G33,2)</f>
        <v>1.51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>
        <v>23.23</v>
      </c>
      <c r="H34" s="84">
        <f t="shared" si="1"/>
        <v>0.23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1.74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124</v>
      </c>
      <c r="D38" s="134" t="s">
        <v>116</v>
      </c>
      <c r="E38" s="88" t="s">
        <v>26</v>
      </c>
      <c r="F38" s="83">
        <v>1.5060240963855423E-2</v>
      </c>
      <c r="G38" s="84">
        <v>150.7765</v>
      </c>
      <c r="H38" s="84">
        <f t="shared" ref="H38:H39" si="2">ROUND(F38*G38,2)</f>
        <v>2.27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>
        <v>23.23</v>
      </c>
      <c r="H39" s="84">
        <f t="shared" si="2"/>
        <v>0.35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2.62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>
        <v>77.03</v>
      </c>
      <c r="H49" s="139">
        <f>ROUND(F49*G49,2)</f>
        <v>0.81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>
        <v>37.380000000000003</v>
      </c>
      <c r="H50" s="139">
        <f>ROUND(F50*G50,2)</f>
        <v>9.35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10.16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D26" sqref="D26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210" t="s">
        <v>130</v>
      </c>
      <c r="C6" s="210"/>
      <c r="D6" s="210"/>
      <c r="E6" s="210"/>
      <c r="F6" s="210"/>
      <c r="G6" s="210"/>
      <c r="H6" s="210"/>
    </row>
    <row r="7" spans="1:15" s="43" customFormat="1" x14ac:dyDescent="0.2">
      <c r="C7" s="26"/>
    </row>
    <row r="8" spans="1:15" s="43" customFormat="1" ht="25.5" x14ac:dyDescent="0.2">
      <c r="A8" s="211" t="s">
        <v>30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26947.73</v>
      </c>
      <c r="D11" s="63">
        <f>$C$11/7</f>
        <v>3849.6757142857141</v>
      </c>
      <c r="E11" s="63">
        <f>$C$11/7</f>
        <v>3849.6757142857141</v>
      </c>
      <c r="F11" s="63">
        <f t="shared" ref="F11:J11" si="0">$C$11/7</f>
        <v>3849.6757142857141</v>
      </c>
      <c r="G11" s="63">
        <f t="shared" si="0"/>
        <v>3849.6757142857141</v>
      </c>
      <c r="H11" s="63">
        <f t="shared" si="0"/>
        <v>3849.6757142857141</v>
      </c>
      <c r="I11" s="63">
        <f t="shared" si="0"/>
        <v>3849.6757142857141</v>
      </c>
      <c r="J11" s="63">
        <f t="shared" si="0"/>
        <v>3849.6757142857141</v>
      </c>
      <c r="K11" s="63">
        <f>SUM(D11:J11)</f>
        <v>26947.729999999996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70347.5</v>
      </c>
      <c r="D12" s="63">
        <f t="shared" ref="D12:D14" si="1">$C12/7/2</f>
        <v>5024.8214285714284</v>
      </c>
      <c r="E12" s="63">
        <f t="shared" ref="E12:E14" si="2">$C12/6</f>
        <v>11724.583333333334</v>
      </c>
      <c r="F12" s="63">
        <f t="shared" ref="F12:I14" si="3">$C12/6</f>
        <v>11724.583333333334</v>
      </c>
      <c r="G12" s="63">
        <f t="shared" si="3"/>
        <v>11724.583333333334</v>
      </c>
      <c r="H12" s="63">
        <f t="shared" si="3"/>
        <v>11724.583333333334</v>
      </c>
      <c r="I12" s="63">
        <f t="shared" si="3"/>
        <v>11724.583333333334</v>
      </c>
      <c r="J12" s="63">
        <f t="shared" ref="J12" si="4">C12-SUM(D12:I12)</f>
        <v>6699.7619047618937</v>
      </c>
      <c r="K12" s="63">
        <f t="shared" ref="K12" si="5">SUM(D12:J12)</f>
        <v>70347.5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698800.2</v>
      </c>
      <c r="D13" s="52">
        <f>$C13/7/2</f>
        <v>49914.299999999996</v>
      </c>
      <c r="E13" s="52">
        <f>$C13/6</f>
        <v>116466.7</v>
      </c>
      <c r="F13" s="52">
        <f t="shared" si="3"/>
        <v>116466.7</v>
      </c>
      <c r="G13" s="52">
        <f t="shared" si="3"/>
        <v>116466.7</v>
      </c>
      <c r="H13" s="52">
        <f t="shared" si="3"/>
        <v>116466.7</v>
      </c>
      <c r="I13" s="52">
        <f t="shared" si="3"/>
        <v>116466.7</v>
      </c>
      <c r="J13" s="52">
        <f>C13-SUM(D13:I13)</f>
        <v>66552.399999999907</v>
      </c>
      <c r="K13" s="52">
        <f t="shared" ref="K13:K17" si="6">SUM(D13:J13)</f>
        <v>698800.2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4983980.4000000004</v>
      </c>
      <c r="D14" s="52">
        <f t="shared" si="1"/>
        <v>355998.60000000003</v>
      </c>
      <c r="E14" s="52">
        <f t="shared" si="2"/>
        <v>830663.4</v>
      </c>
      <c r="F14" s="52">
        <f t="shared" si="3"/>
        <v>830663.4</v>
      </c>
      <c r="G14" s="52">
        <f t="shared" si="3"/>
        <v>830663.4</v>
      </c>
      <c r="H14" s="52">
        <f t="shared" si="3"/>
        <v>830663.4</v>
      </c>
      <c r="I14" s="52">
        <f t="shared" si="3"/>
        <v>830663.4</v>
      </c>
      <c r="J14" s="52">
        <f t="shared" ref="J14" si="7">C14-SUM(D14:I14)</f>
        <v>474664.80000000075</v>
      </c>
      <c r="K14" s="52">
        <f t="shared" si="6"/>
        <v>4983980.4000000004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68693.350000000006</v>
      </c>
      <c r="D15" s="52">
        <f>$C15/7</f>
        <v>9813.3357142857149</v>
      </c>
      <c r="E15" s="52">
        <f t="shared" ref="E15:J15" si="8">$C15/7</f>
        <v>9813.3357142857149</v>
      </c>
      <c r="F15" s="52">
        <f t="shared" si="8"/>
        <v>9813.3357142857149</v>
      </c>
      <c r="G15" s="52">
        <f t="shared" si="8"/>
        <v>9813.3357142857149</v>
      </c>
      <c r="H15" s="52">
        <f t="shared" si="8"/>
        <v>9813.3357142857149</v>
      </c>
      <c r="I15" s="52">
        <f t="shared" si="8"/>
        <v>9813.3357142857149</v>
      </c>
      <c r="J15" s="52">
        <f t="shared" si="8"/>
        <v>9813.3357142857149</v>
      </c>
      <c r="K15" s="52">
        <f t="shared" si="6"/>
        <v>68693.350000000006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5848769.1799999997</v>
      </c>
      <c r="D16" s="52">
        <f>SUM(D11:D15)</f>
        <v>424600.73285714292</v>
      </c>
      <c r="E16" s="52">
        <f t="shared" ref="E16:J16" si="9">SUM(E11:E15)</f>
        <v>972517.69476190477</v>
      </c>
      <c r="F16" s="52">
        <f t="shared" si="9"/>
        <v>972517.69476190477</v>
      </c>
      <c r="G16" s="52">
        <f t="shared" si="9"/>
        <v>972517.69476190477</v>
      </c>
      <c r="H16" s="52">
        <f t="shared" si="9"/>
        <v>972517.69476190477</v>
      </c>
      <c r="I16" s="52">
        <f t="shared" si="9"/>
        <v>972517.69476190477</v>
      </c>
      <c r="J16" s="52">
        <f t="shared" si="9"/>
        <v>561579.97333333397</v>
      </c>
      <c r="K16" s="51">
        <f>C16</f>
        <v>5848769.1799999997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7.2596595931512367E-2</v>
      </c>
      <c r="E17" s="27">
        <f t="shared" ref="E17:J17" si="10">E16/$C$16</f>
        <v>0.16627732516568636</v>
      </c>
      <c r="F17" s="27">
        <f t="shared" si="10"/>
        <v>0.16627732516568636</v>
      </c>
      <c r="G17" s="27">
        <f t="shared" si="10"/>
        <v>0.16627732516568636</v>
      </c>
      <c r="H17" s="27">
        <f t="shared" si="10"/>
        <v>0.16627732516568636</v>
      </c>
      <c r="I17" s="27">
        <f t="shared" si="10"/>
        <v>0.16627732516568636</v>
      </c>
      <c r="J17" s="27">
        <f t="shared" si="10"/>
        <v>9.6016778240055972E-2</v>
      </c>
      <c r="K17" s="28">
        <f t="shared" si="6"/>
        <v>1.0000000000000002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tabSelected="1" view="pageBreakPreview" zoomScale="130" zoomScaleNormal="100" zoomScaleSheetLayoutView="130" workbookViewId="0">
      <selection activeCell="J20" sqref="J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F42"/>
  <sheetViews>
    <sheetView view="pageBreakPreview" zoomScale="60" zoomScaleNormal="100" workbookViewId="0">
      <selection activeCell="L16" sqref="L16"/>
    </sheetView>
  </sheetViews>
  <sheetFormatPr defaultRowHeight="12.75" x14ac:dyDescent="0.2"/>
  <cols>
    <col min="3" max="3" width="34.85546875" customWidth="1"/>
    <col min="4" max="4" width="25.28515625" customWidth="1"/>
    <col min="5" max="5" width="20.42578125" customWidth="1"/>
  </cols>
  <sheetData>
    <row r="3" spans="1:6" ht="14.25" x14ac:dyDescent="0.2">
      <c r="A3" s="212" t="s">
        <v>149</v>
      </c>
      <c r="B3" s="212"/>
      <c r="C3" s="212"/>
      <c r="D3" s="212"/>
      <c r="E3" s="212"/>
      <c r="F3" s="212"/>
    </row>
    <row r="4" spans="1:6" ht="16.5" x14ac:dyDescent="0.3">
      <c r="A4" s="144"/>
      <c r="B4" s="144"/>
      <c r="C4" s="144"/>
      <c r="D4" s="144"/>
      <c r="E4" s="144"/>
      <c r="F4" s="144"/>
    </row>
    <row r="5" spans="1:6" ht="16.5" x14ac:dyDescent="0.3">
      <c r="A5" s="144"/>
      <c r="B5" s="145" t="s">
        <v>2</v>
      </c>
      <c r="C5" s="145" t="s">
        <v>132</v>
      </c>
      <c r="D5" s="145" t="s">
        <v>133</v>
      </c>
      <c r="E5" s="146" t="s">
        <v>134</v>
      </c>
      <c r="F5" s="147"/>
    </row>
    <row r="6" spans="1:6" ht="16.5" x14ac:dyDescent="0.3">
      <c r="A6" s="144"/>
      <c r="B6" s="148"/>
      <c r="C6" s="148"/>
      <c r="D6" s="148"/>
      <c r="E6" s="149"/>
      <c r="F6" s="144"/>
    </row>
    <row r="7" spans="1:6" ht="16.5" x14ac:dyDescent="0.3">
      <c r="A7" s="144"/>
      <c r="B7" s="150">
        <v>1</v>
      </c>
      <c r="C7" s="151" t="s">
        <v>135</v>
      </c>
      <c r="D7" s="152"/>
      <c r="E7" s="153">
        <v>5.4300000000000001E-2</v>
      </c>
      <c r="F7" s="154"/>
    </row>
    <row r="8" spans="1:6" ht="16.5" x14ac:dyDescent="0.3">
      <c r="A8" s="144"/>
      <c r="B8" s="148"/>
      <c r="C8" s="148"/>
      <c r="D8" s="152"/>
      <c r="E8" s="155"/>
      <c r="F8" s="156"/>
    </row>
    <row r="9" spans="1:6" ht="16.5" x14ac:dyDescent="0.3">
      <c r="A9" s="144"/>
      <c r="B9" s="150">
        <v>2</v>
      </c>
      <c r="C9" s="151" t="s">
        <v>136</v>
      </c>
      <c r="D9" s="157">
        <f>SUM(D10:D12)</f>
        <v>6.6500000000000004E-2</v>
      </c>
      <c r="E9" s="153">
        <f>+D9*(1+E19)</f>
        <v>8.2126480416443493E-2</v>
      </c>
      <c r="F9" s="154"/>
    </row>
    <row r="10" spans="1:6" ht="16.5" x14ac:dyDescent="0.3">
      <c r="A10" s="144"/>
      <c r="B10" s="152" t="s">
        <v>137</v>
      </c>
      <c r="C10" s="148" t="s">
        <v>138</v>
      </c>
      <c r="D10" s="158">
        <v>0.03</v>
      </c>
      <c r="E10" s="159">
        <f>+D10*(1+E19)</f>
        <v>3.7049540037493299E-2</v>
      </c>
      <c r="F10" s="160"/>
    </row>
    <row r="11" spans="1:6" ht="16.5" x14ac:dyDescent="0.3">
      <c r="A11" s="144"/>
      <c r="B11" s="152" t="s">
        <v>139</v>
      </c>
      <c r="C11" s="148" t="s">
        <v>140</v>
      </c>
      <c r="D11" s="158">
        <v>6.4999999999999997E-3</v>
      </c>
      <c r="E11" s="159">
        <f>+D11*(1+E19)</f>
        <v>8.0274003414568806E-3</v>
      </c>
      <c r="F11" s="160"/>
    </row>
    <row r="12" spans="1:6" ht="16.5" x14ac:dyDescent="0.3">
      <c r="A12" s="144"/>
      <c r="B12" s="152" t="s">
        <v>141</v>
      </c>
      <c r="C12" s="148" t="s">
        <v>142</v>
      </c>
      <c r="D12" s="158">
        <v>0.03</v>
      </c>
      <c r="E12" s="159">
        <f>+D12*(1+E19)</f>
        <v>3.7049540037493299E-2</v>
      </c>
      <c r="F12" s="160"/>
    </row>
    <row r="13" spans="1:6" ht="16.5" x14ac:dyDescent="0.3">
      <c r="A13" s="144"/>
      <c r="B13" s="148"/>
      <c r="C13" s="148"/>
      <c r="D13" s="148"/>
      <c r="E13" s="149"/>
      <c r="F13" s="144"/>
    </row>
    <row r="14" spans="1:6" ht="16.5" x14ac:dyDescent="0.3">
      <c r="A14" s="144"/>
      <c r="B14" s="150">
        <v>3</v>
      </c>
      <c r="C14" s="151" t="s">
        <v>143</v>
      </c>
      <c r="D14" s="148"/>
      <c r="E14" s="153">
        <v>0.02</v>
      </c>
      <c r="F14" s="154"/>
    </row>
    <row r="15" spans="1:6" ht="16.5" x14ac:dyDescent="0.3">
      <c r="A15" s="144"/>
      <c r="B15" s="148"/>
      <c r="C15" s="148"/>
      <c r="D15" s="148"/>
      <c r="E15" s="161"/>
      <c r="F15" s="162"/>
    </row>
    <row r="16" spans="1:6" ht="16.5" x14ac:dyDescent="0.3">
      <c r="A16" s="144"/>
      <c r="B16" s="150">
        <v>4</v>
      </c>
      <c r="C16" s="151" t="s">
        <v>144</v>
      </c>
      <c r="D16" s="148"/>
      <c r="E16" s="153">
        <v>0.01</v>
      </c>
      <c r="F16" s="154"/>
    </row>
    <row r="17" spans="1:6" ht="16.5" x14ac:dyDescent="0.3">
      <c r="A17" s="144"/>
      <c r="B17" s="152"/>
      <c r="C17" s="148"/>
      <c r="D17" s="148"/>
      <c r="E17" s="161"/>
      <c r="F17" s="162"/>
    </row>
    <row r="18" spans="1:6" ht="16.5" x14ac:dyDescent="0.3">
      <c r="A18" s="144"/>
      <c r="B18" s="150">
        <v>5</v>
      </c>
      <c r="C18" s="151" t="s">
        <v>145</v>
      </c>
      <c r="D18" s="148"/>
      <c r="E18" s="153">
        <v>6.25E-2</v>
      </c>
      <c r="F18" s="154"/>
    </row>
    <row r="19" spans="1:6" ht="16.5" x14ac:dyDescent="0.3">
      <c r="A19" s="144"/>
      <c r="B19" s="163"/>
      <c r="C19" s="164"/>
      <c r="D19" s="164" t="s">
        <v>146</v>
      </c>
      <c r="E19" s="165">
        <f>+((((1+E7+E14)*(1+E16)*(1+E18))/(1-D9))-1)</f>
        <v>0.23498466791644335</v>
      </c>
      <c r="F19" s="147"/>
    </row>
    <row r="20" spans="1:6" ht="16.5" x14ac:dyDescent="0.3">
      <c r="A20" s="144"/>
      <c r="B20" s="144"/>
      <c r="C20" s="162"/>
      <c r="D20" s="144"/>
      <c r="E20" s="144"/>
      <c r="F20" s="144"/>
    </row>
    <row r="21" spans="1:6" ht="16.5" x14ac:dyDescent="0.3">
      <c r="A21" s="144"/>
      <c r="B21" s="162" t="s">
        <v>147</v>
      </c>
      <c r="C21" s="144"/>
      <c r="D21" s="144"/>
      <c r="E21" s="144"/>
      <c r="F21" s="144"/>
    </row>
    <row r="22" spans="1:6" ht="16.5" x14ac:dyDescent="0.3">
      <c r="A22" s="144"/>
      <c r="B22" s="162"/>
      <c r="C22" s="144"/>
      <c r="D22" s="144"/>
      <c r="E22" s="144"/>
      <c r="F22" s="144"/>
    </row>
    <row r="23" spans="1:6" ht="16.5" x14ac:dyDescent="0.3">
      <c r="A23" s="144"/>
      <c r="B23" s="166"/>
      <c r="C23" s="166"/>
      <c r="D23" s="166"/>
      <c r="E23" s="166"/>
      <c r="F23" s="166"/>
    </row>
    <row r="24" spans="1:6" ht="14.25" x14ac:dyDescent="0.2">
      <c r="A24" s="212" t="s">
        <v>148</v>
      </c>
      <c r="B24" s="212"/>
      <c r="C24" s="212"/>
      <c r="D24" s="212"/>
      <c r="E24" s="212"/>
      <c r="F24" s="212"/>
    </row>
    <row r="25" spans="1:6" ht="16.5" x14ac:dyDescent="0.3">
      <c r="A25" s="144"/>
      <c r="B25" s="144"/>
      <c r="C25" s="144"/>
      <c r="D25" s="144"/>
      <c r="E25" s="144"/>
      <c r="F25" s="144"/>
    </row>
    <row r="26" spans="1:6" ht="16.5" x14ac:dyDescent="0.3">
      <c r="A26" s="144"/>
      <c r="B26" s="145" t="s">
        <v>2</v>
      </c>
      <c r="C26" s="145" t="s">
        <v>132</v>
      </c>
      <c r="D26" s="145" t="s">
        <v>133</v>
      </c>
      <c r="E26" s="146" t="s">
        <v>134</v>
      </c>
      <c r="F26" s="147"/>
    </row>
    <row r="27" spans="1:6" ht="16.5" x14ac:dyDescent="0.3">
      <c r="A27" s="144"/>
      <c r="B27" s="148"/>
      <c r="C27" s="148"/>
      <c r="D27" s="167"/>
      <c r="E27" s="168"/>
      <c r="F27" s="144"/>
    </row>
    <row r="28" spans="1:6" ht="16.5" x14ac:dyDescent="0.3">
      <c r="A28" s="144"/>
      <c r="B28" s="150">
        <v>1</v>
      </c>
      <c r="C28" s="151" t="s">
        <v>135</v>
      </c>
      <c r="D28" s="169"/>
      <c r="E28" s="157">
        <v>2.2519999999999998E-2</v>
      </c>
      <c r="F28" s="154"/>
    </row>
    <row r="29" spans="1:6" ht="16.5" x14ac:dyDescent="0.3">
      <c r="A29" s="144"/>
      <c r="B29" s="148"/>
      <c r="C29" s="148"/>
      <c r="D29" s="169"/>
      <c r="E29" s="158"/>
      <c r="F29" s="160"/>
    </row>
    <row r="30" spans="1:6" ht="16.5" x14ac:dyDescent="0.3">
      <c r="A30" s="144"/>
      <c r="B30" s="150">
        <v>2</v>
      </c>
      <c r="C30" s="151" t="s">
        <v>136</v>
      </c>
      <c r="D30" s="170">
        <f>SUM(D31:D33)</f>
        <v>3.6499999999999998E-2</v>
      </c>
      <c r="E30" s="157">
        <f>+D30*(1+E40)</f>
        <v>4.0549977925376235E-2</v>
      </c>
      <c r="F30" s="154"/>
    </row>
    <row r="31" spans="1:6" ht="16.5" x14ac:dyDescent="0.3">
      <c r="A31" s="144"/>
      <c r="B31" s="152" t="s">
        <v>137</v>
      </c>
      <c r="C31" s="148" t="s">
        <v>138</v>
      </c>
      <c r="D31" s="171"/>
      <c r="E31" s="158"/>
      <c r="F31" s="160"/>
    </row>
    <row r="32" spans="1:6" ht="16.5" x14ac:dyDescent="0.3">
      <c r="A32" s="144"/>
      <c r="B32" s="152" t="s">
        <v>139</v>
      </c>
      <c r="C32" s="148" t="s">
        <v>140</v>
      </c>
      <c r="D32" s="171">
        <v>6.4999999999999997E-3</v>
      </c>
      <c r="E32" s="158">
        <f>+D32*(1+E40)</f>
        <v>7.2212289456149463E-3</v>
      </c>
      <c r="F32" s="160"/>
    </row>
    <row r="33" spans="1:6" ht="16.5" x14ac:dyDescent="0.3">
      <c r="A33" s="144"/>
      <c r="B33" s="152" t="s">
        <v>141</v>
      </c>
      <c r="C33" s="148" t="s">
        <v>142</v>
      </c>
      <c r="D33" s="171">
        <v>0.03</v>
      </c>
      <c r="E33" s="158">
        <f>+D33*(1+E40)</f>
        <v>3.3328748979761291E-2</v>
      </c>
      <c r="F33" s="160"/>
    </row>
    <row r="34" spans="1:6" ht="16.5" x14ac:dyDescent="0.3">
      <c r="A34" s="144"/>
      <c r="B34" s="148"/>
      <c r="C34" s="148"/>
      <c r="D34" s="172"/>
      <c r="E34" s="173"/>
      <c r="F34" s="174"/>
    </row>
    <row r="35" spans="1:6" ht="16.5" x14ac:dyDescent="0.3">
      <c r="A35" s="144"/>
      <c r="B35" s="150">
        <v>3</v>
      </c>
      <c r="C35" s="151" t="s">
        <v>143</v>
      </c>
      <c r="D35" s="172"/>
      <c r="E35" s="157">
        <v>0.01</v>
      </c>
      <c r="F35" s="154"/>
    </row>
    <row r="36" spans="1:6" ht="16.5" x14ac:dyDescent="0.3">
      <c r="A36" s="144"/>
      <c r="B36" s="148"/>
      <c r="C36" s="148"/>
      <c r="D36" s="172"/>
      <c r="E36" s="175"/>
      <c r="F36" s="147"/>
    </row>
    <row r="37" spans="1:6" ht="16.5" x14ac:dyDescent="0.3">
      <c r="A37" s="144"/>
      <c r="B37" s="150">
        <v>4</v>
      </c>
      <c r="C37" s="151" t="s">
        <v>144</v>
      </c>
      <c r="D37" s="172"/>
      <c r="E37" s="157">
        <v>6.4999999999999997E-3</v>
      </c>
      <c r="F37" s="154"/>
    </row>
    <row r="38" spans="1:6" ht="16.5" x14ac:dyDescent="0.3">
      <c r="A38" s="144"/>
      <c r="B38" s="152"/>
      <c r="C38" s="148"/>
      <c r="D38" s="172"/>
      <c r="E38" s="175"/>
      <c r="F38" s="147"/>
    </row>
    <row r="39" spans="1:6" ht="16.5" x14ac:dyDescent="0.3">
      <c r="A39" s="144"/>
      <c r="B39" s="150">
        <v>5</v>
      </c>
      <c r="C39" s="151" t="s">
        <v>145</v>
      </c>
      <c r="D39" s="172"/>
      <c r="E39" s="157">
        <v>0.03</v>
      </c>
      <c r="F39" s="154"/>
    </row>
    <row r="40" spans="1:6" ht="16.5" x14ac:dyDescent="0.3">
      <c r="A40" s="144"/>
      <c r="B40" s="163"/>
      <c r="C40" s="164"/>
      <c r="D40" s="176" t="s">
        <v>146</v>
      </c>
      <c r="E40" s="177">
        <f>+((((1+E28+E35)*(1+E37)*(1+E39))/(1-D30))-1)</f>
        <v>0.11095829932537637</v>
      </c>
      <c r="F40" s="147"/>
    </row>
    <row r="41" spans="1:6" ht="16.5" x14ac:dyDescent="0.3">
      <c r="A41" s="144"/>
      <c r="B41" s="144"/>
      <c r="C41" s="144"/>
      <c r="D41" s="144"/>
      <c r="E41" s="144"/>
      <c r="F41" s="144"/>
    </row>
    <row r="42" spans="1:6" ht="16.5" x14ac:dyDescent="0.3">
      <c r="A42" s="144"/>
      <c r="B42" s="162" t="s">
        <v>147</v>
      </c>
      <c r="C42" s="144"/>
      <c r="D42" s="144"/>
      <c r="E42" s="144"/>
      <c r="F42" s="144"/>
    </row>
  </sheetData>
  <mergeCells count="2">
    <mergeCell ref="A3:F3"/>
    <mergeCell ref="A24:F24"/>
  </mergeCells>
  <pageMargins left="0.511811024" right="0.511811024" top="0.78740157499999996" bottom="0.78740157499999996" header="0.31496062000000002" footer="0.31496062000000002"/>
  <pageSetup paperSize="9" scale="87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2024-08-30T11:40:34Z</cp:lastPrinted>
  <dcterms:created xsi:type="dcterms:W3CDTF">2009-11-03T19:36:00Z</dcterms:created>
  <dcterms:modified xsi:type="dcterms:W3CDTF">2024-09-26T18:10:02Z</dcterms:modified>
</cp:coreProperties>
</file>