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4000" windowHeight="9480" tabRatio="768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22" l="1"/>
  <c r="D40" i="22" s="1"/>
  <c r="D19" i="22"/>
  <c r="D12" i="22" s="1"/>
  <c r="C9" i="22"/>
  <c r="D9" i="22" s="1"/>
  <c r="D33" i="22" l="1"/>
  <c r="D32" i="22"/>
  <c r="D30" i="22"/>
  <c r="D10" i="22"/>
  <c r="D11" i="22"/>
  <c r="B6" i="6"/>
  <c r="F31" i="6"/>
  <c r="F20" i="6"/>
  <c r="F19" i="6"/>
  <c r="F18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J26" i="6" s="1"/>
  <c r="J27" i="6"/>
  <c r="I14" i="6"/>
  <c r="C11" i="20" s="1"/>
  <c r="I17" i="6"/>
  <c r="J17" i="6" s="1"/>
  <c r="I23" i="6"/>
  <c r="J23" i="6" s="1"/>
  <c r="H20" i="6"/>
  <c r="H18" i="6"/>
  <c r="I25" i="6" l="1"/>
  <c r="C14" i="20" s="1"/>
  <c r="H14" i="20" s="1"/>
  <c r="E15" i="20"/>
  <c r="F15" i="20"/>
  <c r="G15" i="20"/>
  <c r="I15" i="20"/>
  <c r="H15" i="20"/>
  <c r="J15" i="20"/>
  <c r="D15" i="20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G14" i="20" l="1"/>
  <c r="E14" i="20"/>
  <c r="J25" i="6"/>
  <c r="D14" i="20"/>
  <c r="I14" i="20"/>
  <c r="F14" i="20"/>
  <c r="K15" i="20"/>
  <c r="C13" i="20"/>
  <c r="D13" i="20" s="1"/>
  <c r="K11" i="20"/>
  <c r="J14" i="20" l="1"/>
  <c r="K14" i="20" s="1"/>
  <c r="I13" i="20"/>
  <c r="E13" i="20"/>
  <c r="F13" i="20"/>
  <c r="H13" i="20"/>
  <c r="G13" i="20"/>
  <c r="J13" i="20" l="1"/>
  <c r="H33" i="10"/>
  <c r="H35" i="10" s="1"/>
  <c r="K13" i="20" l="1"/>
  <c r="G19" i="6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<sst xmlns="http://schemas.openxmlformats.org/spreadsheetml/2006/main" count="264" uniqueCount="149">
  <si>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</si>
  <si>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</si>
  <si>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</si>
  <si>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</si>
  <si>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</si>
  <si>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</si>
  <si>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</si>
  <si>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</si>
  <si>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</si>
  <si>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</si>
  <si>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</si>
  <si>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</si>
  <si>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</si>
  <si>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</si>
  <si>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</si>
  <si>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</si>
  <si>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</si>
  <si>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</si>
  <si>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</si>
  <si>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</si>
  <si>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</si>
  <si>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</si>
  <si>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</si>
  <si>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</si>
  <si>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</si>
  <si>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</si>
  <si>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</si>
  <si>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</si>
  <si>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</si>
  <si>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</si>
  <si>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</si>
  <si>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</si>
  <si>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</si>
  <si>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</si>
  <si>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</si>
  <si>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</si>
  <si>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</si>
  <si>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</si>
  <si>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</si>
  <si>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</si>
  <si>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</si>
  <si>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</si>
  <si>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</si>
  <si>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</si>
  <si>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</si>
  <si>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</si>
  <si>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</si>
  <si>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</si>
  <si>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</si>
  <si>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</si>
  <si>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</si>
  <si>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</si>
  <si>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</si>
  <si>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</si>
  <si>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</si>
  <si>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</si>
  <si>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</si>
  <si>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</si>
  <si>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</si>
  <si>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</si>
  <si>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</si>
  <si>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</si>
  <si>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</si>
  <si>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</si>
  <si>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</si>
  <si>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</si>
  <si>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</si>
  <si>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</si>
  <si>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</si>
  <si>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</si>
  <si>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</si>
  <si>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</si>
  <si>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</si>
  <si>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</si>
  <si>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</si>
  <si>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</si>
  <si>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</si>
  <si>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</si>
  <si>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</si>
  <si>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</si>
  <si>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</si>
  <si>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</si>
  <si>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</si>
  <si>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</si>
  <si>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</si>
  <si>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</si>
  <si>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</si>
  <si>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</si>
  <si>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</si>
  <si>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</si>
  <si>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</si>
  <si>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</si>
  <si>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</si>
  <si>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</si>
  <si>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</si>
  <si>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</si>
  <si>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</si>
  <si>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</si>
  <si>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</si>
  <si>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</si>
  <si>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</si>
  <si>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</si>
  <si>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</si>
  <si>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</si>
  <si>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</si>
  <si>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</si>
  <si>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</si>
  <si>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</si>
  <si>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</si>
  <si>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</si>
  <si>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</si>
  <si>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</si>
  <si>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</si>
  <si>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</si>
  <si>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</si>
  <si>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</si>
  <si>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</si>
  <si>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</si>
  <si>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</si>
  <si>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</si>
  <si>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</si>
  <si>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</si>
  <si>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</si>
  <si>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MARANHÃO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</si>
  <si>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</si>
  <si>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</si>
  <si>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</si>
  <si>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</si>
  <si>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</si>
  <si>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</si>
  <si>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MARANHÃO</t>
  </si>
  <si>
    <t>COTAÇÃO 03</t>
  </si>
  <si>
    <t xml:space="preserve">           DETALHAMENTO BDI -  SEM DESONERAÇÃO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</si>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</sst>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208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0" fontId="39" fillId="5" borderId="0" xfId="21" applyFont="1" applyFill="1"/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34" fillId="2" borderId="1" xfId="2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  <xf numFmtId="0" fontId="41" fillId="0" borderId="0" xfId="0" applyFont="1" applyAlignment="1">
      <alignment horizontal="center" wrapText="1"/>
    </xf>
    <xf numFmtId="0" fontId="42" fillId="0" borderId="0" xfId="0" applyFont="1"/>
    <xf numFmtId="0" fontId="41" fillId="6" borderId="1" xfId="0" applyFont="1" applyFill="1" applyBorder="1" applyAlignment="1">
      <alignment horizontal="center" vertical="center"/>
    </xf>
    <xf numFmtId="0" fontId="41" fillId="6" borderId="3" xfId="0" applyFont="1" applyFill="1" applyBorder="1" applyAlignment="1">
      <alignment horizontal="center" vertical="center"/>
    </xf>
    <xf numFmtId="0" fontId="42" fillId="0" borderId="6" xfId="0" applyFont="1" applyBorder="1"/>
    <xf numFmtId="0" fontId="42" fillId="0" borderId="5" xfId="0" applyFont="1" applyBorder="1"/>
    <xf numFmtId="0" fontId="41" fillId="0" borderId="6" xfId="0" applyFont="1" applyBorder="1" applyAlignment="1">
      <alignment horizontal="center"/>
    </xf>
    <xf numFmtId="0" fontId="41" fillId="0" borderId="6" xfId="0" applyFont="1" applyBorder="1"/>
    <xf numFmtId="0" fontId="42" fillId="0" borderId="6" xfId="0" applyFont="1" applyBorder="1" applyAlignment="1">
      <alignment horizontal="center"/>
    </xf>
    <xf numFmtId="10" fontId="41" fillId="0" borderId="5" xfId="0" applyNumberFormat="1" applyFont="1" applyBorder="1" applyAlignment="1">
      <alignment horizontal="center"/>
    </xf>
    <xf numFmtId="0" fontId="42" fillId="0" borderId="5" xfId="0" applyFont="1" applyBorder="1" applyAlignment="1">
      <alignment horizontal="center"/>
    </xf>
    <xf numFmtId="10" fontId="41" fillId="0" borderId="6" xfId="0" applyNumberFormat="1" applyFont="1" applyBorder="1" applyAlignment="1">
      <alignment horizontal="center"/>
    </xf>
    <xf numFmtId="10" fontId="42" fillId="0" borderId="6" xfId="0" applyNumberFormat="1" applyFont="1" applyBorder="1" applyAlignment="1">
      <alignment horizontal="center"/>
    </xf>
    <xf numFmtId="10" fontId="42" fillId="0" borderId="5" xfId="0" applyNumberFormat="1" applyFont="1" applyBorder="1" applyAlignment="1">
      <alignment horizontal="center"/>
    </xf>
    <xf numFmtId="0" fontId="41" fillId="0" borderId="5" xfId="0" applyFont="1" applyBorder="1"/>
    <xf numFmtId="0" fontId="42" fillId="0" borderId="7" xfId="0" applyFont="1" applyBorder="1"/>
    <xf numFmtId="0" fontId="41" fillId="0" borderId="7" xfId="0" applyFont="1" applyBorder="1" applyAlignment="1">
      <alignment horizontal="right"/>
    </xf>
    <xf numFmtId="10" fontId="43" fillId="0" borderId="8" xfId="0" applyNumberFormat="1" applyFont="1" applyBorder="1" applyAlignment="1">
      <alignment horizontal="center"/>
    </xf>
    <xf numFmtId="0" fontId="41" fillId="0" borderId="0" xfId="0" applyFont="1"/>
    <xf numFmtId="0" fontId="41" fillId="0" borderId="0" xfId="0" applyFont="1" applyAlignment="1">
      <alignment horizontal="center" vertical="center"/>
    </xf>
    <xf numFmtId="0" fontId="42" fillId="0" borderId="9" xfId="0" applyFont="1" applyBorder="1"/>
    <xf numFmtId="0" fontId="42" fillId="0" borderId="10" xfId="0" applyFont="1" applyBorder="1"/>
    <xf numFmtId="2" fontId="42" fillId="0" borderId="9" xfId="0" applyNumberFormat="1" applyFont="1" applyBorder="1" applyAlignment="1">
      <alignment horizontal="center"/>
    </xf>
    <xf numFmtId="10" fontId="41" fillId="0" borderId="9" xfId="0" applyNumberFormat="1" applyFont="1" applyBorder="1" applyAlignment="1">
      <alignment horizontal="center"/>
    </xf>
    <xf numFmtId="10" fontId="42" fillId="0" borderId="9" xfId="0" applyNumberFormat="1" applyFont="1" applyBorder="1" applyAlignment="1">
      <alignment horizontal="center"/>
    </xf>
    <xf numFmtId="2" fontId="42" fillId="0" borderId="9" xfId="0" applyNumberFormat="1" applyFont="1" applyBorder="1"/>
    <xf numFmtId="10" fontId="42" fillId="0" borderId="6" xfId="0" applyNumberFormat="1" applyFont="1" applyBorder="1"/>
    <xf numFmtId="10" fontId="41" fillId="0" borderId="6" xfId="0" applyNumberFormat="1" applyFont="1" applyBorder="1"/>
    <xf numFmtId="0" fontId="41" fillId="0" borderId="11" xfId="0" applyFont="1" applyBorder="1" applyAlignment="1">
      <alignment horizontal="right"/>
    </xf>
    <xf numFmtId="10" fontId="43" fillId="4" borderId="12" xfId="0" applyNumberFormat="1" applyFont="1" applyFill="1" applyBorder="1" applyAlignment="1">
      <alignment horizontal="center"/>
    </xf>
  </cellXfs>
  <cellStyles count="166">
    <cellStyle name="Moeda" xfId="26" builtinId="4"/>
    <cellStyle name="Moeda 2" xfId="15"/>
    <cellStyle name="Moeda 3" xfId="34"/>
    <cellStyle name="Moeda 4" xfId="82"/>
    <cellStyle name="Normal" xfId="0" builtinId="0"/>
    <cellStyle name="Normal 10" xfId="165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94629</xdr:colOff>
      <xdr:row>41</xdr:row>
      <xdr:rowOff>161095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4971429" cy="66380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tabSelected="1" view="pageBreakPreview" topLeftCell="A10" zoomScale="60" zoomScaleNormal="70" workbookViewId="0">
      <selection activeCell="B31" sqref="B31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2" width="9.140625" style="11"/>
    <col min="193" max="193" width="14.7109375" style="11" customWidth="1"/>
    <col min="194" max="194" width="40.7109375" style="11" customWidth="1"/>
    <col min="195" max="195" width="6.7109375" style="11" customWidth="1"/>
    <col min="196" max="198" width="12.7109375" style="11" customWidth="1"/>
    <col min="199" max="199" width="14.7109375" style="11" customWidth="1"/>
    <col min="200" max="201" width="15.7109375" style="11" customWidth="1"/>
    <col min="202" max="205" width="12.7109375" style="11" customWidth="1"/>
    <col min="206" max="448" width="9.140625" style="11"/>
    <col min="449" max="449" width="14.7109375" style="11" customWidth="1"/>
    <col min="450" max="450" width="40.7109375" style="11" customWidth="1"/>
    <col min="451" max="451" width="6.7109375" style="11" customWidth="1"/>
    <col min="452" max="454" width="12.7109375" style="11" customWidth="1"/>
    <col min="455" max="455" width="14.7109375" style="11" customWidth="1"/>
    <col min="456" max="457" width="15.7109375" style="11" customWidth="1"/>
    <col min="458" max="461" width="12.7109375" style="11" customWidth="1"/>
    <col min="462" max="704" width="9.140625" style="11"/>
    <col min="705" max="705" width="14.7109375" style="11" customWidth="1"/>
    <col min="706" max="706" width="40.7109375" style="11" customWidth="1"/>
    <col min="707" max="707" width="6.7109375" style="11" customWidth="1"/>
    <col min="708" max="710" width="12.7109375" style="11" customWidth="1"/>
    <col min="711" max="711" width="14.7109375" style="11" customWidth="1"/>
    <col min="712" max="713" width="15.7109375" style="11" customWidth="1"/>
    <col min="714" max="717" width="12.7109375" style="11" customWidth="1"/>
    <col min="718" max="960" width="9.140625" style="11"/>
    <col min="961" max="961" width="14.7109375" style="11" customWidth="1"/>
    <col min="962" max="962" width="40.7109375" style="11" customWidth="1"/>
    <col min="963" max="963" width="6.7109375" style="11" customWidth="1"/>
    <col min="964" max="966" width="12.7109375" style="11" customWidth="1"/>
    <col min="967" max="967" width="14.7109375" style="11" customWidth="1"/>
    <col min="968" max="969" width="15.7109375" style="11" customWidth="1"/>
    <col min="970" max="973" width="12.7109375" style="11" customWidth="1"/>
    <col min="974" max="1216" width="9.140625" style="11"/>
    <col min="1217" max="1217" width="14.7109375" style="11" customWidth="1"/>
    <col min="1218" max="1218" width="40.7109375" style="11" customWidth="1"/>
    <col min="1219" max="1219" width="6.7109375" style="11" customWidth="1"/>
    <col min="1220" max="1222" width="12.7109375" style="11" customWidth="1"/>
    <col min="1223" max="1223" width="14.7109375" style="11" customWidth="1"/>
    <col min="1224" max="1225" width="15.7109375" style="11" customWidth="1"/>
    <col min="1226" max="1229" width="12.7109375" style="11" customWidth="1"/>
    <col min="1230" max="1472" width="9.140625" style="11"/>
    <col min="1473" max="1473" width="14.7109375" style="11" customWidth="1"/>
    <col min="1474" max="1474" width="40.7109375" style="11" customWidth="1"/>
    <col min="1475" max="1475" width="6.7109375" style="11" customWidth="1"/>
    <col min="1476" max="1478" width="12.7109375" style="11" customWidth="1"/>
    <col min="1479" max="1479" width="14.7109375" style="11" customWidth="1"/>
    <col min="1480" max="1481" width="15.7109375" style="11" customWidth="1"/>
    <col min="1482" max="1485" width="12.7109375" style="11" customWidth="1"/>
    <col min="1486" max="1728" width="9.140625" style="11"/>
    <col min="1729" max="1729" width="14.7109375" style="11" customWidth="1"/>
    <col min="1730" max="1730" width="40.7109375" style="11" customWidth="1"/>
    <col min="1731" max="1731" width="6.7109375" style="11" customWidth="1"/>
    <col min="1732" max="1734" width="12.7109375" style="11" customWidth="1"/>
    <col min="1735" max="1735" width="14.7109375" style="11" customWidth="1"/>
    <col min="1736" max="1737" width="15.7109375" style="11" customWidth="1"/>
    <col min="1738" max="1741" width="12.7109375" style="11" customWidth="1"/>
    <col min="1742" max="1984" width="9.140625" style="11"/>
    <col min="1985" max="1985" width="14.7109375" style="11" customWidth="1"/>
    <col min="1986" max="1986" width="40.7109375" style="11" customWidth="1"/>
    <col min="1987" max="1987" width="6.7109375" style="11" customWidth="1"/>
    <col min="1988" max="1990" width="12.7109375" style="11" customWidth="1"/>
    <col min="1991" max="1991" width="14.7109375" style="11" customWidth="1"/>
    <col min="1992" max="1993" width="15.7109375" style="11" customWidth="1"/>
    <col min="1994" max="1997" width="12.7109375" style="11" customWidth="1"/>
    <col min="1998" max="2240" width="9.140625" style="11"/>
    <col min="2241" max="2241" width="14.7109375" style="11" customWidth="1"/>
    <col min="2242" max="2242" width="40.7109375" style="11" customWidth="1"/>
    <col min="2243" max="2243" width="6.7109375" style="11" customWidth="1"/>
    <col min="2244" max="2246" width="12.7109375" style="11" customWidth="1"/>
    <col min="2247" max="2247" width="14.7109375" style="11" customWidth="1"/>
    <col min="2248" max="2249" width="15.7109375" style="11" customWidth="1"/>
    <col min="2250" max="2253" width="12.7109375" style="11" customWidth="1"/>
    <col min="2254" max="2496" width="9.140625" style="11"/>
    <col min="2497" max="2497" width="14.7109375" style="11" customWidth="1"/>
    <col min="2498" max="2498" width="40.7109375" style="11" customWidth="1"/>
    <col min="2499" max="2499" width="6.7109375" style="11" customWidth="1"/>
    <col min="2500" max="2502" width="12.7109375" style="11" customWidth="1"/>
    <col min="2503" max="2503" width="14.7109375" style="11" customWidth="1"/>
    <col min="2504" max="2505" width="15.7109375" style="11" customWidth="1"/>
    <col min="2506" max="2509" width="12.7109375" style="11" customWidth="1"/>
    <col min="2510" max="2752" width="9.140625" style="11"/>
    <col min="2753" max="2753" width="14.7109375" style="11" customWidth="1"/>
    <col min="2754" max="2754" width="40.7109375" style="11" customWidth="1"/>
    <col min="2755" max="2755" width="6.7109375" style="11" customWidth="1"/>
    <col min="2756" max="2758" width="12.7109375" style="11" customWidth="1"/>
    <col min="2759" max="2759" width="14.7109375" style="11" customWidth="1"/>
    <col min="2760" max="2761" width="15.7109375" style="11" customWidth="1"/>
    <col min="2762" max="2765" width="12.7109375" style="11" customWidth="1"/>
    <col min="2766" max="3008" width="9.140625" style="11"/>
    <col min="3009" max="3009" width="14.7109375" style="11" customWidth="1"/>
    <col min="3010" max="3010" width="40.7109375" style="11" customWidth="1"/>
    <col min="3011" max="3011" width="6.7109375" style="11" customWidth="1"/>
    <col min="3012" max="3014" width="12.7109375" style="11" customWidth="1"/>
    <col min="3015" max="3015" width="14.7109375" style="11" customWidth="1"/>
    <col min="3016" max="3017" width="15.7109375" style="11" customWidth="1"/>
    <col min="3018" max="3021" width="12.7109375" style="11" customWidth="1"/>
    <col min="3022" max="3264" width="9.140625" style="11"/>
    <col min="3265" max="3265" width="14.7109375" style="11" customWidth="1"/>
    <col min="3266" max="3266" width="40.7109375" style="11" customWidth="1"/>
    <col min="3267" max="3267" width="6.7109375" style="11" customWidth="1"/>
    <col min="3268" max="3270" width="12.7109375" style="11" customWidth="1"/>
    <col min="3271" max="3271" width="14.7109375" style="11" customWidth="1"/>
    <col min="3272" max="3273" width="15.7109375" style="11" customWidth="1"/>
    <col min="3274" max="3277" width="12.7109375" style="11" customWidth="1"/>
    <col min="3278" max="3520" width="9.140625" style="11"/>
    <col min="3521" max="3521" width="14.7109375" style="11" customWidth="1"/>
    <col min="3522" max="3522" width="40.7109375" style="11" customWidth="1"/>
    <col min="3523" max="3523" width="6.7109375" style="11" customWidth="1"/>
    <col min="3524" max="3526" width="12.7109375" style="11" customWidth="1"/>
    <col min="3527" max="3527" width="14.7109375" style="11" customWidth="1"/>
    <col min="3528" max="3529" width="15.7109375" style="11" customWidth="1"/>
    <col min="3530" max="3533" width="12.7109375" style="11" customWidth="1"/>
    <col min="3534" max="3776" width="9.140625" style="11"/>
    <col min="3777" max="3777" width="14.7109375" style="11" customWidth="1"/>
    <col min="3778" max="3778" width="40.7109375" style="11" customWidth="1"/>
    <col min="3779" max="3779" width="6.7109375" style="11" customWidth="1"/>
    <col min="3780" max="3782" width="12.7109375" style="11" customWidth="1"/>
    <col min="3783" max="3783" width="14.7109375" style="11" customWidth="1"/>
    <col min="3784" max="3785" width="15.7109375" style="11" customWidth="1"/>
    <col min="3786" max="3789" width="12.7109375" style="11" customWidth="1"/>
    <col min="3790" max="4032" width="9.140625" style="11"/>
    <col min="4033" max="4033" width="14.7109375" style="11" customWidth="1"/>
    <col min="4034" max="4034" width="40.7109375" style="11" customWidth="1"/>
    <col min="4035" max="4035" width="6.7109375" style="11" customWidth="1"/>
    <col min="4036" max="4038" width="12.7109375" style="11" customWidth="1"/>
    <col min="4039" max="4039" width="14.7109375" style="11" customWidth="1"/>
    <col min="4040" max="4041" width="15.7109375" style="11" customWidth="1"/>
    <col min="4042" max="4045" width="12.7109375" style="11" customWidth="1"/>
    <col min="4046" max="4288" width="9.140625" style="11"/>
    <col min="4289" max="4289" width="14.7109375" style="11" customWidth="1"/>
    <col min="4290" max="4290" width="40.7109375" style="11" customWidth="1"/>
    <col min="4291" max="4291" width="6.7109375" style="11" customWidth="1"/>
    <col min="4292" max="4294" width="12.7109375" style="11" customWidth="1"/>
    <col min="4295" max="4295" width="14.7109375" style="11" customWidth="1"/>
    <col min="4296" max="4297" width="15.7109375" style="11" customWidth="1"/>
    <col min="4298" max="4301" width="12.7109375" style="11" customWidth="1"/>
    <col min="4302" max="4544" width="9.140625" style="11"/>
    <col min="4545" max="4545" width="14.7109375" style="11" customWidth="1"/>
    <col min="4546" max="4546" width="40.7109375" style="11" customWidth="1"/>
    <col min="4547" max="4547" width="6.7109375" style="11" customWidth="1"/>
    <col min="4548" max="4550" width="12.7109375" style="11" customWidth="1"/>
    <col min="4551" max="4551" width="14.7109375" style="11" customWidth="1"/>
    <col min="4552" max="4553" width="15.7109375" style="11" customWidth="1"/>
    <col min="4554" max="4557" width="12.7109375" style="11" customWidth="1"/>
    <col min="4558" max="4800" width="9.140625" style="11"/>
    <col min="4801" max="4801" width="14.7109375" style="11" customWidth="1"/>
    <col min="4802" max="4802" width="40.7109375" style="11" customWidth="1"/>
    <col min="4803" max="4803" width="6.7109375" style="11" customWidth="1"/>
    <col min="4804" max="4806" width="12.7109375" style="11" customWidth="1"/>
    <col min="4807" max="4807" width="14.7109375" style="11" customWidth="1"/>
    <col min="4808" max="4809" width="15.7109375" style="11" customWidth="1"/>
    <col min="4810" max="4813" width="12.7109375" style="11" customWidth="1"/>
    <col min="4814" max="5056" width="9.140625" style="11"/>
    <col min="5057" max="5057" width="14.7109375" style="11" customWidth="1"/>
    <col min="5058" max="5058" width="40.7109375" style="11" customWidth="1"/>
    <col min="5059" max="5059" width="6.7109375" style="11" customWidth="1"/>
    <col min="5060" max="5062" width="12.7109375" style="11" customWidth="1"/>
    <col min="5063" max="5063" width="14.7109375" style="11" customWidth="1"/>
    <col min="5064" max="5065" width="15.7109375" style="11" customWidth="1"/>
    <col min="5066" max="5069" width="12.7109375" style="11" customWidth="1"/>
    <col min="5070" max="5312" width="9.140625" style="11"/>
    <col min="5313" max="5313" width="14.7109375" style="11" customWidth="1"/>
    <col min="5314" max="5314" width="40.7109375" style="11" customWidth="1"/>
    <col min="5315" max="5315" width="6.7109375" style="11" customWidth="1"/>
    <col min="5316" max="5318" width="12.7109375" style="11" customWidth="1"/>
    <col min="5319" max="5319" width="14.7109375" style="11" customWidth="1"/>
    <col min="5320" max="5321" width="15.7109375" style="11" customWidth="1"/>
    <col min="5322" max="5325" width="12.7109375" style="11" customWidth="1"/>
    <col min="5326" max="5568" width="9.140625" style="11"/>
    <col min="5569" max="5569" width="14.7109375" style="11" customWidth="1"/>
    <col min="5570" max="5570" width="40.7109375" style="11" customWidth="1"/>
    <col min="5571" max="5571" width="6.7109375" style="11" customWidth="1"/>
    <col min="5572" max="5574" width="12.7109375" style="11" customWidth="1"/>
    <col min="5575" max="5575" width="14.7109375" style="11" customWidth="1"/>
    <col min="5576" max="5577" width="15.7109375" style="11" customWidth="1"/>
    <col min="5578" max="5581" width="12.7109375" style="11" customWidth="1"/>
    <col min="5582" max="5824" width="9.140625" style="11"/>
    <col min="5825" max="5825" width="14.7109375" style="11" customWidth="1"/>
    <col min="5826" max="5826" width="40.7109375" style="11" customWidth="1"/>
    <col min="5827" max="5827" width="6.7109375" style="11" customWidth="1"/>
    <col min="5828" max="5830" width="12.7109375" style="11" customWidth="1"/>
    <col min="5831" max="5831" width="14.7109375" style="11" customWidth="1"/>
    <col min="5832" max="5833" width="15.7109375" style="11" customWidth="1"/>
    <col min="5834" max="5837" width="12.7109375" style="11" customWidth="1"/>
    <col min="5838" max="6080" width="9.140625" style="11"/>
    <col min="6081" max="6081" width="14.7109375" style="11" customWidth="1"/>
    <col min="6082" max="6082" width="40.7109375" style="11" customWidth="1"/>
    <col min="6083" max="6083" width="6.7109375" style="11" customWidth="1"/>
    <col min="6084" max="6086" width="12.7109375" style="11" customWidth="1"/>
    <col min="6087" max="6087" width="14.7109375" style="11" customWidth="1"/>
    <col min="6088" max="6089" width="15.7109375" style="11" customWidth="1"/>
    <col min="6090" max="6093" width="12.7109375" style="11" customWidth="1"/>
    <col min="6094" max="6336" width="9.140625" style="11"/>
    <col min="6337" max="6337" width="14.7109375" style="11" customWidth="1"/>
    <col min="6338" max="6338" width="40.7109375" style="11" customWidth="1"/>
    <col min="6339" max="6339" width="6.7109375" style="11" customWidth="1"/>
    <col min="6340" max="6342" width="12.7109375" style="11" customWidth="1"/>
    <col min="6343" max="6343" width="14.7109375" style="11" customWidth="1"/>
    <col min="6344" max="6345" width="15.7109375" style="11" customWidth="1"/>
    <col min="6346" max="6349" width="12.7109375" style="11" customWidth="1"/>
    <col min="6350" max="6592" width="9.140625" style="11"/>
    <col min="6593" max="6593" width="14.7109375" style="11" customWidth="1"/>
    <col min="6594" max="6594" width="40.7109375" style="11" customWidth="1"/>
    <col min="6595" max="6595" width="6.7109375" style="11" customWidth="1"/>
    <col min="6596" max="6598" width="12.7109375" style="11" customWidth="1"/>
    <col min="6599" max="6599" width="14.7109375" style="11" customWidth="1"/>
    <col min="6600" max="6601" width="15.7109375" style="11" customWidth="1"/>
    <col min="6602" max="6605" width="12.7109375" style="11" customWidth="1"/>
    <col min="6606" max="6848" width="9.140625" style="11"/>
    <col min="6849" max="6849" width="14.7109375" style="11" customWidth="1"/>
    <col min="6850" max="6850" width="40.7109375" style="11" customWidth="1"/>
    <col min="6851" max="6851" width="6.7109375" style="11" customWidth="1"/>
    <col min="6852" max="6854" width="12.7109375" style="11" customWidth="1"/>
    <col min="6855" max="6855" width="14.7109375" style="11" customWidth="1"/>
    <col min="6856" max="6857" width="15.7109375" style="11" customWidth="1"/>
    <col min="6858" max="6861" width="12.7109375" style="11" customWidth="1"/>
    <col min="6862" max="7104" width="9.140625" style="11"/>
    <col min="7105" max="7105" width="14.7109375" style="11" customWidth="1"/>
    <col min="7106" max="7106" width="40.7109375" style="11" customWidth="1"/>
    <col min="7107" max="7107" width="6.7109375" style="11" customWidth="1"/>
    <col min="7108" max="7110" width="12.7109375" style="11" customWidth="1"/>
    <col min="7111" max="7111" width="14.7109375" style="11" customWidth="1"/>
    <col min="7112" max="7113" width="15.7109375" style="11" customWidth="1"/>
    <col min="7114" max="7117" width="12.7109375" style="11" customWidth="1"/>
    <col min="7118" max="7360" width="9.140625" style="11"/>
    <col min="7361" max="7361" width="14.7109375" style="11" customWidth="1"/>
    <col min="7362" max="7362" width="40.7109375" style="11" customWidth="1"/>
    <col min="7363" max="7363" width="6.7109375" style="11" customWidth="1"/>
    <col min="7364" max="7366" width="12.7109375" style="11" customWidth="1"/>
    <col min="7367" max="7367" width="14.7109375" style="11" customWidth="1"/>
    <col min="7368" max="7369" width="15.7109375" style="11" customWidth="1"/>
    <col min="7370" max="7373" width="12.7109375" style="11" customWidth="1"/>
    <col min="7374" max="7616" width="9.140625" style="11"/>
    <col min="7617" max="7617" width="14.7109375" style="11" customWidth="1"/>
    <col min="7618" max="7618" width="40.7109375" style="11" customWidth="1"/>
    <col min="7619" max="7619" width="6.7109375" style="11" customWidth="1"/>
    <col min="7620" max="7622" width="12.7109375" style="11" customWidth="1"/>
    <col min="7623" max="7623" width="14.7109375" style="11" customWidth="1"/>
    <col min="7624" max="7625" width="15.7109375" style="11" customWidth="1"/>
    <col min="7626" max="7629" width="12.7109375" style="11" customWidth="1"/>
    <col min="7630" max="7872" width="9.140625" style="11"/>
    <col min="7873" max="7873" width="14.7109375" style="11" customWidth="1"/>
    <col min="7874" max="7874" width="40.7109375" style="11" customWidth="1"/>
    <col min="7875" max="7875" width="6.7109375" style="11" customWidth="1"/>
    <col min="7876" max="7878" width="12.7109375" style="11" customWidth="1"/>
    <col min="7879" max="7879" width="14.7109375" style="11" customWidth="1"/>
    <col min="7880" max="7881" width="15.7109375" style="11" customWidth="1"/>
    <col min="7882" max="7885" width="12.7109375" style="11" customWidth="1"/>
    <col min="7886" max="8128" width="9.140625" style="11"/>
    <col min="8129" max="8129" width="14.7109375" style="11" customWidth="1"/>
    <col min="8130" max="8130" width="40.7109375" style="11" customWidth="1"/>
    <col min="8131" max="8131" width="6.7109375" style="11" customWidth="1"/>
    <col min="8132" max="8134" width="12.7109375" style="11" customWidth="1"/>
    <col min="8135" max="8135" width="14.7109375" style="11" customWidth="1"/>
    <col min="8136" max="8137" width="15.7109375" style="11" customWidth="1"/>
    <col min="8138" max="8141" width="12.7109375" style="11" customWidth="1"/>
    <col min="8142" max="8384" width="9.140625" style="11"/>
    <col min="8385" max="8385" width="14.7109375" style="11" customWidth="1"/>
    <col min="8386" max="8386" width="40.7109375" style="11" customWidth="1"/>
    <col min="8387" max="8387" width="6.7109375" style="11" customWidth="1"/>
    <col min="8388" max="8390" width="12.7109375" style="11" customWidth="1"/>
    <col min="8391" max="8391" width="14.7109375" style="11" customWidth="1"/>
    <col min="8392" max="8393" width="15.7109375" style="11" customWidth="1"/>
    <col min="8394" max="8397" width="12.7109375" style="11" customWidth="1"/>
    <col min="8398" max="8640" width="9.140625" style="11"/>
    <col min="8641" max="8641" width="14.7109375" style="11" customWidth="1"/>
    <col min="8642" max="8642" width="40.7109375" style="11" customWidth="1"/>
    <col min="8643" max="8643" width="6.7109375" style="11" customWidth="1"/>
    <col min="8644" max="8646" width="12.7109375" style="11" customWidth="1"/>
    <col min="8647" max="8647" width="14.7109375" style="11" customWidth="1"/>
    <col min="8648" max="8649" width="15.7109375" style="11" customWidth="1"/>
    <col min="8650" max="8653" width="12.7109375" style="11" customWidth="1"/>
    <col min="8654" max="8896" width="9.140625" style="11"/>
    <col min="8897" max="8897" width="14.7109375" style="11" customWidth="1"/>
    <col min="8898" max="8898" width="40.7109375" style="11" customWidth="1"/>
    <col min="8899" max="8899" width="6.7109375" style="11" customWidth="1"/>
    <col min="8900" max="8902" width="12.7109375" style="11" customWidth="1"/>
    <col min="8903" max="8903" width="14.7109375" style="11" customWidth="1"/>
    <col min="8904" max="8905" width="15.7109375" style="11" customWidth="1"/>
    <col min="8906" max="8909" width="12.7109375" style="11" customWidth="1"/>
    <col min="8910" max="9152" width="9.140625" style="11"/>
    <col min="9153" max="9153" width="14.7109375" style="11" customWidth="1"/>
    <col min="9154" max="9154" width="40.7109375" style="11" customWidth="1"/>
    <col min="9155" max="9155" width="6.7109375" style="11" customWidth="1"/>
    <col min="9156" max="9158" width="12.7109375" style="11" customWidth="1"/>
    <col min="9159" max="9159" width="14.7109375" style="11" customWidth="1"/>
    <col min="9160" max="9161" width="15.7109375" style="11" customWidth="1"/>
    <col min="9162" max="9165" width="12.7109375" style="11" customWidth="1"/>
    <col min="9166" max="9408" width="9.140625" style="11"/>
    <col min="9409" max="9409" width="14.7109375" style="11" customWidth="1"/>
    <col min="9410" max="9410" width="40.7109375" style="11" customWidth="1"/>
    <col min="9411" max="9411" width="6.7109375" style="11" customWidth="1"/>
    <col min="9412" max="9414" width="12.7109375" style="11" customWidth="1"/>
    <col min="9415" max="9415" width="14.7109375" style="11" customWidth="1"/>
    <col min="9416" max="9417" width="15.7109375" style="11" customWidth="1"/>
    <col min="9418" max="9421" width="12.7109375" style="11" customWidth="1"/>
    <col min="9422" max="9664" width="9.140625" style="11"/>
    <col min="9665" max="9665" width="14.7109375" style="11" customWidth="1"/>
    <col min="9666" max="9666" width="40.7109375" style="11" customWidth="1"/>
    <col min="9667" max="9667" width="6.7109375" style="11" customWidth="1"/>
    <col min="9668" max="9670" width="12.7109375" style="11" customWidth="1"/>
    <col min="9671" max="9671" width="14.7109375" style="11" customWidth="1"/>
    <col min="9672" max="9673" width="15.7109375" style="11" customWidth="1"/>
    <col min="9674" max="9677" width="12.7109375" style="11" customWidth="1"/>
    <col min="9678" max="9920" width="9.140625" style="11"/>
    <col min="9921" max="9921" width="14.7109375" style="11" customWidth="1"/>
    <col min="9922" max="9922" width="40.7109375" style="11" customWidth="1"/>
    <col min="9923" max="9923" width="6.7109375" style="11" customWidth="1"/>
    <col min="9924" max="9926" width="12.7109375" style="11" customWidth="1"/>
    <col min="9927" max="9927" width="14.7109375" style="11" customWidth="1"/>
    <col min="9928" max="9929" width="15.7109375" style="11" customWidth="1"/>
    <col min="9930" max="9933" width="12.7109375" style="11" customWidth="1"/>
    <col min="9934" max="10176" width="9.140625" style="11"/>
    <col min="10177" max="10177" width="14.7109375" style="11" customWidth="1"/>
    <col min="10178" max="10178" width="40.7109375" style="11" customWidth="1"/>
    <col min="10179" max="10179" width="6.7109375" style="11" customWidth="1"/>
    <col min="10180" max="10182" width="12.7109375" style="11" customWidth="1"/>
    <col min="10183" max="10183" width="14.7109375" style="11" customWidth="1"/>
    <col min="10184" max="10185" width="15.7109375" style="11" customWidth="1"/>
    <col min="10186" max="10189" width="12.7109375" style="11" customWidth="1"/>
    <col min="10190" max="10432" width="9.140625" style="11"/>
    <col min="10433" max="10433" width="14.7109375" style="11" customWidth="1"/>
    <col min="10434" max="10434" width="40.7109375" style="11" customWidth="1"/>
    <col min="10435" max="10435" width="6.7109375" style="11" customWidth="1"/>
    <col min="10436" max="10438" width="12.7109375" style="11" customWidth="1"/>
    <col min="10439" max="10439" width="14.7109375" style="11" customWidth="1"/>
    <col min="10440" max="10441" width="15.7109375" style="11" customWidth="1"/>
    <col min="10442" max="10445" width="12.7109375" style="11" customWidth="1"/>
    <col min="10446" max="10688" width="9.140625" style="11"/>
    <col min="10689" max="10689" width="14.7109375" style="11" customWidth="1"/>
    <col min="10690" max="10690" width="40.7109375" style="11" customWidth="1"/>
    <col min="10691" max="10691" width="6.7109375" style="11" customWidth="1"/>
    <col min="10692" max="10694" width="12.7109375" style="11" customWidth="1"/>
    <col min="10695" max="10695" width="14.7109375" style="11" customWidth="1"/>
    <col min="10696" max="10697" width="15.7109375" style="11" customWidth="1"/>
    <col min="10698" max="10701" width="12.7109375" style="11" customWidth="1"/>
    <col min="10702" max="10944" width="9.140625" style="11"/>
    <col min="10945" max="10945" width="14.7109375" style="11" customWidth="1"/>
    <col min="10946" max="10946" width="40.7109375" style="11" customWidth="1"/>
    <col min="10947" max="10947" width="6.7109375" style="11" customWidth="1"/>
    <col min="10948" max="10950" width="12.7109375" style="11" customWidth="1"/>
    <col min="10951" max="10951" width="14.7109375" style="11" customWidth="1"/>
    <col min="10952" max="10953" width="15.7109375" style="11" customWidth="1"/>
    <col min="10954" max="10957" width="12.7109375" style="11" customWidth="1"/>
    <col min="10958" max="11200" width="9.140625" style="11"/>
    <col min="11201" max="11201" width="14.7109375" style="11" customWidth="1"/>
    <col min="11202" max="11202" width="40.7109375" style="11" customWidth="1"/>
    <col min="11203" max="11203" width="6.7109375" style="11" customWidth="1"/>
    <col min="11204" max="11206" width="12.7109375" style="11" customWidth="1"/>
    <col min="11207" max="11207" width="14.7109375" style="11" customWidth="1"/>
    <col min="11208" max="11209" width="15.7109375" style="11" customWidth="1"/>
    <col min="11210" max="11213" width="12.7109375" style="11" customWidth="1"/>
    <col min="11214" max="11456" width="9.140625" style="11"/>
    <col min="11457" max="11457" width="14.7109375" style="11" customWidth="1"/>
    <col min="11458" max="11458" width="40.7109375" style="11" customWidth="1"/>
    <col min="11459" max="11459" width="6.7109375" style="11" customWidth="1"/>
    <col min="11460" max="11462" width="12.7109375" style="11" customWidth="1"/>
    <col min="11463" max="11463" width="14.7109375" style="11" customWidth="1"/>
    <col min="11464" max="11465" width="15.7109375" style="11" customWidth="1"/>
    <col min="11466" max="11469" width="12.7109375" style="11" customWidth="1"/>
    <col min="11470" max="11712" width="9.140625" style="11"/>
    <col min="11713" max="11713" width="14.7109375" style="11" customWidth="1"/>
    <col min="11714" max="11714" width="40.7109375" style="11" customWidth="1"/>
    <col min="11715" max="11715" width="6.7109375" style="11" customWidth="1"/>
    <col min="11716" max="11718" width="12.7109375" style="11" customWidth="1"/>
    <col min="11719" max="11719" width="14.7109375" style="11" customWidth="1"/>
    <col min="11720" max="11721" width="15.7109375" style="11" customWidth="1"/>
    <col min="11722" max="11725" width="12.7109375" style="11" customWidth="1"/>
    <col min="11726" max="11968" width="9.140625" style="11"/>
    <col min="11969" max="11969" width="14.7109375" style="11" customWidth="1"/>
    <col min="11970" max="11970" width="40.7109375" style="11" customWidth="1"/>
    <col min="11971" max="11971" width="6.7109375" style="11" customWidth="1"/>
    <col min="11972" max="11974" width="12.7109375" style="11" customWidth="1"/>
    <col min="11975" max="11975" width="14.7109375" style="11" customWidth="1"/>
    <col min="11976" max="11977" width="15.7109375" style="11" customWidth="1"/>
    <col min="11978" max="11981" width="12.7109375" style="11" customWidth="1"/>
    <col min="11982" max="12224" width="9.140625" style="11"/>
    <col min="12225" max="12225" width="14.7109375" style="11" customWidth="1"/>
    <col min="12226" max="12226" width="40.7109375" style="11" customWidth="1"/>
    <col min="12227" max="12227" width="6.7109375" style="11" customWidth="1"/>
    <col min="12228" max="12230" width="12.7109375" style="11" customWidth="1"/>
    <col min="12231" max="12231" width="14.7109375" style="11" customWidth="1"/>
    <col min="12232" max="12233" width="15.7109375" style="11" customWidth="1"/>
    <col min="12234" max="12237" width="12.7109375" style="11" customWidth="1"/>
    <col min="12238" max="12480" width="9.140625" style="11"/>
    <col min="12481" max="12481" width="14.7109375" style="11" customWidth="1"/>
    <col min="12482" max="12482" width="40.7109375" style="11" customWidth="1"/>
    <col min="12483" max="12483" width="6.7109375" style="11" customWidth="1"/>
    <col min="12484" max="12486" width="12.7109375" style="11" customWidth="1"/>
    <col min="12487" max="12487" width="14.7109375" style="11" customWidth="1"/>
    <col min="12488" max="12489" width="15.7109375" style="11" customWidth="1"/>
    <col min="12490" max="12493" width="12.7109375" style="11" customWidth="1"/>
    <col min="12494" max="12736" width="9.140625" style="11"/>
    <col min="12737" max="12737" width="14.7109375" style="11" customWidth="1"/>
    <col min="12738" max="12738" width="40.7109375" style="11" customWidth="1"/>
    <col min="12739" max="12739" width="6.7109375" style="11" customWidth="1"/>
    <col min="12740" max="12742" width="12.7109375" style="11" customWidth="1"/>
    <col min="12743" max="12743" width="14.7109375" style="11" customWidth="1"/>
    <col min="12744" max="12745" width="15.7109375" style="11" customWidth="1"/>
    <col min="12746" max="12749" width="12.7109375" style="11" customWidth="1"/>
    <col min="12750" max="12992" width="9.140625" style="11"/>
    <col min="12993" max="12993" width="14.7109375" style="11" customWidth="1"/>
    <col min="12994" max="12994" width="40.7109375" style="11" customWidth="1"/>
    <col min="12995" max="12995" width="6.7109375" style="11" customWidth="1"/>
    <col min="12996" max="12998" width="12.7109375" style="11" customWidth="1"/>
    <col min="12999" max="12999" width="14.7109375" style="11" customWidth="1"/>
    <col min="13000" max="13001" width="15.7109375" style="11" customWidth="1"/>
    <col min="13002" max="13005" width="12.7109375" style="11" customWidth="1"/>
    <col min="13006" max="13248" width="9.140625" style="11"/>
    <col min="13249" max="13249" width="14.7109375" style="11" customWidth="1"/>
    <col min="13250" max="13250" width="40.7109375" style="11" customWidth="1"/>
    <col min="13251" max="13251" width="6.7109375" style="11" customWidth="1"/>
    <col min="13252" max="13254" width="12.7109375" style="11" customWidth="1"/>
    <col min="13255" max="13255" width="14.7109375" style="11" customWidth="1"/>
    <col min="13256" max="13257" width="15.7109375" style="11" customWidth="1"/>
    <col min="13258" max="13261" width="12.7109375" style="11" customWidth="1"/>
    <col min="13262" max="13504" width="9.140625" style="11"/>
    <col min="13505" max="13505" width="14.7109375" style="11" customWidth="1"/>
    <col min="13506" max="13506" width="40.7109375" style="11" customWidth="1"/>
    <col min="13507" max="13507" width="6.7109375" style="11" customWidth="1"/>
    <col min="13508" max="13510" width="12.7109375" style="11" customWidth="1"/>
    <col min="13511" max="13511" width="14.7109375" style="11" customWidth="1"/>
    <col min="13512" max="13513" width="15.7109375" style="11" customWidth="1"/>
    <col min="13514" max="13517" width="12.7109375" style="11" customWidth="1"/>
    <col min="13518" max="13760" width="9.140625" style="11"/>
    <col min="13761" max="13761" width="14.7109375" style="11" customWidth="1"/>
    <col min="13762" max="13762" width="40.7109375" style="11" customWidth="1"/>
    <col min="13763" max="13763" width="6.7109375" style="11" customWidth="1"/>
    <col min="13764" max="13766" width="12.7109375" style="11" customWidth="1"/>
    <col min="13767" max="13767" width="14.7109375" style="11" customWidth="1"/>
    <col min="13768" max="13769" width="15.7109375" style="11" customWidth="1"/>
    <col min="13770" max="13773" width="12.7109375" style="11" customWidth="1"/>
    <col min="13774" max="14016" width="9.140625" style="11"/>
    <col min="14017" max="14017" width="14.7109375" style="11" customWidth="1"/>
    <col min="14018" max="14018" width="40.7109375" style="11" customWidth="1"/>
    <col min="14019" max="14019" width="6.7109375" style="11" customWidth="1"/>
    <col min="14020" max="14022" width="12.7109375" style="11" customWidth="1"/>
    <col min="14023" max="14023" width="14.7109375" style="11" customWidth="1"/>
    <col min="14024" max="14025" width="15.7109375" style="11" customWidth="1"/>
    <col min="14026" max="14029" width="12.7109375" style="11" customWidth="1"/>
    <col min="14030" max="14272" width="9.140625" style="11"/>
    <col min="14273" max="14273" width="14.7109375" style="11" customWidth="1"/>
    <col min="14274" max="14274" width="40.7109375" style="11" customWidth="1"/>
    <col min="14275" max="14275" width="6.7109375" style="11" customWidth="1"/>
    <col min="14276" max="14278" width="12.7109375" style="11" customWidth="1"/>
    <col min="14279" max="14279" width="14.7109375" style="11" customWidth="1"/>
    <col min="14280" max="14281" width="15.7109375" style="11" customWidth="1"/>
    <col min="14282" max="14285" width="12.7109375" style="11" customWidth="1"/>
    <col min="14286" max="14528" width="9.140625" style="11"/>
    <col min="14529" max="14529" width="14.7109375" style="11" customWidth="1"/>
    <col min="14530" max="14530" width="40.7109375" style="11" customWidth="1"/>
    <col min="14531" max="14531" width="6.7109375" style="11" customWidth="1"/>
    <col min="14532" max="14534" width="12.7109375" style="11" customWidth="1"/>
    <col min="14535" max="14535" width="14.7109375" style="11" customWidth="1"/>
    <col min="14536" max="14537" width="15.7109375" style="11" customWidth="1"/>
    <col min="14538" max="14541" width="12.7109375" style="11" customWidth="1"/>
    <col min="14542" max="14784" width="9.140625" style="11"/>
    <col min="14785" max="14785" width="14.7109375" style="11" customWidth="1"/>
    <col min="14786" max="14786" width="40.7109375" style="11" customWidth="1"/>
    <col min="14787" max="14787" width="6.7109375" style="11" customWidth="1"/>
    <col min="14788" max="14790" width="12.7109375" style="11" customWidth="1"/>
    <col min="14791" max="14791" width="14.7109375" style="11" customWidth="1"/>
    <col min="14792" max="14793" width="15.7109375" style="11" customWidth="1"/>
    <col min="14794" max="14797" width="12.7109375" style="11" customWidth="1"/>
    <col min="14798" max="15040" width="9.140625" style="11"/>
    <col min="15041" max="15041" width="14.7109375" style="11" customWidth="1"/>
    <col min="15042" max="15042" width="40.7109375" style="11" customWidth="1"/>
    <col min="15043" max="15043" width="6.7109375" style="11" customWidth="1"/>
    <col min="15044" max="15046" width="12.7109375" style="11" customWidth="1"/>
    <col min="15047" max="15047" width="14.7109375" style="11" customWidth="1"/>
    <col min="15048" max="15049" width="15.7109375" style="11" customWidth="1"/>
    <col min="15050" max="15053" width="12.7109375" style="11" customWidth="1"/>
    <col min="15054" max="15296" width="9.140625" style="11"/>
    <col min="15297" max="15297" width="14.7109375" style="11" customWidth="1"/>
    <col min="15298" max="15298" width="40.7109375" style="11" customWidth="1"/>
    <col min="15299" max="15299" width="6.7109375" style="11" customWidth="1"/>
    <col min="15300" max="15302" width="12.7109375" style="11" customWidth="1"/>
    <col min="15303" max="15303" width="14.7109375" style="11" customWidth="1"/>
    <col min="15304" max="15305" width="15.7109375" style="11" customWidth="1"/>
    <col min="15306" max="15309" width="12.7109375" style="11" customWidth="1"/>
    <col min="15310" max="15552" width="9.140625" style="11"/>
    <col min="15553" max="15553" width="14.7109375" style="11" customWidth="1"/>
    <col min="15554" max="15554" width="40.7109375" style="11" customWidth="1"/>
    <col min="15555" max="15555" width="6.7109375" style="11" customWidth="1"/>
    <col min="15556" max="15558" width="12.7109375" style="11" customWidth="1"/>
    <col min="15559" max="15559" width="14.7109375" style="11" customWidth="1"/>
    <col min="15560" max="15561" width="15.7109375" style="11" customWidth="1"/>
    <col min="15562" max="15565" width="12.7109375" style="11" customWidth="1"/>
    <col min="15566" max="15808" width="9.140625" style="11"/>
    <col min="15809" max="15809" width="14.7109375" style="11" customWidth="1"/>
    <col min="15810" max="15810" width="40.7109375" style="11" customWidth="1"/>
    <col min="15811" max="15811" width="6.7109375" style="11" customWidth="1"/>
    <col min="15812" max="15814" width="12.7109375" style="11" customWidth="1"/>
    <col min="15815" max="15815" width="14.7109375" style="11" customWidth="1"/>
    <col min="15816" max="15817" width="15.7109375" style="11" customWidth="1"/>
    <col min="15818" max="15821" width="12.7109375" style="11" customWidth="1"/>
    <col min="15822" max="16064" width="9.140625" style="11"/>
    <col min="16065" max="16065" width="14.7109375" style="11" customWidth="1"/>
    <col min="16066" max="16066" width="40.7109375" style="11" customWidth="1"/>
    <col min="16067" max="16067" width="6.7109375" style="11" customWidth="1"/>
    <col min="16068" max="16070" width="12.7109375" style="11" customWidth="1"/>
    <col min="16071" max="16071" width="14.7109375" style="11" customWidth="1"/>
    <col min="16072" max="16073" width="15.7109375" style="11" customWidth="1"/>
    <col min="16074" max="16077" width="12.7109375" style="11" customWidth="1"/>
    <col min="16078" max="16384" width="9.140625" style="11"/>
  </cols>
  <sheetData>
    <row r="1" spans="1:11" s="2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  <c r="I1" s="160"/>
      <c r="J1" s="160"/>
    </row>
    <row r="2" spans="1:11" s="2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  <c r="I2" s="160"/>
      <c r="J2" s="160"/>
    </row>
    <row r="3" spans="1:11" s="2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  <c r="I3" s="161"/>
      <c r="J3" s="161"/>
    </row>
    <row r="4" spans="1:11" s="2" customFormat="1" x14ac:dyDescent="0.2">
      <c r="A4" s="4"/>
      <c r="B4" s="165"/>
      <c r="C4" s="165"/>
      <c r="D4" s="165"/>
      <c r="E4" s="165"/>
      <c r="F4" s="166"/>
      <c r="G4" s="162" t="s">
        <v>63</v>
      </c>
      <c r="H4" s="163"/>
      <c r="I4" s="163"/>
      <c r="J4" s="164"/>
    </row>
    <row r="5" spans="1:11" s="2" customFormat="1" x14ac:dyDescent="0.2">
      <c r="A5" s="8"/>
      <c r="B5" s="167"/>
      <c r="C5" s="167"/>
      <c r="D5" s="167"/>
      <c r="E5" s="167"/>
      <c r="F5" s="168"/>
      <c r="G5" s="151" t="s">
        <v>1</v>
      </c>
      <c r="H5" s="152"/>
      <c r="I5" s="169" t="s">
        <v>124</v>
      </c>
      <c r="J5" s="170"/>
    </row>
    <row r="6" spans="1:11" s="2" customFormat="1" ht="16.5" x14ac:dyDescent="0.2">
      <c r="A6" s="122" t="s">
        <v>10</v>
      </c>
      <c r="B6" s="171" t="str">
        <f>"FORNECIMENTO, TRANSPORTE E INSTALAÇÃO DE MÓDULOS SANITÁRIOS COM TRATAMENTO POR DESIDRATAÇÃO - " &amp; A7</f>
        <v>FORNECIMENTO, TRANSPORTE E INSTALAÇÃO DE MÓDULOS SANITÁRIOS COM TRATAMENTO POR DESIDRATAÇÃO - MARANHÃO</v>
      </c>
      <c r="C6" s="171"/>
      <c r="D6" s="171"/>
      <c r="E6" s="171"/>
      <c r="F6" s="172"/>
      <c r="G6" s="151" t="s">
        <v>11</v>
      </c>
      <c r="H6" s="152"/>
      <c r="I6" s="147">
        <v>0.23499999999999999</v>
      </c>
      <c r="J6" s="148"/>
    </row>
    <row r="7" spans="1:11" s="2" customFormat="1" ht="17.25" x14ac:dyDescent="0.2">
      <c r="A7" s="123" t="s">
        <v>123</v>
      </c>
      <c r="B7" s="154"/>
      <c r="C7" s="154"/>
      <c r="D7" s="154"/>
      <c r="E7" s="154"/>
      <c r="F7" s="155"/>
      <c r="G7" s="151" t="s">
        <v>12</v>
      </c>
      <c r="H7" s="152"/>
      <c r="I7" s="147">
        <v>0.111</v>
      </c>
      <c r="J7" s="148"/>
    </row>
    <row r="8" spans="1:11" s="2" customFormat="1" ht="17.25" x14ac:dyDescent="0.2">
      <c r="A8" s="124"/>
      <c r="B8" s="156" t="s">
        <v>64</v>
      </c>
      <c r="C8" s="156"/>
      <c r="D8" s="156"/>
      <c r="E8" s="156"/>
      <c r="F8" s="157"/>
      <c r="G8" s="151" t="s">
        <v>49</v>
      </c>
      <c r="H8" s="152"/>
      <c r="I8" s="149">
        <v>480</v>
      </c>
      <c r="J8" s="150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74" t="s">
        <v>105</v>
      </c>
      <c r="H9" s="174"/>
      <c r="I9" s="173">
        <f>ROUND(J33,2)</f>
        <v>13867.61</v>
      </c>
      <c r="J9" s="173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6" t="s">
        <v>16</v>
      </c>
      <c r="C12" s="146"/>
      <c r="D12" s="146"/>
      <c r="E12" s="146"/>
      <c r="F12" s="146"/>
      <c r="G12" s="146"/>
      <c r="H12" s="146"/>
      <c r="I12" s="104">
        <f>ROUND(I16+I22+I14,2)</f>
        <v>910559.59</v>
      </c>
      <c r="J12" s="104">
        <f>ROUND(I12/$I$8,2)</f>
        <v>1897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49.371428571428567</v>
      </c>
      <c r="G14" s="111">
        <f>COMPOSIÇÕES!H18</f>
        <v>387.45000000000005</v>
      </c>
      <c r="H14" s="112">
        <f t="shared" ref="H14" si="0">ROUND(G14+G14*$I$6,2)</f>
        <v>478.5</v>
      </c>
      <c r="I14" s="113">
        <f t="shared" ref="I14" si="1">ROUND(ROUND(F14,2)*ROUND(H14,2),2)</f>
        <v>23623.55</v>
      </c>
      <c r="J14" s="113">
        <f>ROUND(I14/$I$8,2)</f>
        <v>49.22</v>
      </c>
    </row>
    <row r="15" spans="1:11" s="40" customFormat="1" ht="24.95" customHeight="1" x14ac:dyDescent="0.25">
      <c r="A15" s="158" t="s">
        <v>17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70"/>
    </row>
    <row r="16" spans="1:11" s="17" customFormat="1" ht="24.95" customHeight="1" x14ac:dyDescent="0.25">
      <c r="A16" s="114" t="s">
        <v>7</v>
      </c>
      <c r="B16" s="146" t="s">
        <v>100</v>
      </c>
      <c r="C16" s="146"/>
      <c r="D16" s="146"/>
      <c r="E16" s="146"/>
      <c r="F16" s="146"/>
      <c r="G16" s="146"/>
      <c r="H16" s="146"/>
      <c r="I16" s="104">
        <f>ROUND(SUM(I17:I20),2)</f>
        <v>91547.24</v>
      </c>
      <c r="J16" s="104">
        <f>ROUND(I16/$I$8,2)</f>
        <v>190.72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127.94554166666667</v>
      </c>
      <c r="F17" s="112">
        <f>E17*$I$8</f>
        <v>61413.86</v>
      </c>
      <c r="G17" s="112">
        <f>G18</f>
        <v>0.94000000000000006</v>
      </c>
      <c r="H17" s="112">
        <f t="shared" ref="H17:H20" si="2">ROUND(G17+G17*$I$6,2)</f>
        <v>1.1599999999999999</v>
      </c>
      <c r="I17" s="112">
        <f>ROUND(ROUND(F17,2)*ROUND(H17,2),2)</f>
        <v>71240.08</v>
      </c>
      <c r="J17" s="112">
        <f>I17/$I$8</f>
        <v>148.41683333333333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10.5</v>
      </c>
      <c r="F18" s="112">
        <f>E18*$I$8</f>
        <v>5040</v>
      </c>
      <c r="G18" s="112">
        <f>COMPOSIÇÕES!H30</f>
        <v>0.94000000000000006</v>
      </c>
      <c r="H18" s="112">
        <f t="shared" si="2"/>
        <v>1.1599999999999999</v>
      </c>
      <c r="I18" s="112">
        <f>ROUND(ROUND(F18,2)*ROUND(H18,2),2)</f>
        <v>5846.4</v>
      </c>
      <c r="J18" s="112">
        <f>I18/$I$8</f>
        <v>12.18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2.57</v>
      </c>
      <c r="F19" s="112">
        <f>E19*$I$8</f>
        <v>1233.5999999999999</v>
      </c>
      <c r="G19" s="112">
        <f>COMPOSIÇÕES!H35</f>
        <v>1.73</v>
      </c>
      <c r="H19" s="112">
        <f t="shared" si="2"/>
        <v>2.14</v>
      </c>
      <c r="I19" s="112">
        <f t="shared" ref="I19:I20" si="3">ROUND(ROUND(F19,2)*ROUND(H19,2),2)</f>
        <v>2639.9</v>
      </c>
      <c r="J19" s="112">
        <f t="shared" ref="J19:J20" si="4">I19/$I$8</f>
        <v>5.4997916666666669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7.72</v>
      </c>
      <c r="F20" s="112">
        <f>E20*$I$8</f>
        <v>3705.6</v>
      </c>
      <c r="G20" s="112">
        <f>COMPOSIÇÕES!H40</f>
        <v>2.58</v>
      </c>
      <c r="H20" s="112">
        <f t="shared" si="2"/>
        <v>3.19</v>
      </c>
      <c r="I20" s="112">
        <f t="shared" si="3"/>
        <v>11820.86</v>
      </c>
      <c r="J20" s="112">
        <f t="shared" si="4"/>
        <v>24.626791666666669</v>
      </c>
      <c r="K20" s="16"/>
    </row>
    <row r="21" spans="1:11" s="40" customFormat="1" ht="24.9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6"/>
    </row>
    <row r="22" spans="1:11" s="17" customFormat="1" ht="24.95" customHeight="1" x14ac:dyDescent="0.25">
      <c r="A22" s="114" t="s">
        <v>29</v>
      </c>
      <c r="B22" s="146" t="s">
        <v>101</v>
      </c>
      <c r="C22" s="146"/>
      <c r="D22" s="146"/>
      <c r="E22" s="146"/>
      <c r="F22" s="146"/>
      <c r="G22" s="146"/>
      <c r="H22" s="146"/>
      <c r="I22" s="104">
        <f>ROUND(SUBTOTAL(9,I23:I23),2)</f>
        <v>795388.8</v>
      </c>
      <c r="J22" s="104">
        <f>ROUND(I22/$I$8,2)</f>
        <v>1657.06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480</v>
      </c>
      <c r="G23" s="132" t="s">
        <v>73</v>
      </c>
      <c r="H23" s="132">
        <v>1657.0583051502417</v>
      </c>
      <c r="I23" s="112">
        <f t="shared" ref="I23" si="5">ROUND(ROUND(F23,2)*ROUND(H23,2),2)</f>
        <v>795388.8</v>
      </c>
      <c r="J23" s="112">
        <f>I23/$I$8</f>
        <v>1657.0600000000002</v>
      </c>
    </row>
    <row r="24" spans="1:11" ht="24.95" customHeight="1" x14ac:dyDescent="0.25">
      <c r="A24" s="153" t="s">
        <v>17</v>
      </c>
      <c r="B24" s="153"/>
      <c r="C24" s="153"/>
      <c r="D24" s="153"/>
      <c r="E24" s="153"/>
      <c r="F24" s="153"/>
      <c r="G24" s="153"/>
      <c r="H24" s="153"/>
      <c r="I24" s="153"/>
      <c r="J24" s="153"/>
    </row>
    <row r="25" spans="1:11" s="17" customFormat="1" ht="24.95" customHeight="1" x14ac:dyDescent="0.25">
      <c r="A25" s="119" t="s">
        <v>8</v>
      </c>
      <c r="B25" s="146" t="s">
        <v>65</v>
      </c>
      <c r="C25" s="146"/>
      <c r="D25" s="146"/>
      <c r="E25" s="146"/>
      <c r="F25" s="146"/>
      <c r="G25" s="146"/>
      <c r="H25" s="146"/>
      <c r="I25" s="104">
        <f>ROUND(SUM(I26:I27),2)</f>
        <v>5672088</v>
      </c>
      <c r="J25" s="104">
        <f>ROUND(I25/$I$8,2)</f>
        <v>11816.85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480</v>
      </c>
      <c r="G26" s="132" t="s">
        <v>73</v>
      </c>
      <c r="H26" s="132">
        <v>11804.229067109911</v>
      </c>
      <c r="I26" s="112">
        <f>ROUND(ROUND(F26,2)*ROUND(H26,2),2)</f>
        <v>5666030.4000000004</v>
      </c>
      <c r="J26" s="112">
        <f>I26/$I$8</f>
        <v>11804.230000000001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480</v>
      </c>
      <c r="G27" s="132">
        <f>COMPOSIÇÕES!H46</f>
        <v>11.36</v>
      </c>
      <c r="H27" s="112">
        <f>ROUND(G27+G27*$I$7,2)</f>
        <v>12.62</v>
      </c>
      <c r="I27" s="112">
        <f>ROUND(ROUND(F27,2)*ROUND(H27,2),2)</f>
        <v>6057.6</v>
      </c>
      <c r="J27" s="112">
        <f>I27/$I$8</f>
        <v>12.620000000000001</v>
      </c>
      <c r="K27" s="33"/>
    </row>
    <row r="28" spans="1:11" ht="24.95" customHeight="1" x14ac:dyDescent="0.25">
      <c r="A28" s="153"/>
      <c r="B28" s="153"/>
      <c r="C28" s="153"/>
      <c r="D28" s="153"/>
      <c r="E28" s="153"/>
      <c r="F28" s="153"/>
      <c r="G28" s="153"/>
      <c r="H28" s="153"/>
      <c r="I28" s="153"/>
      <c r="J28" s="153"/>
      <c r="K28" s="33"/>
    </row>
    <row r="29" spans="1:11" ht="24.95" customHeight="1" x14ac:dyDescent="0.25">
      <c r="A29" s="119" t="s">
        <v>53</v>
      </c>
      <c r="B29" s="146" t="s">
        <v>120</v>
      </c>
      <c r="C29" s="146"/>
      <c r="D29" s="146"/>
      <c r="E29" s="146"/>
      <c r="F29" s="146"/>
      <c r="G29" s="146"/>
      <c r="H29" s="146"/>
      <c r="I29" s="140">
        <f>SUM(I30:I31)</f>
        <v>73805.799999999988</v>
      </c>
      <c r="J29" s="141">
        <f>ROUND(I29/$I$8,2)</f>
        <v>153.76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480</v>
      </c>
      <c r="G30" s="132">
        <f>COMPOSIÇÕES!H51</f>
        <v>8.57</v>
      </c>
      <c r="H30" s="112">
        <f>ROUND(G30+G30*$I$6,2)</f>
        <v>10.58</v>
      </c>
      <c r="I30" s="112">
        <f>ROUND(ROUND(F30,2)*ROUND(H30,2),2)</f>
        <v>5078.3999999999996</v>
      </c>
      <c r="J30" s="112">
        <f>I30/$I$8</f>
        <v>10.58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69.12</v>
      </c>
      <c r="G31" s="132">
        <v>805.12</v>
      </c>
      <c r="H31" s="112">
        <f>ROUND(G31+G31*$I$6,2)</f>
        <v>994.32</v>
      </c>
      <c r="I31" s="112">
        <f>ROUND(ROUND(F31,2)*ROUND(H31,2),2)</f>
        <v>68727.399999999994</v>
      </c>
      <c r="J31" s="112">
        <f>I31/$I$8</f>
        <v>143.18208333333331</v>
      </c>
      <c r="K31" s="33"/>
    </row>
    <row r="32" spans="1:11" ht="24.95" customHeight="1" x14ac:dyDescent="0.25">
      <c r="A32" s="144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0" s="18" customFormat="1" ht="24.95" customHeight="1" x14ac:dyDescent="0.25">
      <c r="A33" s="145" t="s">
        <v>25</v>
      </c>
      <c r="B33" s="145"/>
      <c r="C33" s="120"/>
      <c r="D33" s="120"/>
      <c r="E33" s="120"/>
      <c r="F33" s="120"/>
      <c r="G33" s="120"/>
      <c r="H33" s="120"/>
      <c r="I33" s="121">
        <f>I12+I25+I29</f>
        <v>6656453.3899999997</v>
      </c>
      <c r="J33" s="121">
        <f>I33/I8</f>
        <v>13867.611229166667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10" activePane="bottomLeft" state="frozen"/>
      <selection activeCell="B11" sqref="B11:H11"/>
      <selection pane="bottomLeft" activeCell="I59" sqref="I59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</row>
    <row r="2" spans="1:8" s="20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</row>
    <row r="3" spans="1:8" s="20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 MARANHÃO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>
        <v>7.72</v>
      </c>
      <c r="H11" s="76">
        <f>ROUND(F11*G11,2)</f>
        <v>7.72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>
        <v>11.91</v>
      </c>
      <c r="H12" s="76">
        <f t="shared" ref="H12:H17" si="0">ROUND(F12*G12,2)</f>
        <v>47.64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>
        <v>250</v>
      </c>
      <c r="H13" s="76">
        <f t="shared" si="0"/>
        <v>250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>
        <v>20.32</v>
      </c>
      <c r="H14" s="76">
        <f t="shared" si="0"/>
        <v>2.2400000000000002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>
        <v>28.83</v>
      </c>
      <c r="H15" s="76">
        <f t="shared" si="0"/>
        <v>28.83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>
        <v>23.52</v>
      </c>
      <c r="H16" s="76">
        <f t="shared" si="0"/>
        <v>47.04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>
        <v>397.77</v>
      </c>
      <c r="H17" s="76">
        <f t="shared" si="0"/>
        <v>3.98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387.45000000000005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>
        <v>405.255</v>
      </c>
      <c r="H21" s="84">
        <f>ROUND(F21*G21,2)</f>
        <v>0.78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>
        <v>64.976799999999997</v>
      </c>
      <c r="H22" s="84">
        <f>ROUND(F22*G22,2)</f>
        <v>0.12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>
        <v>23.52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0.94000000000000006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1.9124115509657679E-3</v>
      </c>
      <c r="G27" s="84">
        <v>405.255</v>
      </c>
      <c r="H27" s="84">
        <f>ROUND(F27*G27,2)</f>
        <v>0.78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1.9124115509657679E-3</v>
      </c>
      <c r="G28" s="84">
        <v>64.976799999999997</v>
      </c>
      <c r="H28" s="84">
        <f>ROUND(F28*G28,2)</f>
        <v>0.12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>
        <v>23.52</v>
      </c>
      <c r="H29" s="84">
        <f>ROUND(F29*G29,2)</f>
        <v>0.04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0.94000000000000006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125</v>
      </c>
      <c r="D33" s="134" t="s">
        <v>116</v>
      </c>
      <c r="E33" s="88" t="s">
        <v>26</v>
      </c>
      <c r="F33" s="98">
        <v>1.0040160642570281E-2</v>
      </c>
      <c r="G33" s="84">
        <v>148.14689999999999</v>
      </c>
      <c r="H33" s="84">
        <f t="shared" ref="H33:H34" si="1">ROUND(F33*G33,2)</f>
        <v>1.49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>
        <v>23.52</v>
      </c>
      <c r="H34" s="84">
        <f t="shared" si="1"/>
        <v>0.24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1.73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125</v>
      </c>
      <c r="D38" s="134" t="s">
        <v>116</v>
      </c>
      <c r="E38" s="88" t="s">
        <v>26</v>
      </c>
      <c r="F38" s="83">
        <v>1.5060240963855423E-2</v>
      </c>
      <c r="G38" s="84">
        <v>148.14689999999999</v>
      </c>
      <c r="H38" s="84">
        <f t="shared" ref="H38:H39" si="2">ROUND(F38*G38,2)</f>
        <v>2.23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>
        <v>23.52</v>
      </c>
      <c r="H39" s="84">
        <f t="shared" si="2"/>
        <v>0.35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2.58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>
        <v>0.75</v>
      </c>
      <c r="H43" s="84">
        <f>ROUND(F43*G43,2)</f>
        <v>3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>
        <v>73.319999999999993</v>
      </c>
      <c r="H49" s="139">
        <f>ROUND(F49*G49,2)</f>
        <v>0.77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>
        <v>31.2</v>
      </c>
      <c r="H50" s="139">
        <f>ROUND(F50*G50,2)</f>
        <v>7.8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8.57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zoomScale="60" zoomScaleNormal="70" workbookViewId="0">
      <selection activeCell="B7" sqref="B7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23623.55</v>
      </c>
      <c r="D11" s="63">
        <f>$C$11/7</f>
        <v>3374.792857142857</v>
      </c>
      <c r="E11" s="63">
        <f>$C$11/7</f>
        <v>3374.792857142857</v>
      </c>
      <c r="F11" s="63">
        <f t="shared" ref="F11:J11" si="0">$C$11/7</f>
        <v>3374.792857142857</v>
      </c>
      <c r="G11" s="63">
        <f t="shared" si="0"/>
        <v>3374.792857142857</v>
      </c>
      <c r="H11" s="63">
        <f t="shared" si="0"/>
        <v>3374.792857142857</v>
      </c>
      <c r="I11" s="63">
        <f t="shared" si="0"/>
        <v>3374.792857142857</v>
      </c>
      <c r="J11" s="63">
        <f t="shared" si="0"/>
        <v>3374.792857142857</v>
      </c>
      <c r="K11" s="63">
        <f>SUM(D11:J11)</f>
        <v>23623.55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91547.24</v>
      </c>
      <c r="D12" s="63">
        <f t="shared" ref="D12:D14" si="1">$C12/7/2</f>
        <v>6539.0885714285714</v>
      </c>
      <c r="E12" s="63">
        <f t="shared" ref="E12:E14" si="2">$C12/6</f>
        <v>15257.873333333335</v>
      </c>
      <c r="F12" s="63">
        <f t="shared" ref="F12:I14" si="3">$C12/6</f>
        <v>15257.873333333335</v>
      </c>
      <c r="G12" s="63">
        <f t="shared" si="3"/>
        <v>15257.873333333335</v>
      </c>
      <c r="H12" s="63">
        <f t="shared" si="3"/>
        <v>15257.873333333335</v>
      </c>
      <c r="I12" s="63">
        <f t="shared" si="3"/>
        <v>15257.873333333335</v>
      </c>
      <c r="J12" s="63">
        <f t="shared" ref="J12" si="4">C12-SUM(D12:I12)</f>
        <v>8718.7847619047534</v>
      </c>
      <c r="K12" s="63">
        <f t="shared" ref="K12" si="5">SUM(D12:J12)</f>
        <v>91547.24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795388.8</v>
      </c>
      <c r="D13" s="52">
        <f>$C13/7/2</f>
        <v>56813.485714285714</v>
      </c>
      <c r="E13" s="52">
        <f>$C13/6</f>
        <v>132564.80000000002</v>
      </c>
      <c r="F13" s="52">
        <f t="shared" si="3"/>
        <v>132564.80000000002</v>
      </c>
      <c r="G13" s="52">
        <f t="shared" si="3"/>
        <v>132564.80000000002</v>
      </c>
      <c r="H13" s="52">
        <f t="shared" si="3"/>
        <v>132564.80000000002</v>
      </c>
      <c r="I13" s="52">
        <f t="shared" si="3"/>
        <v>132564.80000000002</v>
      </c>
      <c r="J13" s="52">
        <f>C13-SUM(D13:I13)</f>
        <v>75751.314285714179</v>
      </c>
      <c r="K13" s="52">
        <f t="shared" ref="K13:K17" si="6">SUM(D13:J13)</f>
        <v>795388.8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5672088</v>
      </c>
      <c r="D14" s="52">
        <f t="shared" si="1"/>
        <v>405149.14285714284</v>
      </c>
      <c r="E14" s="52">
        <f t="shared" si="2"/>
        <v>945348</v>
      </c>
      <c r="F14" s="52">
        <f t="shared" si="3"/>
        <v>945348</v>
      </c>
      <c r="G14" s="52">
        <f t="shared" si="3"/>
        <v>945348</v>
      </c>
      <c r="H14" s="52">
        <f t="shared" si="3"/>
        <v>945348</v>
      </c>
      <c r="I14" s="52">
        <f t="shared" si="3"/>
        <v>945348</v>
      </c>
      <c r="J14" s="52">
        <f t="shared" ref="J14" si="7">C14-SUM(D14:I14)</f>
        <v>540198.85714285728</v>
      </c>
      <c r="K14" s="52">
        <f t="shared" si="6"/>
        <v>5672088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73805.799999999988</v>
      </c>
      <c r="D15" s="52">
        <f>$C15/7</f>
        <v>10543.685714285713</v>
      </c>
      <c r="E15" s="52">
        <f t="shared" ref="E15:J15" si="8">$C15/7</f>
        <v>10543.685714285713</v>
      </c>
      <c r="F15" s="52">
        <f t="shared" si="8"/>
        <v>10543.685714285713</v>
      </c>
      <c r="G15" s="52">
        <f t="shared" si="8"/>
        <v>10543.685714285713</v>
      </c>
      <c r="H15" s="52">
        <f t="shared" si="8"/>
        <v>10543.685714285713</v>
      </c>
      <c r="I15" s="52">
        <f t="shared" si="8"/>
        <v>10543.685714285713</v>
      </c>
      <c r="J15" s="52">
        <f t="shared" si="8"/>
        <v>10543.685714285713</v>
      </c>
      <c r="K15" s="52">
        <f t="shared" si="6"/>
        <v>73805.799999999988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6656453.3899999997</v>
      </c>
      <c r="D16" s="52">
        <f>SUM(D11:D15)</f>
        <v>482420.19571428571</v>
      </c>
      <c r="E16" s="52">
        <f t="shared" ref="E16:J16" si="9">SUM(E11:E15)</f>
        <v>1107089.151904762</v>
      </c>
      <c r="F16" s="52">
        <f t="shared" si="9"/>
        <v>1107089.151904762</v>
      </c>
      <c r="G16" s="52">
        <f t="shared" si="9"/>
        <v>1107089.151904762</v>
      </c>
      <c r="H16" s="52">
        <f t="shared" si="9"/>
        <v>1107089.151904762</v>
      </c>
      <c r="I16" s="52">
        <f t="shared" si="9"/>
        <v>1107089.151904762</v>
      </c>
      <c r="J16" s="52">
        <f t="shared" si="9"/>
        <v>638587.43476190476</v>
      </c>
      <c r="K16" s="51">
        <f>C16</f>
        <v>6656453.3899999997</v>
      </c>
      <c r="M16" s="45"/>
    </row>
    <row r="17" spans="1:11" ht="35.1" customHeight="1" x14ac:dyDescent="0.25">
      <c r="A17" s="49"/>
      <c r="B17" s="50" t="s">
        <v>40</v>
      </c>
      <c r="C17" s="28">
        <f>C16/C16</f>
        <v>1</v>
      </c>
      <c r="D17" s="27">
        <f>D16/$C$16</f>
        <v>7.2474058999500587E-2</v>
      </c>
      <c r="E17" s="27">
        <f t="shared" ref="E17:J17" si="10">E16/$C$16</f>
        <v>0.1663181708096903</v>
      </c>
      <c r="F17" s="27">
        <f t="shared" si="10"/>
        <v>0.1663181708096903</v>
      </c>
      <c r="G17" s="27">
        <f t="shared" si="10"/>
        <v>0.1663181708096903</v>
      </c>
      <c r="H17" s="27">
        <f t="shared" si="10"/>
        <v>0.1663181708096903</v>
      </c>
      <c r="I17" s="27">
        <f t="shared" si="10"/>
        <v>0.1663181708096903</v>
      </c>
      <c r="J17" s="27">
        <f t="shared" si="10"/>
        <v>9.5935086952048013E-2</v>
      </c>
      <c r="K17" s="28">
        <f t="shared" si="6"/>
        <v>1.0000000000000002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view="pageBreakPreview" zoomScaleNormal="100" zoomScaleSheetLayoutView="100" workbookViewId="0">
      <selection activeCell="J11" sqref="J1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D42"/>
  <sheetViews>
    <sheetView view="pageBreakPreview" zoomScale="60" zoomScaleNormal="100" workbookViewId="0">
      <selection activeCell="H36" sqref="H36"/>
    </sheetView>
  </sheetViews>
  <sheetFormatPr defaultRowHeight="12.75" x14ac:dyDescent="0.2"/>
  <cols>
    <col min="2" max="2" width="34.7109375" customWidth="1"/>
    <col min="3" max="3" width="25.7109375" customWidth="1"/>
    <col min="4" max="4" width="20.28515625" customWidth="1"/>
  </cols>
  <sheetData>
    <row r="3" spans="1:4" ht="14.25" x14ac:dyDescent="0.2">
      <c r="A3" s="178" t="s">
        <v>132</v>
      </c>
      <c r="B3" s="178"/>
      <c r="C3" s="178"/>
      <c r="D3" s="178"/>
    </row>
    <row r="4" spans="1:4" ht="16.5" x14ac:dyDescent="0.3">
      <c r="A4" s="179"/>
      <c r="B4" s="179"/>
      <c r="C4" s="179"/>
      <c r="D4" s="179"/>
    </row>
    <row r="5" spans="1:4" ht="14.25" x14ac:dyDescent="0.2">
      <c r="A5" s="180" t="s">
        <v>2</v>
      </c>
      <c r="B5" s="180" t="s">
        <v>133</v>
      </c>
      <c r="C5" s="180" t="s">
        <v>134</v>
      </c>
      <c r="D5" s="181" t="s">
        <v>135</v>
      </c>
    </row>
    <row r="6" spans="1:4" ht="16.5" x14ac:dyDescent="0.3">
      <c r="A6" s="182"/>
      <c r="B6" s="182"/>
      <c r="C6" s="182"/>
      <c r="D6" s="183"/>
    </row>
    <row r="7" spans="1:4" ht="16.5" x14ac:dyDescent="0.3">
      <c r="A7" s="184">
        <v>1</v>
      </c>
      <c r="B7" s="185" t="s">
        <v>136</v>
      </c>
      <c r="C7" s="186"/>
      <c r="D7" s="187">
        <v>5.4300000000000001E-2</v>
      </c>
    </row>
    <row r="8" spans="1:4" ht="16.5" x14ac:dyDescent="0.3">
      <c r="A8" s="182"/>
      <c r="B8" s="182"/>
      <c r="C8" s="186"/>
      <c r="D8" s="188"/>
    </row>
    <row r="9" spans="1:4" ht="14.25" x14ac:dyDescent="0.2">
      <c r="A9" s="184">
        <v>2</v>
      </c>
      <c r="B9" s="185" t="s">
        <v>137</v>
      </c>
      <c r="C9" s="189">
        <f>SUM(C10:C12)</f>
        <v>6.6500000000000004E-2</v>
      </c>
      <c r="D9" s="187">
        <f>+C9*(1+D19)</f>
        <v>8.2126480416443493E-2</v>
      </c>
    </row>
    <row r="10" spans="1:4" ht="16.5" x14ac:dyDescent="0.3">
      <c r="A10" s="186" t="s">
        <v>138</v>
      </c>
      <c r="B10" s="182" t="s">
        <v>139</v>
      </c>
      <c r="C10" s="190">
        <v>0.03</v>
      </c>
      <c r="D10" s="191">
        <f>+C10*(1+D19)</f>
        <v>3.7049540037493299E-2</v>
      </c>
    </row>
    <row r="11" spans="1:4" ht="16.5" x14ac:dyDescent="0.3">
      <c r="A11" s="186" t="s">
        <v>140</v>
      </c>
      <c r="B11" s="182" t="s">
        <v>141</v>
      </c>
      <c r="C11" s="190">
        <v>6.4999999999999997E-3</v>
      </c>
      <c r="D11" s="191">
        <f>+C11*(1+D19)</f>
        <v>8.0274003414568806E-3</v>
      </c>
    </row>
    <row r="12" spans="1:4" ht="16.5" x14ac:dyDescent="0.3">
      <c r="A12" s="186" t="s">
        <v>142</v>
      </c>
      <c r="B12" s="182" t="s">
        <v>143</v>
      </c>
      <c r="C12" s="190">
        <v>0.03</v>
      </c>
      <c r="D12" s="191">
        <f>+C12*(1+D19)</f>
        <v>3.7049540037493299E-2</v>
      </c>
    </row>
    <row r="13" spans="1:4" ht="16.5" x14ac:dyDescent="0.3">
      <c r="A13" s="182"/>
      <c r="B13" s="182"/>
      <c r="C13" s="182"/>
      <c r="D13" s="183"/>
    </row>
    <row r="14" spans="1:4" ht="16.5" x14ac:dyDescent="0.3">
      <c r="A14" s="184">
        <v>3</v>
      </c>
      <c r="B14" s="185" t="s">
        <v>144</v>
      </c>
      <c r="C14" s="182"/>
      <c r="D14" s="187">
        <v>0.02</v>
      </c>
    </row>
    <row r="15" spans="1:4" ht="16.5" x14ac:dyDescent="0.3">
      <c r="A15" s="182"/>
      <c r="B15" s="182"/>
      <c r="C15" s="182"/>
      <c r="D15" s="192"/>
    </row>
    <row r="16" spans="1:4" ht="16.5" x14ac:dyDescent="0.3">
      <c r="A16" s="184">
        <v>4</v>
      </c>
      <c r="B16" s="185" t="s">
        <v>145</v>
      </c>
      <c r="C16" s="182"/>
      <c r="D16" s="187">
        <v>0.01</v>
      </c>
    </row>
    <row r="17" spans="1:4" ht="16.5" x14ac:dyDescent="0.3">
      <c r="A17" s="186"/>
      <c r="B17" s="182"/>
      <c r="C17" s="182"/>
      <c r="D17" s="192"/>
    </row>
    <row r="18" spans="1:4" ht="16.5" x14ac:dyDescent="0.3">
      <c r="A18" s="184">
        <v>5</v>
      </c>
      <c r="B18" s="185" t="s">
        <v>146</v>
      </c>
      <c r="C18" s="182"/>
      <c r="D18" s="187">
        <v>6.25E-2</v>
      </c>
    </row>
    <row r="19" spans="1:4" ht="16.5" x14ac:dyDescent="0.3">
      <c r="A19" s="193"/>
      <c r="B19" s="194"/>
      <c r="C19" s="194" t="s">
        <v>147</v>
      </c>
      <c r="D19" s="195">
        <f>+((((1+D7+D14)*(1+D16)*(1+D18))/(1-C9))-1)</f>
        <v>0.23498466791644335</v>
      </c>
    </row>
    <row r="20" spans="1:4" ht="16.5" x14ac:dyDescent="0.3">
      <c r="A20" s="179"/>
      <c r="B20" s="196"/>
      <c r="C20" s="179"/>
      <c r="D20" s="179"/>
    </row>
    <row r="21" spans="1:4" ht="16.5" x14ac:dyDescent="0.3">
      <c r="A21" s="196" t="s">
        <v>148</v>
      </c>
      <c r="B21" s="179"/>
      <c r="C21" s="179"/>
      <c r="D21" s="179"/>
    </row>
    <row r="22" spans="1:4" ht="16.5" x14ac:dyDescent="0.3">
      <c r="A22" s="196"/>
      <c r="B22" s="179"/>
      <c r="C22" s="179"/>
      <c r="D22" s="179"/>
    </row>
    <row r="23" spans="1:4" ht="14.25" x14ac:dyDescent="0.2">
      <c r="A23" s="197"/>
      <c r="B23" s="197"/>
      <c r="C23" s="197"/>
      <c r="D23" s="197"/>
    </row>
    <row r="24" spans="1:4" ht="14.25" x14ac:dyDescent="0.2">
      <c r="A24" s="178"/>
      <c r="B24" s="178"/>
      <c r="C24" s="178"/>
      <c r="D24" s="178"/>
    </row>
    <row r="25" spans="1:4" ht="16.5" x14ac:dyDescent="0.3">
      <c r="A25" s="179"/>
      <c r="B25" s="179"/>
      <c r="C25" s="179"/>
      <c r="D25" s="179"/>
    </row>
    <row r="26" spans="1:4" ht="14.25" x14ac:dyDescent="0.2">
      <c r="A26" s="180" t="s">
        <v>2</v>
      </c>
      <c r="B26" s="180" t="s">
        <v>133</v>
      </c>
      <c r="C26" s="180" t="s">
        <v>134</v>
      </c>
      <c r="D26" s="181" t="s">
        <v>135</v>
      </c>
    </row>
    <row r="27" spans="1:4" ht="16.5" x14ac:dyDescent="0.3">
      <c r="A27" s="182"/>
      <c r="B27" s="182"/>
      <c r="C27" s="198"/>
      <c r="D27" s="199"/>
    </row>
    <row r="28" spans="1:4" ht="16.5" x14ac:dyDescent="0.3">
      <c r="A28" s="184">
        <v>1</v>
      </c>
      <c r="B28" s="185" t="s">
        <v>136</v>
      </c>
      <c r="C28" s="200"/>
      <c r="D28" s="189">
        <v>2.2519999999999998E-2</v>
      </c>
    </row>
    <row r="29" spans="1:4" ht="16.5" x14ac:dyDescent="0.3">
      <c r="A29" s="182"/>
      <c r="B29" s="182"/>
      <c r="C29" s="200"/>
      <c r="D29" s="190"/>
    </row>
    <row r="30" spans="1:4" ht="14.25" x14ac:dyDescent="0.2">
      <c r="A30" s="184">
        <v>2</v>
      </c>
      <c r="B30" s="185" t="s">
        <v>137</v>
      </c>
      <c r="C30" s="201">
        <f>SUM(C31:C33)</f>
        <v>3.6499999999999998E-2</v>
      </c>
      <c r="D30" s="189">
        <f>+C30*(1+D40)</f>
        <v>4.0549977925376235E-2</v>
      </c>
    </row>
    <row r="31" spans="1:4" ht="16.5" x14ac:dyDescent="0.3">
      <c r="A31" s="186" t="s">
        <v>138</v>
      </c>
      <c r="B31" s="182" t="s">
        <v>139</v>
      </c>
      <c r="C31" s="202"/>
      <c r="D31" s="190"/>
    </row>
    <row r="32" spans="1:4" ht="16.5" x14ac:dyDescent="0.3">
      <c r="A32" s="186" t="s">
        <v>140</v>
      </c>
      <c r="B32" s="182" t="s">
        <v>141</v>
      </c>
      <c r="C32" s="202">
        <v>6.4999999999999997E-3</v>
      </c>
      <c r="D32" s="190">
        <f>+C32*(1+D40)</f>
        <v>7.2212289456149463E-3</v>
      </c>
    </row>
    <row r="33" spans="1:4" ht="16.5" x14ac:dyDescent="0.3">
      <c r="A33" s="186" t="s">
        <v>142</v>
      </c>
      <c r="B33" s="182" t="s">
        <v>143</v>
      </c>
      <c r="C33" s="202">
        <v>0.03</v>
      </c>
      <c r="D33" s="190">
        <f>+C33*(1+D40)</f>
        <v>3.3328748979761291E-2</v>
      </c>
    </row>
    <row r="34" spans="1:4" ht="16.5" x14ac:dyDescent="0.3">
      <c r="A34" s="182"/>
      <c r="B34" s="182"/>
      <c r="C34" s="203"/>
      <c r="D34" s="204"/>
    </row>
    <row r="35" spans="1:4" ht="16.5" x14ac:dyDescent="0.3">
      <c r="A35" s="184">
        <v>3</v>
      </c>
      <c r="B35" s="185" t="s">
        <v>144</v>
      </c>
      <c r="C35" s="203"/>
      <c r="D35" s="189">
        <v>0.01</v>
      </c>
    </row>
    <row r="36" spans="1:4" ht="16.5" x14ac:dyDescent="0.3">
      <c r="A36" s="182"/>
      <c r="B36" s="182"/>
      <c r="C36" s="203"/>
      <c r="D36" s="205"/>
    </row>
    <row r="37" spans="1:4" ht="16.5" x14ac:dyDescent="0.3">
      <c r="A37" s="184">
        <v>4</v>
      </c>
      <c r="B37" s="185" t="s">
        <v>145</v>
      </c>
      <c r="C37" s="203"/>
      <c r="D37" s="189">
        <v>6.4999999999999997E-3</v>
      </c>
    </row>
    <row r="38" spans="1:4" ht="16.5" x14ac:dyDescent="0.3">
      <c r="A38" s="186"/>
      <c r="B38" s="182"/>
      <c r="C38" s="203"/>
      <c r="D38" s="205"/>
    </row>
    <row r="39" spans="1:4" ht="16.5" x14ac:dyDescent="0.3">
      <c r="A39" s="184">
        <v>5</v>
      </c>
      <c r="B39" s="185" t="s">
        <v>146</v>
      </c>
      <c r="C39" s="203"/>
      <c r="D39" s="189">
        <v>0.03</v>
      </c>
    </row>
    <row r="40" spans="1:4" ht="16.5" x14ac:dyDescent="0.3">
      <c r="A40" s="193"/>
      <c r="B40" s="194"/>
      <c r="C40" s="206" t="s">
        <v>147</v>
      </c>
      <c r="D40" s="207">
        <f>+((((1+D28+D35)*(1+D37)*(1+D39))/(1-C30))-1)</f>
        <v>0.11095829932537637</v>
      </c>
    </row>
    <row r="41" spans="1:4" ht="16.5" x14ac:dyDescent="0.3">
      <c r="A41" s="179"/>
      <c r="B41" s="179"/>
      <c r="C41" s="179"/>
      <c r="D41" s="179"/>
    </row>
    <row r="42" spans="1:4" ht="16.5" x14ac:dyDescent="0.3">
      <c r="A42" s="196" t="s">
        <v>148</v>
      </c>
      <c r="B42" s="179"/>
      <c r="C42" s="179"/>
      <c r="D42" s="179"/>
    </row>
  </sheetData>
  <mergeCells count="2">
    <mergeCell ref="A3:D3"/>
    <mergeCell ref="A24:D24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2024-08-30T11:57:43Z</cp:lastPrinted>
  <dcterms:created xsi:type="dcterms:W3CDTF">2009-11-03T19:36:00Z</dcterms:created>
  <dcterms:modified xsi:type="dcterms:W3CDTF">2024-09-26T18:39:06Z</dcterms:modified>
</cp:coreProperties>
</file>