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22" l="1"/>
  <c r="D33" i="22" s="1"/>
  <c r="C30" i="22"/>
  <c r="D30" i="22" s="1"/>
  <c r="D19" i="22"/>
  <c r="D12" i="22"/>
  <c r="D11" i="22"/>
  <c r="D10" i="22"/>
  <c r="C9" i="22"/>
  <c r="D9" i="22" s="1"/>
  <c r="D32" i="22" l="1"/>
  <c r="B6" i="6"/>
  <c r="F31" i="6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I15" i="20"/>
  <c r="D15" i="20"/>
  <c r="E15" i="20"/>
  <c r="F15" i="20"/>
  <c r="G15" i="20"/>
  <c r="H15" i="20"/>
  <c r="J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I13" i="20" s="1"/>
  <c r="J14" i="20"/>
  <c r="K11" i="20"/>
  <c r="D13" i="20" l="1"/>
  <c r="G13" i="20"/>
  <c r="E13" i="20"/>
  <c r="F13" i="20"/>
  <c r="H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<sst xmlns="http://schemas.openxmlformats.org/spreadsheetml/2006/main" count="264" uniqueCount="149">
  <si>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</si>
  <si>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</si>
  <si>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</si>
  <si>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</si>
  <si>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</si>
  <si>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</si>
  <si>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</si>
  <si>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</si>
  <si>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</si>
  <si>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</si>
  <si>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</si>
  <si>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</si>
  <si>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</si>
  <si>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</si>
  <si>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</si>
  <si>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</si>
  <si>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</si>
  <si>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</si>
  <si>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</si>
  <si>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</si>
  <si>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</si>
  <si>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</si>
  <si>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</si>
  <si>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</si>
  <si>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</si>
  <si>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</si>
  <si>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</si>
  <si>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</si>
  <si>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</si>
  <si>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</si>
  <si>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</si>
  <si>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</si>
  <si>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</si>
  <si>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</si>
  <si>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</si>
  <si>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</si>
  <si>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</si>
  <si>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</si>
  <si>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</si>
  <si>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</si>
  <si>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</si>
  <si>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</si>
  <si>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</si>
  <si>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</si>
  <si>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</si>
  <si>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</si>
  <si>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</si>
  <si>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</si>
  <si>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</si>
  <si>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</si>
  <si>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</si>
  <si>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</si>
  <si>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</si>
  <si>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</si>
  <si>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</si>
  <si>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</si>
  <si>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</si>
  <si>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</si>
  <si>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</si>
  <si>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</si>
  <si>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</si>
  <si>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</si>
  <si>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</si>
  <si>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</si>
  <si>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</si>
  <si>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</si>
  <si>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</si>
  <si>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</si>
  <si>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</si>
  <si>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</si>
  <si>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</si>
  <si>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</si>
  <si>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</si>
  <si>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</si>
  <si>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</si>
  <si>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</si>
  <si>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</si>
  <si>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</si>
  <si>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</si>
  <si>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</si>
  <si>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</si>
  <si>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</si>
  <si>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</si>
  <si>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</si>
  <si>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</si>
  <si>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</si>
  <si>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</si>
  <si>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</si>
  <si>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</si>
  <si>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</si>
  <si>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</si>
  <si>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</si>
  <si>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</si>
  <si>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</si>
  <si>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</si>
  <si>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</si>
  <si>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</si>
  <si>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</si>
  <si>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</si>
  <si>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</si>
  <si>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</si>
  <si>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</si>
  <si>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</si>
  <si>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</si>
  <si>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</si>
  <si>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</si>
  <si>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</si>
  <si>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</si>
  <si>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</si>
  <si>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</si>
  <si>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</si>
  <si>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</si>
  <si>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</si>
  <si>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</si>
  <si>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</si>
  <si>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</si>
  <si>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</si>
  <si>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</si>
  <si>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</si>
  <si>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</si>
  <si>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</si>
  <si>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</si>
  <si>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</si>
  <si>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MINAS GERAIS</t>
  </si>
  <si>
    <t>E9687</t>
  </si>
  <si>
    <t>07.2024 / 04.2024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</si>
  <si>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</si>
  <si>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</si>
  <si>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</si>
  <si>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</si>
  <si>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MINAS GERAIS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</si>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</sst>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42" fillId="0" borderId="0" xfId="0" applyFont="1"/>
    <xf numFmtId="0" fontId="41" fillId="6" borderId="1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/>
    </xf>
    <xf numFmtId="0" fontId="42" fillId="0" borderId="6" xfId="0" applyFont="1" applyBorder="1"/>
    <xf numFmtId="0" fontId="42" fillId="0" borderId="5" xfId="0" applyFont="1" applyBorder="1"/>
    <xf numFmtId="0" fontId="41" fillId="0" borderId="6" xfId="0" applyFont="1" applyBorder="1" applyAlignment="1">
      <alignment horizontal="center"/>
    </xf>
    <xf numFmtId="0" fontId="41" fillId="0" borderId="6" xfId="0" applyFont="1" applyBorder="1"/>
    <xf numFmtId="0" fontId="42" fillId="0" borderId="6" xfId="0" applyFont="1" applyBorder="1" applyAlignment="1">
      <alignment horizontal="center"/>
    </xf>
    <xf numFmtId="10" fontId="41" fillId="0" borderId="5" xfId="0" applyNumberFormat="1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10" fontId="41" fillId="0" borderId="6" xfId="0" applyNumberFormat="1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1" fillId="0" borderId="5" xfId="0" applyFont="1" applyBorder="1"/>
    <xf numFmtId="0" fontId="42" fillId="0" borderId="7" xfId="0" applyFont="1" applyBorder="1"/>
    <xf numFmtId="0" fontId="41" fillId="0" borderId="7" xfId="0" applyFont="1" applyBorder="1" applyAlignment="1">
      <alignment horizontal="right"/>
    </xf>
    <xf numFmtId="10" fontId="43" fillId="0" borderId="8" xfId="0" applyNumberFormat="1" applyFont="1" applyBorder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0" fontId="42" fillId="0" borderId="9" xfId="0" applyFont="1" applyBorder="1"/>
    <xf numFmtId="0" fontId="42" fillId="0" borderId="10" xfId="0" applyFont="1" applyBorder="1"/>
    <xf numFmtId="2" fontId="42" fillId="0" borderId="9" xfId="0" applyNumberFormat="1" applyFont="1" applyBorder="1" applyAlignment="1">
      <alignment horizontal="center"/>
    </xf>
    <xf numFmtId="10" fontId="41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2" fontId="42" fillId="0" borderId="9" xfId="0" applyNumberFormat="1" applyFont="1" applyBorder="1"/>
    <xf numFmtId="10" fontId="42" fillId="0" borderId="6" xfId="0" applyNumberFormat="1" applyFont="1" applyBorder="1"/>
    <xf numFmtId="10" fontId="41" fillId="0" borderId="6" xfId="0" applyNumberFormat="1" applyFont="1" applyBorder="1"/>
    <xf numFmtId="0" fontId="41" fillId="0" borderId="11" xfId="0" applyFont="1" applyBorder="1" applyAlignment="1">
      <alignment horizontal="right"/>
    </xf>
    <xf numFmtId="10" fontId="43" fillId="4" borderId="12" xfId="0" applyNumberFormat="1" applyFont="1" applyFill="1" applyBorder="1" applyAlignment="1">
      <alignment horizontal="center"/>
    </xf>
  </cellXfs>
  <cellStyles count="166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0</xdr:rowOff>
        </xdr:from>
        <xdr:to>
          <xdr:col>1</xdr:col>
          <xdr:colOff>3209925</xdr:colOff>
          <xdr:row>3</xdr:row>
          <xdr:rowOff>152400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56533</xdr:colOff>
      <xdr:row>42</xdr:row>
      <xdr:rowOff>37265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4933333" cy="6676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B16" zoomScale="60" zoomScaleNormal="70" workbookViewId="0">
      <selection activeCell="I33" sqref="I3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3" width="9.140625" style="11"/>
    <col min="194" max="194" width="14.7109375" style="11" customWidth="1"/>
    <col min="195" max="195" width="40.7109375" style="11" customWidth="1"/>
    <col min="196" max="196" width="6.7109375" style="11" customWidth="1"/>
    <col min="197" max="199" width="12.7109375" style="11" customWidth="1"/>
    <col min="200" max="200" width="14.7109375" style="11" customWidth="1"/>
    <col min="201" max="202" width="15.7109375" style="11" customWidth="1"/>
    <col min="203" max="206" width="12.7109375" style="11" customWidth="1"/>
    <col min="207" max="449" width="9.140625" style="11"/>
    <col min="450" max="450" width="14.7109375" style="11" customWidth="1"/>
    <col min="451" max="451" width="40.7109375" style="11" customWidth="1"/>
    <col min="452" max="452" width="6.7109375" style="11" customWidth="1"/>
    <col min="453" max="455" width="12.7109375" style="11" customWidth="1"/>
    <col min="456" max="456" width="14.7109375" style="11" customWidth="1"/>
    <col min="457" max="458" width="15.7109375" style="11" customWidth="1"/>
    <col min="459" max="462" width="12.7109375" style="11" customWidth="1"/>
    <col min="463" max="705" width="9.140625" style="11"/>
    <col min="706" max="706" width="14.7109375" style="11" customWidth="1"/>
    <col min="707" max="707" width="40.7109375" style="11" customWidth="1"/>
    <col min="708" max="708" width="6.7109375" style="11" customWidth="1"/>
    <col min="709" max="711" width="12.7109375" style="11" customWidth="1"/>
    <col min="712" max="712" width="14.7109375" style="11" customWidth="1"/>
    <col min="713" max="714" width="15.7109375" style="11" customWidth="1"/>
    <col min="715" max="718" width="12.7109375" style="11" customWidth="1"/>
    <col min="719" max="961" width="9.140625" style="11"/>
    <col min="962" max="962" width="14.7109375" style="11" customWidth="1"/>
    <col min="963" max="963" width="40.7109375" style="11" customWidth="1"/>
    <col min="964" max="964" width="6.7109375" style="11" customWidth="1"/>
    <col min="965" max="967" width="12.7109375" style="11" customWidth="1"/>
    <col min="968" max="968" width="14.7109375" style="11" customWidth="1"/>
    <col min="969" max="970" width="15.7109375" style="11" customWidth="1"/>
    <col min="971" max="974" width="12.7109375" style="11" customWidth="1"/>
    <col min="975" max="1217" width="9.140625" style="11"/>
    <col min="1218" max="1218" width="14.7109375" style="11" customWidth="1"/>
    <col min="1219" max="1219" width="40.7109375" style="11" customWidth="1"/>
    <col min="1220" max="1220" width="6.7109375" style="11" customWidth="1"/>
    <col min="1221" max="1223" width="12.7109375" style="11" customWidth="1"/>
    <col min="1224" max="1224" width="14.7109375" style="11" customWidth="1"/>
    <col min="1225" max="1226" width="15.7109375" style="11" customWidth="1"/>
    <col min="1227" max="1230" width="12.7109375" style="11" customWidth="1"/>
    <col min="1231" max="1473" width="9.140625" style="11"/>
    <col min="1474" max="1474" width="14.7109375" style="11" customWidth="1"/>
    <col min="1475" max="1475" width="40.7109375" style="11" customWidth="1"/>
    <col min="1476" max="1476" width="6.7109375" style="11" customWidth="1"/>
    <col min="1477" max="1479" width="12.7109375" style="11" customWidth="1"/>
    <col min="1480" max="1480" width="14.7109375" style="11" customWidth="1"/>
    <col min="1481" max="1482" width="15.7109375" style="11" customWidth="1"/>
    <col min="1483" max="1486" width="12.7109375" style="11" customWidth="1"/>
    <col min="1487" max="1729" width="9.140625" style="11"/>
    <col min="1730" max="1730" width="14.7109375" style="11" customWidth="1"/>
    <col min="1731" max="1731" width="40.7109375" style="11" customWidth="1"/>
    <col min="1732" max="1732" width="6.7109375" style="11" customWidth="1"/>
    <col min="1733" max="1735" width="12.7109375" style="11" customWidth="1"/>
    <col min="1736" max="1736" width="14.7109375" style="11" customWidth="1"/>
    <col min="1737" max="1738" width="15.7109375" style="11" customWidth="1"/>
    <col min="1739" max="1742" width="12.7109375" style="11" customWidth="1"/>
    <col min="1743" max="1985" width="9.140625" style="11"/>
    <col min="1986" max="1986" width="14.7109375" style="11" customWidth="1"/>
    <col min="1987" max="1987" width="40.7109375" style="11" customWidth="1"/>
    <col min="1988" max="1988" width="6.7109375" style="11" customWidth="1"/>
    <col min="1989" max="1991" width="12.7109375" style="11" customWidth="1"/>
    <col min="1992" max="1992" width="14.7109375" style="11" customWidth="1"/>
    <col min="1993" max="1994" width="15.7109375" style="11" customWidth="1"/>
    <col min="1995" max="1998" width="12.7109375" style="11" customWidth="1"/>
    <col min="1999" max="2241" width="9.140625" style="11"/>
    <col min="2242" max="2242" width="14.7109375" style="11" customWidth="1"/>
    <col min="2243" max="2243" width="40.7109375" style="11" customWidth="1"/>
    <col min="2244" max="2244" width="6.7109375" style="11" customWidth="1"/>
    <col min="2245" max="2247" width="12.7109375" style="11" customWidth="1"/>
    <col min="2248" max="2248" width="14.7109375" style="11" customWidth="1"/>
    <col min="2249" max="2250" width="15.7109375" style="11" customWidth="1"/>
    <col min="2251" max="2254" width="12.7109375" style="11" customWidth="1"/>
    <col min="2255" max="2497" width="9.140625" style="11"/>
    <col min="2498" max="2498" width="14.7109375" style="11" customWidth="1"/>
    <col min="2499" max="2499" width="40.7109375" style="11" customWidth="1"/>
    <col min="2500" max="2500" width="6.7109375" style="11" customWidth="1"/>
    <col min="2501" max="2503" width="12.7109375" style="11" customWidth="1"/>
    <col min="2504" max="2504" width="14.7109375" style="11" customWidth="1"/>
    <col min="2505" max="2506" width="15.7109375" style="11" customWidth="1"/>
    <col min="2507" max="2510" width="12.7109375" style="11" customWidth="1"/>
    <col min="2511" max="2753" width="9.140625" style="11"/>
    <col min="2754" max="2754" width="14.7109375" style="11" customWidth="1"/>
    <col min="2755" max="2755" width="40.7109375" style="11" customWidth="1"/>
    <col min="2756" max="2756" width="6.7109375" style="11" customWidth="1"/>
    <col min="2757" max="2759" width="12.7109375" style="11" customWidth="1"/>
    <col min="2760" max="2760" width="14.7109375" style="11" customWidth="1"/>
    <col min="2761" max="2762" width="15.7109375" style="11" customWidth="1"/>
    <col min="2763" max="2766" width="12.7109375" style="11" customWidth="1"/>
    <col min="2767" max="3009" width="9.140625" style="11"/>
    <col min="3010" max="3010" width="14.7109375" style="11" customWidth="1"/>
    <col min="3011" max="3011" width="40.7109375" style="11" customWidth="1"/>
    <col min="3012" max="3012" width="6.7109375" style="11" customWidth="1"/>
    <col min="3013" max="3015" width="12.7109375" style="11" customWidth="1"/>
    <col min="3016" max="3016" width="14.7109375" style="11" customWidth="1"/>
    <col min="3017" max="3018" width="15.7109375" style="11" customWidth="1"/>
    <col min="3019" max="3022" width="12.7109375" style="11" customWidth="1"/>
    <col min="3023" max="3265" width="9.140625" style="11"/>
    <col min="3266" max="3266" width="14.7109375" style="11" customWidth="1"/>
    <col min="3267" max="3267" width="40.7109375" style="11" customWidth="1"/>
    <col min="3268" max="3268" width="6.7109375" style="11" customWidth="1"/>
    <col min="3269" max="3271" width="12.7109375" style="11" customWidth="1"/>
    <col min="3272" max="3272" width="14.7109375" style="11" customWidth="1"/>
    <col min="3273" max="3274" width="15.7109375" style="11" customWidth="1"/>
    <col min="3275" max="3278" width="12.7109375" style="11" customWidth="1"/>
    <col min="3279" max="3521" width="9.140625" style="11"/>
    <col min="3522" max="3522" width="14.7109375" style="11" customWidth="1"/>
    <col min="3523" max="3523" width="40.7109375" style="11" customWidth="1"/>
    <col min="3524" max="3524" width="6.7109375" style="11" customWidth="1"/>
    <col min="3525" max="3527" width="12.7109375" style="11" customWidth="1"/>
    <col min="3528" max="3528" width="14.7109375" style="11" customWidth="1"/>
    <col min="3529" max="3530" width="15.7109375" style="11" customWidth="1"/>
    <col min="3531" max="3534" width="12.7109375" style="11" customWidth="1"/>
    <col min="3535" max="3777" width="9.140625" style="11"/>
    <col min="3778" max="3778" width="14.7109375" style="11" customWidth="1"/>
    <col min="3779" max="3779" width="40.7109375" style="11" customWidth="1"/>
    <col min="3780" max="3780" width="6.7109375" style="11" customWidth="1"/>
    <col min="3781" max="3783" width="12.7109375" style="11" customWidth="1"/>
    <col min="3784" max="3784" width="14.7109375" style="11" customWidth="1"/>
    <col min="3785" max="3786" width="15.7109375" style="11" customWidth="1"/>
    <col min="3787" max="3790" width="12.7109375" style="11" customWidth="1"/>
    <col min="3791" max="4033" width="9.140625" style="11"/>
    <col min="4034" max="4034" width="14.7109375" style="11" customWidth="1"/>
    <col min="4035" max="4035" width="40.7109375" style="11" customWidth="1"/>
    <col min="4036" max="4036" width="6.7109375" style="11" customWidth="1"/>
    <col min="4037" max="4039" width="12.7109375" style="11" customWidth="1"/>
    <col min="4040" max="4040" width="14.7109375" style="11" customWidth="1"/>
    <col min="4041" max="4042" width="15.7109375" style="11" customWidth="1"/>
    <col min="4043" max="4046" width="12.7109375" style="11" customWidth="1"/>
    <col min="4047" max="4289" width="9.140625" style="11"/>
    <col min="4290" max="4290" width="14.7109375" style="11" customWidth="1"/>
    <col min="4291" max="4291" width="40.7109375" style="11" customWidth="1"/>
    <col min="4292" max="4292" width="6.7109375" style="11" customWidth="1"/>
    <col min="4293" max="4295" width="12.7109375" style="11" customWidth="1"/>
    <col min="4296" max="4296" width="14.7109375" style="11" customWidth="1"/>
    <col min="4297" max="4298" width="15.7109375" style="11" customWidth="1"/>
    <col min="4299" max="4302" width="12.7109375" style="11" customWidth="1"/>
    <col min="4303" max="4545" width="9.140625" style="11"/>
    <col min="4546" max="4546" width="14.7109375" style="11" customWidth="1"/>
    <col min="4547" max="4547" width="40.7109375" style="11" customWidth="1"/>
    <col min="4548" max="4548" width="6.7109375" style="11" customWidth="1"/>
    <col min="4549" max="4551" width="12.7109375" style="11" customWidth="1"/>
    <col min="4552" max="4552" width="14.7109375" style="11" customWidth="1"/>
    <col min="4553" max="4554" width="15.7109375" style="11" customWidth="1"/>
    <col min="4555" max="4558" width="12.7109375" style="11" customWidth="1"/>
    <col min="4559" max="4801" width="9.140625" style="11"/>
    <col min="4802" max="4802" width="14.7109375" style="11" customWidth="1"/>
    <col min="4803" max="4803" width="40.7109375" style="11" customWidth="1"/>
    <col min="4804" max="4804" width="6.7109375" style="11" customWidth="1"/>
    <col min="4805" max="4807" width="12.7109375" style="11" customWidth="1"/>
    <col min="4808" max="4808" width="14.7109375" style="11" customWidth="1"/>
    <col min="4809" max="4810" width="15.7109375" style="11" customWidth="1"/>
    <col min="4811" max="4814" width="12.7109375" style="11" customWidth="1"/>
    <col min="4815" max="5057" width="9.140625" style="11"/>
    <col min="5058" max="5058" width="14.7109375" style="11" customWidth="1"/>
    <col min="5059" max="5059" width="40.7109375" style="11" customWidth="1"/>
    <col min="5060" max="5060" width="6.7109375" style="11" customWidth="1"/>
    <col min="5061" max="5063" width="12.7109375" style="11" customWidth="1"/>
    <col min="5064" max="5064" width="14.7109375" style="11" customWidth="1"/>
    <col min="5065" max="5066" width="15.7109375" style="11" customWidth="1"/>
    <col min="5067" max="5070" width="12.7109375" style="11" customWidth="1"/>
    <col min="5071" max="5313" width="9.140625" style="11"/>
    <col min="5314" max="5314" width="14.7109375" style="11" customWidth="1"/>
    <col min="5315" max="5315" width="40.7109375" style="11" customWidth="1"/>
    <col min="5316" max="5316" width="6.7109375" style="11" customWidth="1"/>
    <col min="5317" max="5319" width="12.7109375" style="11" customWidth="1"/>
    <col min="5320" max="5320" width="14.7109375" style="11" customWidth="1"/>
    <col min="5321" max="5322" width="15.7109375" style="11" customWidth="1"/>
    <col min="5323" max="5326" width="12.7109375" style="11" customWidth="1"/>
    <col min="5327" max="5569" width="9.140625" style="11"/>
    <col min="5570" max="5570" width="14.7109375" style="11" customWidth="1"/>
    <col min="5571" max="5571" width="40.7109375" style="11" customWidth="1"/>
    <col min="5572" max="5572" width="6.7109375" style="11" customWidth="1"/>
    <col min="5573" max="5575" width="12.7109375" style="11" customWidth="1"/>
    <col min="5576" max="5576" width="14.7109375" style="11" customWidth="1"/>
    <col min="5577" max="5578" width="15.7109375" style="11" customWidth="1"/>
    <col min="5579" max="5582" width="12.7109375" style="11" customWidth="1"/>
    <col min="5583" max="5825" width="9.140625" style="11"/>
    <col min="5826" max="5826" width="14.7109375" style="11" customWidth="1"/>
    <col min="5827" max="5827" width="40.7109375" style="11" customWidth="1"/>
    <col min="5828" max="5828" width="6.7109375" style="11" customWidth="1"/>
    <col min="5829" max="5831" width="12.7109375" style="11" customWidth="1"/>
    <col min="5832" max="5832" width="14.7109375" style="11" customWidth="1"/>
    <col min="5833" max="5834" width="15.7109375" style="11" customWidth="1"/>
    <col min="5835" max="5838" width="12.7109375" style="11" customWidth="1"/>
    <col min="5839" max="6081" width="9.140625" style="11"/>
    <col min="6082" max="6082" width="14.7109375" style="11" customWidth="1"/>
    <col min="6083" max="6083" width="40.7109375" style="11" customWidth="1"/>
    <col min="6084" max="6084" width="6.7109375" style="11" customWidth="1"/>
    <col min="6085" max="6087" width="12.7109375" style="11" customWidth="1"/>
    <col min="6088" max="6088" width="14.7109375" style="11" customWidth="1"/>
    <col min="6089" max="6090" width="15.7109375" style="11" customWidth="1"/>
    <col min="6091" max="6094" width="12.7109375" style="11" customWidth="1"/>
    <col min="6095" max="6337" width="9.140625" style="11"/>
    <col min="6338" max="6338" width="14.7109375" style="11" customWidth="1"/>
    <col min="6339" max="6339" width="40.7109375" style="11" customWidth="1"/>
    <col min="6340" max="6340" width="6.7109375" style="11" customWidth="1"/>
    <col min="6341" max="6343" width="12.7109375" style="11" customWidth="1"/>
    <col min="6344" max="6344" width="14.7109375" style="11" customWidth="1"/>
    <col min="6345" max="6346" width="15.7109375" style="11" customWidth="1"/>
    <col min="6347" max="6350" width="12.7109375" style="11" customWidth="1"/>
    <col min="6351" max="6593" width="9.140625" style="11"/>
    <col min="6594" max="6594" width="14.7109375" style="11" customWidth="1"/>
    <col min="6595" max="6595" width="40.7109375" style="11" customWidth="1"/>
    <col min="6596" max="6596" width="6.7109375" style="11" customWidth="1"/>
    <col min="6597" max="6599" width="12.7109375" style="11" customWidth="1"/>
    <col min="6600" max="6600" width="14.7109375" style="11" customWidth="1"/>
    <col min="6601" max="6602" width="15.7109375" style="11" customWidth="1"/>
    <col min="6603" max="6606" width="12.7109375" style="11" customWidth="1"/>
    <col min="6607" max="6849" width="9.140625" style="11"/>
    <col min="6850" max="6850" width="14.7109375" style="11" customWidth="1"/>
    <col min="6851" max="6851" width="40.7109375" style="11" customWidth="1"/>
    <col min="6852" max="6852" width="6.7109375" style="11" customWidth="1"/>
    <col min="6853" max="6855" width="12.7109375" style="11" customWidth="1"/>
    <col min="6856" max="6856" width="14.7109375" style="11" customWidth="1"/>
    <col min="6857" max="6858" width="15.7109375" style="11" customWidth="1"/>
    <col min="6859" max="6862" width="12.7109375" style="11" customWidth="1"/>
    <col min="6863" max="7105" width="9.140625" style="11"/>
    <col min="7106" max="7106" width="14.7109375" style="11" customWidth="1"/>
    <col min="7107" max="7107" width="40.7109375" style="11" customWidth="1"/>
    <col min="7108" max="7108" width="6.7109375" style="11" customWidth="1"/>
    <col min="7109" max="7111" width="12.7109375" style="11" customWidth="1"/>
    <col min="7112" max="7112" width="14.7109375" style="11" customWidth="1"/>
    <col min="7113" max="7114" width="15.7109375" style="11" customWidth="1"/>
    <col min="7115" max="7118" width="12.7109375" style="11" customWidth="1"/>
    <col min="7119" max="7361" width="9.140625" style="11"/>
    <col min="7362" max="7362" width="14.7109375" style="11" customWidth="1"/>
    <col min="7363" max="7363" width="40.7109375" style="11" customWidth="1"/>
    <col min="7364" max="7364" width="6.7109375" style="11" customWidth="1"/>
    <col min="7365" max="7367" width="12.7109375" style="11" customWidth="1"/>
    <col min="7368" max="7368" width="14.7109375" style="11" customWidth="1"/>
    <col min="7369" max="7370" width="15.7109375" style="11" customWidth="1"/>
    <col min="7371" max="7374" width="12.7109375" style="11" customWidth="1"/>
    <col min="7375" max="7617" width="9.140625" style="11"/>
    <col min="7618" max="7618" width="14.7109375" style="11" customWidth="1"/>
    <col min="7619" max="7619" width="40.7109375" style="11" customWidth="1"/>
    <col min="7620" max="7620" width="6.7109375" style="11" customWidth="1"/>
    <col min="7621" max="7623" width="12.7109375" style="11" customWidth="1"/>
    <col min="7624" max="7624" width="14.7109375" style="11" customWidth="1"/>
    <col min="7625" max="7626" width="15.7109375" style="11" customWidth="1"/>
    <col min="7627" max="7630" width="12.7109375" style="11" customWidth="1"/>
    <col min="7631" max="7873" width="9.140625" style="11"/>
    <col min="7874" max="7874" width="14.7109375" style="11" customWidth="1"/>
    <col min="7875" max="7875" width="40.7109375" style="11" customWidth="1"/>
    <col min="7876" max="7876" width="6.7109375" style="11" customWidth="1"/>
    <col min="7877" max="7879" width="12.7109375" style="11" customWidth="1"/>
    <col min="7880" max="7880" width="14.7109375" style="11" customWidth="1"/>
    <col min="7881" max="7882" width="15.7109375" style="11" customWidth="1"/>
    <col min="7883" max="7886" width="12.7109375" style="11" customWidth="1"/>
    <col min="7887" max="8129" width="9.140625" style="11"/>
    <col min="8130" max="8130" width="14.7109375" style="11" customWidth="1"/>
    <col min="8131" max="8131" width="40.7109375" style="11" customWidth="1"/>
    <col min="8132" max="8132" width="6.7109375" style="11" customWidth="1"/>
    <col min="8133" max="8135" width="12.7109375" style="11" customWidth="1"/>
    <col min="8136" max="8136" width="14.7109375" style="11" customWidth="1"/>
    <col min="8137" max="8138" width="15.7109375" style="11" customWidth="1"/>
    <col min="8139" max="8142" width="12.7109375" style="11" customWidth="1"/>
    <col min="8143" max="8385" width="9.140625" style="11"/>
    <col min="8386" max="8386" width="14.7109375" style="11" customWidth="1"/>
    <col min="8387" max="8387" width="40.7109375" style="11" customWidth="1"/>
    <col min="8388" max="8388" width="6.7109375" style="11" customWidth="1"/>
    <col min="8389" max="8391" width="12.7109375" style="11" customWidth="1"/>
    <col min="8392" max="8392" width="14.7109375" style="11" customWidth="1"/>
    <col min="8393" max="8394" width="15.7109375" style="11" customWidth="1"/>
    <col min="8395" max="8398" width="12.7109375" style="11" customWidth="1"/>
    <col min="8399" max="8641" width="9.140625" style="11"/>
    <col min="8642" max="8642" width="14.7109375" style="11" customWidth="1"/>
    <col min="8643" max="8643" width="40.7109375" style="11" customWidth="1"/>
    <col min="8644" max="8644" width="6.7109375" style="11" customWidth="1"/>
    <col min="8645" max="8647" width="12.7109375" style="11" customWidth="1"/>
    <col min="8648" max="8648" width="14.7109375" style="11" customWidth="1"/>
    <col min="8649" max="8650" width="15.7109375" style="11" customWidth="1"/>
    <col min="8651" max="8654" width="12.7109375" style="11" customWidth="1"/>
    <col min="8655" max="8897" width="9.140625" style="11"/>
    <col min="8898" max="8898" width="14.7109375" style="11" customWidth="1"/>
    <col min="8899" max="8899" width="40.7109375" style="11" customWidth="1"/>
    <col min="8900" max="8900" width="6.7109375" style="11" customWidth="1"/>
    <col min="8901" max="8903" width="12.7109375" style="11" customWidth="1"/>
    <col min="8904" max="8904" width="14.7109375" style="11" customWidth="1"/>
    <col min="8905" max="8906" width="15.7109375" style="11" customWidth="1"/>
    <col min="8907" max="8910" width="12.7109375" style="11" customWidth="1"/>
    <col min="8911" max="9153" width="9.140625" style="11"/>
    <col min="9154" max="9154" width="14.7109375" style="11" customWidth="1"/>
    <col min="9155" max="9155" width="40.7109375" style="11" customWidth="1"/>
    <col min="9156" max="9156" width="6.7109375" style="11" customWidth="1"/>
    <col min="9157" max="9159" width="12.7109375" style="11" customWidth="1"/>
    <col min="9160" max="9160" width="14.7109375" style="11" customWidth="1"/>
    <col min="9161" max="9162" width="15.7109375" style="11" customWidth="1"/>
    <col min="9163" max="9166" width="12.7109375" style="11" customWidth="1"/>
    <col min="9167" max="9409" width="9.140625" style="11"/>
    <col min="9410" max="9410" width="14.7109375" style="11" customWidth="1"/>
    <col min="9411" max="9411" width="40.7109375" style="11" customWidth="1"/>
    <col min="9412" max="9412" width="6.7109375" style="11" customWidth="1"/>
    <col min="9413" max="9415" width="12.7109375" style="11" customWidth="1"/>
    <col min="9416" max="9416" width="14.7109375" style="11" customWidth="1"/>
    <col min="9417" max="9418" width="15.7109375" style="11" customWidth="1"/>
    <col min="9419" max="9422" width="12.7109375" style="11" customWidth="1"/>
    <col min="9423" max="9665" width="9.140625" style="11"/>
    <col min="9666" max="9666" width="14.7109375" style="11" customWidth="1"/>
    <col min="9667" max="9667" width="40.7109375" style="11" customWidth="1"/>
    <col min="9668" max="9668" width="6.7109375" style="11" customWidth="1"/>
    <col min="9669" max="9671" width="12.7109375" style="11" customWidth="1"/>
    <col min="9672" max="9672" width="14.7109375" style="11" customWidth="1"/>
    <col min="9673" max="9674" width="15.7109375" style="11" customWidth="1"/>
    <col min="9675" max="9678" width="12.7109375" style="11" customWidth="1"/>
    <col min="9679" max="9921" width="9.140625" style="11"/>
    <col min="9922" max="9922" width="14.7109375" style="11" customWidth="1"/>
    <col min="9923" max="9923" width="40.7109375" style="11" customWidth="1"/>
    <col min="9924" max="9924" width="6.7109375" style="11" customWidth="1"/>
    <col min="9925" max="9927" width="12.7109375" style="11" customWidth="1"/>
    <col min="9928" max="9928" width="14.7109375" style="11" customWidth="1"/>
    <col min="9929" max="9930" width="15.7109375" style="11" customWidth="1"/>
    <col min="9931" max="9934" width="12.7109375" style="11" customWidth="1"/>
    <col min="9935" max="10177" width="9.140625" style="11"/>
    <col min="10178" max="10178" width="14.7109375" style="11" customWidth="1"/>
    <col min="10179" max="10179" width="40.7109375" style="11" customWidth="1"/>
    <col min="10180" max="10180" width="6.7109375" style="11" customWidth="1"/>
    <col min="10181" max="10183" width="12.7109375" style="11" customWidth="1"/>
    <col min="10184" max="10184" width="14.7109375" style="11" customWidth="1"/>
    <col min="10185" max="10186" width="15.7109375" style="11" customWidth="1"/>
    <col min="10187" max="10190" width="12.7109375" style="11" customWidth="1"/>
    <col min="10191" max="10433" width="9.140625" style="11"/>
    <col min="10434" max="10434" width="14.7109375" style="11" customWidth="1"/>
    <col min="10435" max="10435" width="40.7109375" style="11" customWidth="1"/>
    <col min="10436" max="10436" width="6.7109375" style="11" customWidth="1"/>
    <col min="10437" max="10439" width="12.7109375" style="11" customWidth="1"/>
    <col min="10440" max="10440" width="14.7109375" style="11" customWidth="1"/>
    <col min="10441" max="10442" width="15.7109375" style="11" customWidth="1"/>
    <col min="10443" max="10446" width="12.7109375" style="11" customWidth="1"/>
    <col min="10447" max="10689" width="9.140625" style="11"/>
    <col min="10690" max="10690" width="14.7109375" style="11" customWidth="1"/>
    <col min="10691" max="10691" width="40.7109375" style="11" customWidth="1"/>
    <col min="10692" max="10692" width="6.7109375" style="11" customWidth="1"/>
    <col min="10693" max="10695" width="12.7109375" style="11" customWidth="1"/>
    <col min="10696" max="10696" width="14.7109375" style="11" customWidth="1"/>
    <col min="10697" max="10698" width="15.7109375" style="11" customWidth="1"/>
    <col min="10699" max="10702" width="12.7109375" style="11" customWidth="1"/>
    <col min="10703" max="10945" width="9.140625" style="11"/>
    <col min="10946" max="10946" width="14.7109375" style="11" customWidth="1"/>
    <col min="10947" max="10947" width="40.7109375" style="11" customWidth="1"/>
    <col min="10948" max="10948" width="6.7109375" style="11" customWidth="1"/>
    <col min="10949" max="10951" width="12.7109375" style="11" customWidth="1"/>
    <col min="10952" max="10952" width="14.7109375" style="11" customWidth="1"/>
    <col min="10953" max="10954" width="15.7109375" style="11" customWidth="1"/>
    <col min="10955" max="10958" width="12.7109375" style="11" customWidth="1"/>
    <col min="10959" max="11201" width="9.140625" style="11"/>
    <col min="11202" max="11202" width="14.7109375" style="11" customWidth="1"/>
    <col min="11203" max="11203" width="40.7109375" style="11" customWidth="1"/>
    <col min="11204" max="11204" width="6.7109375" style="11" customWidth="1"/>
    <col min="11205" max="11207" width="12.7109375" style="11" customWidth="1"/>
    <col min="11208" max="11208" width="14.7109375" style="11" customWidth="1"/>
    <col min="11209" max="11210" width="15.7109375" style="11" customWidth="1"/>
    <col min="11211" max="11214" width="12.7109375" style="11" customWidth="1"/>
    <col min="11215" max="11457" width="9.140625" style="11"/>
    <col min="11458" max="11458" width="14.7109375" style="11" customWidth="1"/>
    <col min="11459" max="11459" width="40.7109375" style="11" customWidth="1"/>
    <col min="11460" max="11460" width="6.7109375" style="11" customWidth="1"/>
    <col min="11461" max="11463" width="12.7109375" style="11" customWidth="1"/>
    <col min="11464" max="11464" width="14.7109375" style="11" customWidth="1"/>
    <col min="11465" max="11466" width="15.7109375" style="11" customWidth="1"/>
    <col min="11467" max="11470" width="12.7109375" style="11" customWidth="1"/>
    <col min="11471" max="11713" width="9.140625" style="11"/>
    <col min="11714" max="11714" width="14.7109375" style="11" customWidth="1"/>
    <col min="11715" max="11715" width="40.7109375" style="11" customWidth="1"/>
    <col min="11716" max="11716" width="6.7109375" style="11" customWidth="1"/>
    <col min="11717" max="11719" width="12.7109375" style="11" customWidth="1"/>
    <col min="11720" max="11720" width="14.7109375" style="11" customWidth="1"/>
    <col min="11721" max="11722" width="15.7109375" style="11" customWidth="1"/>
    <col min="11723" max="11726" width="12.7109375" style="11" customWidth="1"/>
    <col min="11727" max="11969" width="9.140625" style="11"/>
    <col min="11970" max="11970" width="14.7109375" style="11" customWidth="1"/>
    <col min="11971" max="11971" width="40.7109375" style="11" customWidth="1"/>
    <col min="11972" max="11972" width="6.7109375" style="11" customWidth="1"/>
    <col min="11973" max="11975" width="12.7109375" style="11" customWidth="1"/>
    <col min="11976" max="11976" width="14.7109375" style="11" customWidth="1"/>
    <col min="11977" max="11978" width="15.7109375" style="11" customWidth="1"/>
    <col min="11979" max="11982" width="12.7109375" style="11" customWidth="1"/>
    <col min="11983" max="12225" width="9.140625" style="11"/>
    <col min="12226" max="12226" width="14.7109375" style="11" customWidth="1"/>
    <col min="12227" max="12227" width="40.7109375" style="11" customWidth="1"/>
    <col min="12228" max="12228" width="6.7109375" style="11" customWidth="1"/>
    <col min="12229" max="12231" width="12.7109375" style="11" customWidth="1"/>
    <col min="12232" max="12232" width="14.7109375" style="11" customWidth="1"/>
    <col min="12233" max="12234" width="15.7109375" style="11" customWidth="1"/>
    <col min="12235" max="12238" width="12.7109375" style="11" customWidth="1"/>
    <col min="12239" max="12481" width="9.140625" style="11"/>
    <col min="12482" max="12482" width="14.7109375" style="11" customWidth="1"/>
    <col min="12483" max="12483" width="40.7109375" style="11" customWidth="1"/>
    <col min="12484" max="12484" width="6.7109375" style="11" customWidth="1"/>
    <col min="12485" max="12487" width="12.7109375" style="11" customWidth="1"/>
    <col min="12488" max="12488" width="14.7109375" style="11" customWidth="1"/>
    <col min="12489" max="12490" width="15.7109375" style="11" customWidth="1"/>
    <col min="12491" max="12494" width="12.7109375" style="11" customWidth="1"/>
    <col min="12495" max="12737" width="9.140625" style="11"/>
    <col min="12738" max="12738" width="14.7109375" style="11" customWidth="1"/>
    <col min="12739" max="12739" width="40.7109375" style="11" customWidth="1"/>
    <col min="12740" max="12740" width="6.7109375" style="11" customWidth="1"/>
    <col min="12741" max="12743" width="12.7109375" style="11" customWidth="1"/>
    <col min="12744" max="12744" width="14.7109375" style="11" customWidth="1"/>
    <col min="12745" max="12746" width="15.7109375" style="11" customWidth="1"/>
    <col min="12747" max="12750" width="12.7109375" style="11" customWidth="1"/>
    <col min="12751" max="12993" width="9.140625" style="11"/>
    <col min="12994" max="12994" width="14.7109375" style="11" customWidth="1"/>
    <col min="12995" max="12995" width="40.7109375" style="11" customWidth="1"/>
    <col min="12996" max="12996" width="6.7109375" style="11" customWidth="1"/>
    <col min="12997" max="12999" width="12.7109375" style="11" customWidth="1"/>
    <col min="13000" max="13000" width="14.7109375" style="11" customWidth="1"/>
    <col min="13001" max="13002" width="15.7109375" style="11" customWidth="1"/>
    <col min="13003" max="13006" width="12.7109375" style="11" customWidth="1"/>
    <col min="13007" max="13249" width="9.140625" style="11"/>
    <col min="13250" max="13250" width="14.7109375" style="11" customWidth="1"/>
    <col min="13251" max="13251" width="40.7109375" style="11" customWidth="1"/>
    <col min="13252" max="13252" width="6.7109375" style="11" customWidth="1"/>
    <col min="13253" max="13255" width="12.7109375" style="11" customWidth="1"/>
    <col min="13256" max="13256" width="14.7109375" style="11" customWidth="1"/>
    <col min="13257" max="13258" width="15.7109375" style="11" customWidth="1"/>
    <col min="13259" max="13262" width="12.7109375" style="11" customWidth="1"/>
    <col min="13263" max="13505" width="9.140625" style="11"/>
    <col min="13506" max="13506" width="14.7109375" style="11" customWidth="1"/>
    <col min="13507" max="13507" width="40.7109375" style="11" customWidth="1"/>
    <col min="13508" max="13508" width="6.7109375" style="11" customWidth="1"/>
    <col min="13509" max="13511" width="12.7109375" style="11" customWidth="1"/>
    <col min="13512" max="13512" width="14.7109375" style="11" customWidth="1"/>
    <col min="13513" max="13514" width="15.7109375" style="11" customWidth="1"/>
    <col min="13515" max="13518" width="12.7109375" style="11" customWidth="1"/>
    <col min="13519" max="13761" width="9.140625" style="11"/>
    <col min="13762" max="13762" width="14.7109375" style="11" customWidth="1"/>
    <col min="13763" max="13763" width="40.7109375" style="11" customWidth="1"/>
    <col min="13764" max="13764" width="6.7109375" style="11" customWidth="1"/>
    <col min="13765" max="13767" width="12.7109375" style="11" customWidth="1"/>
    <col min="13768" max="13768" width="14.7109375" style="11" customWidth="1"/>
    <col min="13769" max="13770" width="15.7109375" style="11" customWidth="1"/>
    <col min="13771" max="13774" width="12.7109375" style="11" customWidth="1"/>
    <col min="13775" max="14017" width="9.140625" style="11"/>
    <col min="14018" max="14018" width="14.7109375" style="11" customWidth="1"/>
    <col min="14019" max="14019" width="40.7109375" style="11" customWidth="1"/>
    <col min="14020" max="14020" width="6.7109375" style="11" customWidth="1"/>
    <col min="14021" max="14023" width="12.7109375" style="11" customWidth="1"/>
    <col min="14024" max="14024" width="14.7109375" style="11" customWidth="1"/>
    <col min="14025" max="14026" width="15.7109375" style="11" customWidth="1"/>
    <col min="14027" max="14030" width="12.7109375" style="11" customWidth="1"/>
    <col min="14031" max="14273" width="9.140625" style="11"/>
    <col min="14274" max="14274" width="14.7109375" style="11" customWidth="1"/>
    <col min="14275" max="14275" width="40.7109375" style="11" customWidth="1"/>
    <col min="14276" max="14276" width="6.7109375" style="11" customWidth="1"/>
    <col min="14277" max="14279" width="12.7109375" style="11" customWidth="1"/>
    <col min="14280" max="14280" width="14.7109375" style="11" customWidth="1"/>
    <col min="14281" max="14282" width="15.7109375" style="11" customWidth="1"/>
    <col min="14283" max="14286" width="12.7109375" style="11" customWidth="1"/>
    <col min="14287" max="14529" width="9.140625" style="11"/>
    <col min="14530" max="14530" width="14.7109375" style="11" customWidth="1"/>
    <col min="14531" max="14531" width="40.7109375" style="11" customWidth="1"/>
    <col min="14532" max="14532" width="6.7109375" style="11" customWidth="1"/>
    <col min="14533" max="14535" width="12.7109375" style="11" customWidth="1"/>
    <col min="14536" max="14536" width="14.7109375" style="11" customWidth="1"/>
    <col min="14537" max="14538" width="15.7109375" style="11" customWidth="1"/>
    <col min="14539" max="14542" width="12.7109375" style="11" customWidth="1"/>
    <col min="14543" max="14785" width="9.140625" style="11"/>
    <col min="14786" max="14786" width="14.7109375" style="11" customWidth="1"/>
    <col min="14787" max="14787" width="40.7109375" style="11" customWidth="1"/>
    <col min="14788" max="14788" width="6.7109375" style="11" customWidth="1"/>
    <col min="14789" max="14791" width="12.7109375" style="11" customWidth="1"/>
    <col min="14792" max="14792" width="14.7109375" style="11" customWidth="1"/>
    <col min="14793" max="14794" width="15.7109375" style="11" customWidth="1"/>
    <col min="14795" max="14798" width="12.7109375" style="11" customWidth="1"/>
    <col min="14799" max="15041" width="9.140625" style="11"/>
    <col min="15042" max="15042" width="14.7109375" style="11" customWidth="1"/>
    <col min="15043" max="15043" width="40.7109375" style="11" customWidth="1"/>
    <col min="15044" max="15044" width="6.7109375" style="11" customWidth="1"/>
    <col min="15045" max="15047" width="12.7109375" style="11" customWidth="1"/>
    <col min="15048" max="15048" width="14.7109375" style="11" customWidth="1"/>
    <col min="15049" max="15050" width="15.7109375" style="11" customWidth="1"/>
    <col min="15051" max="15054" width="12.7109375" style="11" customWidth="1"/>
    <col min="15055" max="15297" width="9.140625" style="11"/>
    <col min="15298" max="15298" width="14.7109375" style="11" customWidth="1"/>
    <col min="15299" max="15299" width="40.7109375" style="11" customWidth="1"/>
    <col min="15300" max="15300" width="6.7109375" style="11" customWidth="1"/>
    <col min="15301" max="15303" width="12.7109375" style="11" customWidth="1"/>
    <col min="15304" max="15304" width="14.7109375" style="11" customWidth="1"/>
    <col min="15305" max="15306" width="15.7109375" style="11" customWidth="1"/>
    <col min="15307" max="15310" width="12.7109375" style="11" customWidth="1"/>
    <col min="15311" max="15553" width="9.140625" style="11"/>
    <col min="15554" max="15554" width="14.7109375" style="11" customWidth="1"/>
    <col min="15555" max="15555" width="40.7109375" style="11" customWidth="1"/>
    <col min="15556" max="15556" width="6.7109375" style="11" customWidth="1"/>
    <col min="15557" max="15559" width="12.7109375" style="11" customWidth="1"/>
    <col min="15560" max="15560" width="14.7109375" style="11" customWidth="1"/>
    <col min="15561" max="15562" width="15.7109375" style="11" customWidth="1"/>
    <col min="15563" max="15566" width="12.7109375" style="11" customWidth="1"/>
    <col min="15567" max="15809" width="9.140625" style="11"/>
    <col min="15810" max="15810" width="14.7109375" style="11" customWidth="1"/>
    <col min="15811" max="15811" width="40.7109375" style="11" customWidth="1"/>
    <col min="15812" max="15812" width="6.7109375" style="11" customWidth="1"/>
    <col min="15813" max="15815" width="12.7109375" style="11" customWidth="1"/>
    <col min="15816" max="15816" width="14.7109375" style="11" customWidth="1"/>
    <col min="15817" max="15818" width="15.7109375" style="11" customWidth="1"/>
    <col min="15819" max="15822" width="12.7109375" style="11" customWidth="1"/>
    <col min="15823" max="16065" width="9.140625" style="11"/>
    <col min="16066" max="16066" width="14.7109375" style="11" customWidth="1"/>
    <col min="16067" max="16067" width="40.7109375" style="11" customWidth="1"/>
    <col min="16068" max="16068" width="6.7109375" style="11" customWidth="1"/>
    <col min="16069" max="16071" width="12.7109375" style="11" customWidth="1"/>
    <col min="16072" max="16072" width="14.7109375" style="11" customWidth="1"/>
    <col min="16073" max="16074" width="15.7109375" style="11" customWidth="1"/>
    <col min="16075" max="16078" width="12.7109375" style="11" customWidth="1"/>
    <col min="16079" max="16384" width="9.140625" style="11"/>
  </cols>
  <sheetData>
    <row r="1" spans="1:11" s="2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63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125</v>
      </c>
      <c r="J5" s="170"/>
    </row>
    <row r="6" spans="1:11" s="2" customFormat="1" ht="16.5" x14ac:dyDescent="0.2">
      <c r="A6" s="122" t="s">
        <v>10</v>
      </c>
      <c r="B6" s="171" t="str">
        <f>"FORNECIMENTO, TRANSPORTE E INSTALAÇÃO DE MÓDULOS SANITÁRIOS COM TRATAMENTO POR DESIDRATAÇÃO - " &amp; A7</f>
        <v>FORNECIMENTO, TRANSPORTE E INSTALAÇÃO DE MÓDULOS SANITÁRIOS COM TRATAMENTO POR DESIDRATAÇÃO - MINAS GERAIS</v>
      </c>
      <c r="C6" s="171"/>
      <c r="D6" s="171"/>
      <c r="E6" s="171"/>
      <c r="F6" s="172"/>
      <c r="G6" s="151" t="s">
        <v>11</v>
      </c>
      <c r="H6" s="152"/>
      <c r="I6" s="147">
        <v>0.23499999999999999</v>
      </c>
      <c r="J6" s="148"/>
    </row>
    <row r="7" spans="1:11" s="2" customFormat="1" ht="17.25" x14ac:dyDescent="0.2">
      <c r="A7" s="123" t="s">
        <v>123</v>
      </c>
      <c r="B7" s="154"/>
      <c r="C7" s="154"/>
      <c r="D7" s="154"/>
      <c r="E7" s="154"/>
      <c r="F7" s="155"/>
      <c r="G7" s="151" t="s">
        <v>12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64</v>
      </c>
      <c r="C8" s="156"/>
      <c r="D8" s="156"/>
      <c r="E8" s="156"/>
      <c r="F8" s="157"/>
      <c r="G8" s="151" t="s">
        <v>49</v>
      </c>
      <c r="H8" s="152"/>
      <c r="I8" s="149">
        <v>300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105</v>
      </c>
      <c r="H9" s="174"/>
      <c r="I9" s="173">
        <f>ROUND(J33,2)</f>
        <v>13922.12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560535.13</v>
      </c>
      <c r="J12" s="104">
        <f>ROUND(I12/$I$8,2)</f>
        <v>1868.45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30.857142857142854</v>
      </c>
      <c r="G14" s="111">
        <f>COMPOSIÇÕES!H18</f>
        <v>365.65</v>
      </c>
      <c r="H14" s="112">
        <f t="shared" ref="H14" si="0">ROUND(G14+G14*$I$6,2)</f>
        <v>451.58</v>
      </c>
      <c r="I14" s="113">
        <f t="shared" ref="I14" si="1">ROUND(ROUND(F14,2)*ROUND(H14,2),2)</f>
        <v>13935.76</v>
      </c>
      <c r="J14" s="113">
        <f>ROUND(I14/$I$8,2)</f>
        <v>46.45</v>
      </c>
    </row>
    <row r="15" spans="1:11" s="40" customFormat="1" ht="24.95" customHeight="1" x14ac:dyDescent="0.25">
      <c r="A15" s="158" t="s">
        <v>17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100</v>
      </c>
      <c r="C16" s="146"/>
      <c r="D16" s="146"/>
      <c r="E16" s="146"/>
      <c r="F16" s="146"/>
      <c r="G16" s="146"/>
      <c r="H16" s="146"/>
      <c r="I16" s="104">
        <f>ROUND(SUM(I17:I20),2)</f>
        <v>46106.37</v>
      </c>
      <c r="J16" s="104">
        <f>ROUND(I16/$I$8,2)</f>
        <v>153.69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104.47666666666667</v>
      </c>
      <c r="F17" s="112">
        <f>E17*$I$8</f>
        <v>31343.000000000004</v>
      </c>
      <c r="G17" s="112">
        <f>G18</f>
        <v>0.95000000000000007</v>
      </c>
      <c r="H17" s="112">
        <f t="shared" ref="H17:H20" si="2">ROUND(G17+G17*$I$6,2)</f>
        <v>1.17</v>
      </c>
      <c r="I17" s="112">
        <f>ROUND(ROUND(F17,2)*ROUND(H17,2),2)</f>
        <v>36671.31</v>
      </c>
      <c r="J17" s="112">
        <f>I17/$I$8</f>
        <v>122.23769999999999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4.58</v>
      </c>
      <c r="F18" s="112">
        <f t="shared" ref="F18:F20" si="3">E18*$I$8</f>
        <v>1374</v>
      </c>
      <c r="G18" s="112">
        <f>COMPOSIÇÕES!H30</f>
        <v>0.95000000000000007</v>
      </c>
      <c r="H18" s="112">
        <f t="shared" si="2"/>
        <v>1.17</v>
      </c>
      <c r="I18" s="112">
        <f>ROUND(ROUND(F18,2)*ROUND(H18,2),2)</f>
        <v>1607.58</v>
      </c>
      <c r="J18" s="112">
        <f>I18/$I$8</f>
        <v>5.3586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2.2799999999999998</v>
      </c>
      <c r="F19" s="112">
        <f t="shared" si="3"/>
        <v>683.99999999999989</v>
      </c>
      <c r="G19" s="112">
        <f>COMPOSIÇÕES!H35</f>
        <v>1.68</v>
      </c>
      <c r="H19" s="112">
        <f t="shared" si="2"/>
        <v>2.0699999999999998</v>
      </c>
      <c r="I19" s="112">
        <f t="shared" ref="I19:I20" si="4">ROUND(ROUND(F19,2)*ROUND(H19,2),2)</f>
        <v>1415.88</v>
      </c>
      <c r="J19" s="112">
        <f t="shared" ref="J19:J20" si="5">I19/$I$8</f>
        <v>4.7196000000000007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6.85</v>
      </c>
      <c r="F20" s="112">
        <f t="shared" si="3"/>
        <v>2055</v>
      </c>
      <c r="G20" s="112">
        <f>COMPOSIÇÕES!H40</f>
        <v>2.5300000000000002</v>
      </c>
      <c r="H20" s="112">
        <f t="shared" si="2"/>
        <v>3.12</v>
      </c>
      <c r="I20" s="112">
        <f t="shared" si="4"/>
        <v>6411.6</v>
      </c>
      <c r="J20" s="112">
        <f t="shared" si="5"/>
        <v>21.372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29</v>
      </c>
      <c r="B22" s="146" t="s">
        <v>101</v>
      </c>
      <c r="C22" s="146"/>
      <c r="D22" s="146"/>
      <c r="E22" s="146"/>
      <c r="F22" s="146"/>
      <c r="G22" s="146"/>
      <c r="H22" s="146"/>
      <c r="I22" s="104">
        <f>ROUND(SUBTOTAL(9,I23:I23),2)</f>
        <v>500493</v>
      </c>
      <c r="J22" s="104">
        <f>ROUND(I22/$I$8,2)</f>
        <v>1668.31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300</v>
      </c>
      <c r="G23" s="132" t="s">
        <v>73</v>
      </c>
      <c r="H23" s="132">
        <v>1668.3055282338614</v>
      </c>
      <c r="I23" s="112">
        <f t="shared" ref="I23" si="6">ROUND(ROUND(F23,2)*ROUND(H23,2),2)</f>
        <v>500493</v>
      </c>
      <c r="J23" s="112">
        <f>I23/$I$8</f>
        <v>1668.31</v>
      </c>
    </row>
    <row r="24" spans="1:11" ht="24.95" customHeight="1" x14ac:dyDescent="0.25">
      <c r="A24" s="153" t="s">
        <v>17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3569940</v>
      </c>
      <c r="J25" s="104">
        <f>ROUND(I25/$I$8,2)</f>
        <v>11899.8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300</v>
      </c>
      <c r="G26" s="132" t="s">
        <v>73</v>
      </c>
      <c r="H26" s="132">
        <v>11887.178618940383</v>
      </c>
      <c r="I26" s="112">
        <f>ROUND(ROUND(F26,2)*ROUND(H26,2),2)</f>
        <v>3566154</v>
      </c>
      <c r="J26" s="112">
        <f>I26/$I$8</f>
        <v>11887.18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300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3786</v>
      </c>
      <c r="J27" s="112">
        <f>I27/$I$8</f>
        <v>12.62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53</v>
      </c>
      <c r="B29" s="146" t="s">
        <v>120</v>
      </c>
      <c r="C29" s="146"/>
      <c r="D29" s="146"/>
      <c r="E29" s="146"/>
      <c r="F29" s="146"/>
      <c r="G29" s="146"/>
      <c r="H29" s="146"/>
      <c r="I29" s="140">
        <f>SUM(I30:I31)</f>
        <v>46160.3</v>
      </c>
      <c r="J29" s="141">
        <f>ROUND(I29/$I$8,2)</f>
        <v>153.87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300</v>
      </c>
      <c r="G30" s="132">
        <f>COMPOSIÇÕES!H51</f>
        <v>8.370000000000001</v>
      </c>
      <c r="H30" s="112">
        <f>ROUND(G30+G30*$I$6,2)</f>
        <v>10.34</v>
      </c>
      <c r="I30" s="112">
        <f>ROUND(ROUND(F30,2)*ROUND(H30,2),2)</f>
        <v>3102</v>
      </c>
      <c r="J30" s="112">
        <f>I30/$I$8</f>
        <v>10.34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43.2</v>
      </c>
      <c r="G31" s="132">
        <v>807.06</v>
      </c>
      <c r="H31" s="112">
        <f>ROUND(G31+G31*$I$6,2)</f>
        <v>996.72</v>
      </c>
      <c r="I31" s="112">
        <f>ROUND(ROUND(F31,2)*ROUND(H31,2),2)</f>
        <v>43058.3</v>
      </c>
      <c r="J31" s="112">
        <f>I31/$I$8</f>
        <v>143.52766666666668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25</v>
      </c>
      <c r="B33" s="145"/>
      <c r="C33" s="120"/>
      <c r="D33" s="120"/>
      <c r="E33" s="120"/>
      <c r="F33" s="120"/>
      <c r="G33" s="120"/>
      <c r="H33" s="120"/>
      <c r="I33" s="121">
        <f>I12+I25+I29</f>
        <v>4176635.4299999997</v>
      </c>
      <c r="J33" s="121">
        <f>I33/I8</f>
        <v>13922.1181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F11" sqref="F11:G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MINAS GERAIS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>
        <v>9.7799999999999994</v>
      </c>
      <c r="H11" s="76">
        <f>ROUND(F11*G11,2)</f>
        <v>9.7799999999999994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>
        <v>7.72</v>
      </c>
      <c r="H12" s="76">
        <f t="shared" ref="H12:H17" si="0">ROUND(F12*G12,2)</f>
        <v>30.88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>
        <v>250</v>
      </c>
      <c r="H13" s="76">
        <f t="shared" si="0"/>
        <v>250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>
        <v>19.07</v>
      </c>
      <c r="H14" s="76">
        <f t="shared" si="0"/>
        <v>2.1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>
        <v>27.77</v>
      </c>
      <c r="H15" s="76">
        <f t="shared" si="0"/>
        <v>27.77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>
        <v>20.41</v>
      </c>
      <c r="H16" s="76">
        <f t="shared" si="0"/>
        <v>40.82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>
        <v>429.82</v>
      </c>
      <c r="H17" s="76">
        <f t="shared" si="0"/>
        <v>4.3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365.65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>
        <v>411.00229999999999</v>
      </c>
      <c r="H21" s="84">
        <f>ROUND(F21*G21,2)</f>
        <v>0.79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>
        <v>20.41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0.95000000000000007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>
        <v>411.00229999999999</v>
      </c>
      <c r="H27" s="84">
        <f>ROUND(F27*G27,2)</f>
        <v>0.79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>
        <v>20.41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0.95000000000000007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124</v>
      </c>
      <c r="D33" s="134" t="s">
        <v>116</v>
      </c>
      <c r="E33" s="88" t="s">
        <v>26</v>
      </c>
      <c r="F33" s="98">
        <v>1.0040160642570281E-2</v>
      </c>
      <c r="G33" s="84">
        <v>147.5104</v>
      </c>
      <c r="H33" s="84">
        <f t="shared" ref="H33:H34" si="1">ROUND(F33*G33,2)</f>
        <v>1.48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>
        <v>20.41</v>
      </c>
      <c r="H34" s="84">
        <f t="shared" si="1"/>
        <v>0.2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1.68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124</v>
      </c>
      <c r="D38" s="134" t="s">
        <v>116</v>
      </c>
      <c r="E38" s="88" t="s">
        <v>26</v>
      </c>
      <c r="F38" s="83">
        <v>1.5060240963855423E-2</v>
      </c>
      <c r="G38" s="84">
        <v>147.5104</v>
      </c>
      <c r="H38" s="84">
        <f t="shared" ref="H38:H39" si="2">ROUND(F38*G38,2)</f>
        <v>2.2200000000000002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>
        <v>20.41</v>
      </c>
      <c r="H39" s="84">
        <f t="shared" si="2"/>
        <v>0.31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2.5300000000000002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>
        <v>91.64</v>
      </c>
      <c r="H49" s="139">
        <f>ROUND(F49*G49,2)</f>
        <v>0.96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>
        <v>29.63</v>
      </c>
      <c r="H50" s="139">
        <f>ROUND(F50*G50,2)</f>
        <v>7.41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8.370000000000001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R20" sqref="R20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13935.76</v>
      </c>
      <c r="D11" s="63">
        <f>$C$11/7</f>
        <v>1990.8228571428572</v>
      </c>
      <c r="E11" s="63">
        <f>$C$11/7</f>
        <v>1990.8228571428572</v>
      </c>
      <c r="F11" s="63">
        <f t="shared" ref="F11:J11" si="0">$C$11/7</f>
        <v>1990.8228571428572</v>
      </c>
      <c r="G11" s="63">
        <f t="shared" si="0"/>
        <v>1990.8228571428572</v>
      </c>
      <c r="H11" s="63">
        <f t="shared" si="0"/>
        <v>1990.8228571428572</v>
      </c>
      <c r="I11" s="63">
        <f t="shared" si="0"/>
        <v>1990.8228571428572</v>
      </c>
      <c r="J11" s="63">
        <f t="shared" si="0"/>
        <v>1990.8228571428572</v>
      </c>
      <c r="K11" s="63">
        <f>SUM(D11:J11)</f>
        <v>13935.76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46106.37</v>
      </c>
      <c r="D12" s="63">
        <f t="shared" ref="D12:D14" si="1">$C12/7/2</f>
        <v>3293.312142857143</v>
      </c>
      <c r="E12" s="63">
        <f t="shared" ref="E12:E14" si="2">$C12/6</f>
        <v>7684.3950000000004</v>
      </c>
      <c r="F12" s="63">
        <f t="shared" ref="F12:I14" si="3">$C12/6</f>
        <v>7684.3950000000004</v>
      </c>
      <c r="G12" s="63">
        <f t="shared" si="3"/>
        <v>7684.3950000000004</v>
      </c>
      <c r="H12" s="63">
        <f t="shared" si="3"/>
        <v>7684.3950000000004</v>
      </c>
      <c r="I12" s="63">
        <f t="shared" si="3"/>
        <v>7684.3950000000004</v>
      </c>
      <c r="J12" s="63">
        <f t="shared" ref="J12" si="4">C12-SUM(D12:I12)</f>
        <v>4391.0828571428501</v>
      </c>
      <c r="K12" s="63">
        <f t="shared" ref="K12" si="5">SUM(D12:J12)</f>
        <v>46106.37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500493</v>
      </c>
      <c r="D13" s="52">
        <f>$C13/7/2</f>
        <v>35749.5</v>
      </c>
      <c r="E13" s="52">
        <f>$C13/6</f>
        <v>83415.5</v>
      </c>
      <c r="F13" s="52">
        <f t="shared" si="3"/>
        <v>83415.5</v>
      </c>
      <c r="G13" s="52">
        <f t="shared" si="3"/>
        <v>83415.5</v>
      </c>
      <c r="H13" s="52">
        <f t="shared" si="3"/>
        <v>83415.5</v>
      </c>
      <c r="I13" s="52">
        <f t="shared" si="3"/>
        <v>83415.5</v>
      </c>
      <c r="J13" s="52">
        <f>C13-SUM(D13:I13)</f>
        <v>47666</v>
      </c>
      <c r="K13" s="52">
        <f t="shared" ref="K13:K17" si="6">SUM(D13:J13)</f>
        <v>500493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3569940</v>
      </c>
      <c r="D14" s="52">
        <f t="shared" si="1"/>
        <v>254995.71428571429</v>
      </c>
      <c r="E14" s="52">
        <f t="shared" si="2"/>
        <v>594990</v>
      </c>
      <c r="F14" s="52">
        <f t="shared" si="3"/>
        <v>594990</v>
      </c>
      <c r="G14" s="52">
        <f t="shared" si="3"/>
        <v>594990</v>
      </c>
      <c r="H14" s="52">
        <f t="shared" si="3"/>
        <v>594990</v>
      </c>
      <c r="I14" s="52">
        <f t="shared" si="3"/>
        <v>594990</v>
      </c>
      <c r="J14" s="52">
        <f t="shared" ref="J14" si="7">C14-SUM(D14:I14)</f>
        <v>339994.28571428545</v>
      </c>
      <c r="K14" s="52">
        <f t="shared" si="6"/>
        <v>3569940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46160.3</v>
      </c>
      <c r="D15" s="52">
        <f>$C15/7</f>
        <v>6594.3285714285721</v>
      </c>
      <c r="E15" s="52">
        <f t="shared" ref="E15:J15" si="8">$C15/7</f>
        <v>6594.3285714285721</v>
      </c>
      <c r="F15" s="52">
        <f t="shared" si="8"/>
        <v>6594.3285714285721</v>
      </c>
      <c r="G15" s="52">
        <f t="shared" si="8"/>
        <v>6594.3285714285721</v>
      </c>
      <c r="H15" s="52">
        <f t="shared" si="8"/>
        <v>6594.3285714285721</v>
      </c>
      <c r="I15" s="52">
        <f t="shared" si="8"/>
        <v>6594.3285714285721</v>
      </c>
      <c r="J15" s="52">
        <f t="shared" si="8"/>
        <v>6594.3285714285721</v>
      </c>
      <c r="K15" s="52">
        <f t="shared" si="6"/>
        <v>46160.30000000001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4176635.4299999997</v>
      </c>
      <c r="D16" s="52">
        <f>SUM(D11:D15)</f>
        <v>302623.67785714281</v>
      </c>
      <c r="E16" s="52">
        <f t="shared" ref="E16:J16" si="9">SUM(E11:E15)</f>
        <v>694675.04642857146</v>
      </c>
      <c r="F16" s="52">
        <f t="shared" si="9"/>
        <v>694675.04642857146</v>
      </c>
      <c r="G16" s="52">
        <f t="shared" si="9"/>
        <v>694675.04642857146</v>
      </c>
      <c r="H16" s="52">
        <f t="shared" si="9"/>
        <v>694675.04642857146</v>
      </c>
      <c r="I16" s="52">
        <f t="shared" si="9"/>
        <v>694675.04642857146</v>
      </c>
      <c r="J16" s="52">
        <f t="shared" si="9"/>
        <v>400636.51999999967</v>
      </c>
      <c r="K16" s="51">
        <f>C16</f>
        <v>4176635.4299999997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7.2456330682695677E-2</v>
      </c>
      <c r="E17" s="27">
        <f t="shared" ref="E17:J17" si="10">E16/$C$16</f>
        <v>0.16632408024862527</v>
      </c>
      <c r="F17" s="27">
        <f t="shared" si="10"/>
        <v>0.16632408024862527</v>
      </c>
      <c r="G17" s="27">
        <f t="shared" si="10"/>
        <v>0.16632408024862527</v>
      </c>
      <c r="H17" s="27">
        <f t="shared" si="10"/>
        <v>0.16632408024862527</v>
      </c>
      <c r="I17" s="27">
        <f t="shared" si="10"/>
        <v>0.16632408024862527</v>
      </c>
      <c r="J17" s="27">
        <f t="shared" si="10"/>
        <v>9.5923268074178003E-2</v>
      </c>
      <c r="K17" s="28">
        <f t="shared" si="6"/>
        <v>1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0</xdr:rowOff>
              </from>
              <to>
                <xdr:col>1</xdr:col>
                <xdr:colOff>3209925</xdr:colOff>
                <xdr:row>3</xdr:row>
                <xdr:rowOff>152400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L17" sqref="L1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D42"/>
  <sheetViews>
    <sheetView view="pageBreakPreview" zoomScale="60" zoomScaleNormal="100" workbookViewId="0">
      <selection activeCell="B15" sqref="B15"/>
    </sheetView>
  </sheetViews>
  <sheetFormatPr defaultRowHeight="12.75" x14ac:dyDescent="0.2"/>
  <cols>
    <col min="2" max="2" width="37" customWidth="1"/>
    <col min="3" max="3" width="29.28515625" customWidth="1"/>
    <col min="4" max="4" width="28.140625" customWidth="1"/>
  </cols>
  <sheetData>
    <row r="3" spans="1:4" ht="14.25" x14ac:dyDescent="0.2">
      <c r="A3" s="178" t="s">
        <v>132</v>
      </c>
      <c r="B3" s="178"/>
      <c r="C3" s="178"/>
      <c r="D3" s="178"/>
    </row>
    <row r="4" spans="1:4" ht="16.5" x14ac:dyDescent="0.3">
      <c r="A4" s="179"/>
      <c r="B4" s="179"/>
      <c r="C4" s="179"/>
      <c r="D4" s="179"/>
    </row>
    <row r="5" spans="1:4" ht="14.25" x14ac:dyDescent="0.2">
      <c r="A5" s="180" t="s">
        <v>2</v>
      </c>
      <c r="B5" s="180" t="s">
        <v>133</v>
      </c>
      <c r="C5" s="180" t="s">
        <v>134</v>
      </c>
      <c r="D5" s="181" t="s">
        <v>135</v>
      </c>
    </row>
    <row r="6" spans="1:4" ht="16.5" x14ac:dyDescent="0.3">
      <c r="A6" s="182"/>
      <c r="B6" s="182"/>
      <c r="C6" s="182"/>
      <c r="D6" s="183"/>
    </row>
    <row r="7" spans="1:4" ht="16.5" x14ac:dyDescent="0.3">
      <c r="A7" s="184">
        <v>1</v>
      </c>
      <c r="B7" s="185" t="s">
        <v>136</v>
      </c>
      <c r="C7" s="186"/>
      <c r="D7" s="187">
        <v>5.4300000000000001E-2</v>
      </c>
    </row>
    <row r="8" spans="1:4" ht="16.5" x14ac:dyDescent="0.3">
      <c r="A8" s="182"/>
      <c r="B8" s="182"/>
      <c r="C8" s="186"/>
      <c r="D8" s="188"/>
    </row>
    <row r="9" spans="1:4" ht="14.25" x14ac:dyDescent="0.2">
      <c r="A9" s="184">
        <v>2</v>
      </c>
      <c r="B9" s="185" t="s">
        <v>137</v>
      </c>
      <c r="C9" s="189">
        <f>SUM(C10:C12)</f>
        <v>6.6500000000000004E-2</v>
      </c>
      <c r="D9" s="187">
        <f>+C9*(1+D19)</f>
        <v>8.2126480416443493E-2</v>
      </c>
    </row>
    <row r="10" spans="1:4" ht="16.5" x14ac:dyDescent="0.3">
      <c r="A10" s="186" t="s">
        <v>138</v>
      </c>
      <c r="B10" s="182" t="s">
        <v>139</v>
      </c>
      <c r="C10" s="190">
        <v>0.03</v>
      </c>
      <c r="D10" s="191">
        <f>+C10*(1+D19)</f>
        <v>3.7049540037493299E-2</v>
      </c>
    </row>
    <row r="11" spans="1:4" ht="16.5" x14ac:dyDescent="0.3">
      <c r="A11" s="186" t="s">
        <v>140</v>
      </c>
      <c r="B11" s="182" t="s">
        <v>141</v>
      </c>
      <c r="C11" s="190">
        <v>6.4999999999999997E-3</v>
      </c>
      <c r="D11" s="191">
        <f>+C11*(1+D19)</f>
        <v>8.0274003414568806E-3</v>
      </c>
    </row>
    <row r="12" spans="1:4" ht="16.5" x14ac:dyDescent="0.3">
      <c r="A12" s="186" t="s">
        <v>142</v>
      </c>
      <c r="B12" s="182" t="s">
        <v>143</v>
      </c>
      <c r="C12" s="190">
        <v>0.03</v>
      </c>
      <c r="D12" s="191">
        <f>+C12*(1+D19)</f>
        <v>3.7049540037493299E-2</v>
      </c>
    </row>
    <row r="13" spans="1:4" ht="16.5" x14ac:dyDescent="0.3">
      <c r="A13" s="182"/>
      <c r="B13" s="182"/>
      <c r="C13" s="182"/>
      <c r="D13" s="183"/>
    </row>
    <row r="14" spans="1:4" ht="16.5" x14ac:dyDescent="0.3">
      <c r="A14" s="184">
        <v>3</v>
      </c>
      <c r="B14" s="185" t="s">
        <v>144</v>
      </c>
      <c r="C14" s="182"/>
      <c r="D14" s="187">
        <v>0.02</v>
      </c>
    </row>
    <row r="15" spans="1:4" ht="16.5" x14ac:dyDescent="0.3">
      <c r="A15" s="182"/>
      <c r="B15" s="182"/>
      <c r="C15" s="182"/>
      <c r="D15" s="192"/>
    </row>
    <row r="16" spans="1:4" ht="16.5" x14ac:dyDescent="0.3">
      <c r="A16" s="184">
        <v>4</v>
      </c>
      <c r="B16" s="185" t="s">
        <v>145</v>
      </c>
      <c r="C16" s="182"/>
      <c r="D16" s="187">
        <v>0.01</v>
      </c>
    </row>
    <row r="17" spans="1:4" ht="16.5" x14ac:dyDescent="0.3">
      <c r="A17" s="186"/>
      <c r="B17" s="182"/>
      <c r="C17" s="182"/>
      <c r="D17" s="192"/>
    </row>
    <row r="18" spans="1:4" ht="16.5" x14ac:dyDescent="0.3">
      <c r="A18" s="184">
        <v>5</v>
      </c>
      <c r="B18" s="185" t="s">
        <v>146</v>
      </c>
      <c r="C18" s="182"/>
      <c r="D18" s="187">
        <v>6.25E-2</v>
      </c>
    </row>
    <row r="19" spans="1:4" ht="16.5" x14ac:dyDescent="0.3">
      <c r="A19" s="193"/>
      <c r="B19" s="194"/>
      <c r="C19" s="194" t="s">
        <v>147</v>
      </c>
      <c r="D19" s="195">
        <f>+((((1+D7+D14)*(1+D16)*(1+D18))/(1-C9))-1)</f>
        <v>0.23498466791644335</v>
      </c>
    </row>
    <row r="20" spans="1:4" ht="16.5" x14ac:dyDescent="0.3">
      <c r="A20" s="179"/>
      <c r="B20" s="196"/>
      <c r="C20" s="179"/>
      <c r="D20" s="179"/>
    </row>
    <row r="21" spans="1:4" ht="16.5" x14ac:dyDescent="0.3">
      <c r="A21" s="196" t="s">
        <v>148</v>
      </c>
      <c r="B21" s="179"/>
      <c r="C21" s="179"/>
      <c r="D21" s="179"/>
    </row>
    <row r="22" spans="1:4" ht="16.5" x14ac:dyDescent="0.3">
      <c r="A22" s="196"/>
      <c r="B22" s="179"/>
      <c r="C22" s="179"/>
      <c r="D22" s="179"/>
    </row>
    <row r="23" spans="1:4" ht="14.25" x14ac:dyDescent="0.2">
      <c r="A23" s="197"/>
      <c r="B23" s="197"/>
      <c r="C23" s="197"/>
      <c r="D23" s="197"/>
    </row>
    <row r="24" spans="1:4" ht="14.25" x14ac:dyDescent="0.2">
      <c r="A24" s="178"/>
      <c r="B24" s="178"/>
      <c r="C24" s="178"/>
      <c r="D24" s="178"/>
    </row>
    <row r="25" spans="1:4" ht="16.5" x14ac:dyDescent="0.3">
      <c r="A25" s="179"/>
      <c r="B25" s="179"/>
      <c r="C25" s="179"/>
      <c r="D25" s="179"/>
    </row>
    <row r="26" spans="1:4" ht="14.25" x14ac:dyDescent="0.2">
      <c r="A26" s="180" t="s">
        <v>2</v>
      </c>
      <c r="B26" s="180" t="s">
        <v>133</v>
      </c>
      <c r="C26" s="180" t="s">
        <v>134</v>
      </c>
      <c r="D26" s="181" t="s">
        <v>135</v>
      </c>
    </row>
    <row r="27" spans="1:4" ht="16.5" x14ac:dyDescent="0.3">
      <c r="A27" s="182"/>
      <c r="B27" s="182"/>
      <c r="C27" s="198"/>
      <c r="D27" s="199"/>
    </row>
    <row r="28" spans="1:4" ht="16.5" x14ac:dyDescent="0.3">
      <c r="A28" s="184">
        <v>1</v>
      </c>
      <c r="B28" s="185" t="s">
        <v>136</v>
      </c>
      <c r="C28" s="200"/>
      <c r="D28" s="189">
        <v>2.2519999999999998E-2</v>
      </c>
    </row>
    <row r="29" spans="1:4" ht="16.5" x14ac:dyDescent="0.3">
      <c r="A29" s="182"/>
      <c r="B29" s="182"/>
      <c r="C29" s="200"/>
      <c r="D29" s="190"/>
    </row>
    <row r="30" spans="1:4" ht="14.25" x14ac:dyDescent="0.2">
      <c r="A30" s="184">
        <v>2</v>
      </c>
      <c r="B30" s="185" t="s">
        <v>137</v>
      </c>
      <c r="C30" s="201">
        <f>SUM(C31:C33)</f>
        <v>3.6499999999999998E-2</v>
      </c>
      <c r="D30" s="189">
        <f>+C30*(1+D40)</f>
        <v>4.0549977925376235E-2</v>
      </c>
    </row>
    <row r="31" spans="1:4" ht="16.5" x14ac:dyDescent="0.3">
      <c r="A31" s="186" t="s">
        <v>138</v>
      </c>
      <c r="B31" s="182" t="s">
        <v>139</v>
      </c>
      <c r="C31" s="202"/>
      <c r="D31" s="190"/>
    </row>
    <row r="32" spans="1:4" ht="16.5" x14ac:dyDescent="0.3">
      <c r="A32" s="186" t="s">
        <v>140</v>
      </c>
      <c r="B32" s="182" t="s">
        <v>141</v>
      </c>
      <c r="C32" s="202">
        <v>6.4999999999999997E-3</v>
      </c>
      <c r="D32" s="190">
        <f>+C32*(1+D40)</f>
        <v>7.2212289456149463E-3</v>
      </c>
    </row>
    <row r="33" spans="1:4" ht="16.5" x14ac:dyDescent="0.3">
      <c r="A33" s="186" t="s">
        <v>142</v>
      </c>
      <c r="B33" s="182" t="s">
        <v>143</v>
      </c>
      <c r="C33" s="202">
        <v>0.03</v>
      </c>
      <c r="D33" s="190">
        <f>+C33*(1+D40)</f>
        <v>3.3328748979761291E-2</v>
      </c>
    </row>
    <row r="34" spans="1:4" ht="16.5" x14ac:dyDescent="0.3">
      <c r="A34" s="182"/>
      <c r="B34" s="182"/>
      <c r="C34" s="203"/>
      <c r="D34" s="204"/>
    </row>
    <row r="35" spans="1:4" ht="16.5" x14ac:dyDescent="0.3">
      <c r="A35" s="184">
        <v>3</v>
      </c>
      <c r="B35" s="185" t="s">
        <v>144</v>
      </c>
      <c r="C35" s="203"/>
      <c r="D35" s="189">
        <v>0.01</v>
      </c>
    </row>
    <row r="36" spans="1:4" ht="16.5" x14ac:dyDescent="0.3">
      <c r="A36" s="182"/>
      <c r="B36" s="182"/>
      <c r="C36" s="203"/>
      <c r="D36" s="205"/>
    </row>
    <row r="37" spans="1:4" ht="16.5" x14ac:dyDescent="0.3">
      <c r="A37" s="184">
        <v>4</v>
      </c>
      <c r="B37" s="185" t="s">
        <v>145</v>
      </c>
      <c r="C37" s="203"/>
      <c r="D37" s="189">
        <v>6.4999999999999997E-3</v>
      </c>
    </row>
    <row r="38" spans="1:4" ht="16.5" x14ac:dyDescent="0.3">
      <c r="A38" s="186"/>
      <c r="B38" s="182"/>
      <c r="C38" s="203"/>
      <c r="D38" s="205"/>
    </row>
    <row r="39" spans="1:4" ht="16.5" x14ac:dyDescent="0.3">
      <c r="A39" s="184">
        <v>5</v>
      </c>
      <c r="B39" s="185" t="s">
        <v>146</v>
      </c>
      <c r="C39" s="203"/>
      <c r="D39" s="189">
        <v>0.03</v>
      </c>
    </row>
    <row r="40" spans="1:4" ht="16.5" x14ac:dyDescent="0.3">
      <c r="A40" s="193"/>
      <c r="B40" s="194"/>
      <c r="C40" s="206" t="s">
        <v>147</v>
      </c>
      <c r="D40" s="207">
        <f>+((((1+D28+D35)*(1+D37)*(1+D39))/(1-C30))-1)</f>
        <v>0.11095829932537637</v>
      </c>
    </row>
    <row r="41" spans="1:4" ht="16.5" x14ac:dyDescent="0.3">
      <c r="A41" s="179"/>
      <c r="B41" s="179"/>
      <c r="C41" s="179"/>
      <c r="D41" s="179"/>
    </row>
    <row r="42" spans="1:4" ht="16.5" x14ac:dyDescent="0.3">
      <c r="A42" s="196" t="s">
        <v>148</v>
      </c>
      <c r="B42" s="179"/>
      <c r="C42" s="179"/>
      <c r="D42" s="179"/>
    </row>
  </sheetData>
  <mergeCells count="2">
    <mergeCell ref="A3:D3"/>
    <mergeCell ref="A24:D24"/>
  </mergeCells>
  <pageMargins left="0.511811024" right="0.511811024" top="0.78740157499999996" bottom="0.78740157499999996" header="0.31496062000000002" footer="0.31496062000000002"/>
  <pageSetup paperSize="9" scale="91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2024-08-30T12:07:38Z</cp:lastPrinted>
  <dcterms:created xsi:type="dcterms:W3CDTF">2009-11-03T19:36:00Z</dcterms:created>
  <dcterms:modified xsi:type="dcterms:W3CDTF">2024-09-26T18:48:17Z</dcterms:modified>
</cp:coreProperties>
</file>