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2" l="1"/>
  <c r="D32" i="22" s="1"/>
  <c r="C29" i="22"/>
  <c r="D29" i="22" s="1"/>
  <c r="D18" i="22"/>
  <c r="D11" i="22"/>
  <c r="D10" i="22"/>
  <c r="D9" i="22"/>
  <c r="C8" i="22"/>
  <c r="D8" i="22" s="1"/>
  <c r="D31" i="22" l="1"/>
  <c r="B6" i="6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I26" i="6" l="1"/>
  <c r="J26" i="6" s="1"/>
  <c r="J29" i="6"/>
  <c r="C15" i="20"/>
  <c r="J27" i="6"/>
  <c r="I14" i="6"/>
  <c r="C11" i="20" s="1"/>
  <c r="I17" i="6"/>
  <c r="J17" i="6" s="1"/>
  <c r="I23" i="6"/>
  <c r="J23" i="6" s="1"/>
  <c r="H20" i="6"/>
  <c r="H18" i="6"/>
  <c r="I25" i="6" l="1"/>
  <c r="C14" i="20" s="1"/>
  <c r="F14" i="20" s="1"/>
  <c r="I15" i="20"/>
  <c r="J15" i="20"/>
  <c r="D15" i="20"/>
  <c r="H15" i="20"/>
  <c r="E15" i="20"/>
  <c r="F15" i="20"/>
  <c r="G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G14" i="20" l="1"/>
  <c r="I14" i="20"/>
  <c r="D14" i="20"/>
  <c r="E14" i="20"/>
  <c r="J25" i="6"/>
  <c r="H14" i="20"/>
  <c r="K15" i="20"/>
  <c r="C13" i="20"/>
  <c r="D13" i="20" s="1"/>
  <c r="K11" i="20"/>
  <c r="J14" i="20" l="1"/>
  <c r="K14" i="20" s="1"/>
  <c r="E13" i="20"/>
  <c r="H13" i="20"/>
  <c r="I13" i="20"/>
  <c r="F13" i="20"/>
  <c r="G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<sst xmlns="http://schemas.openxmlformats.org/spreadsheetml/2006/main" count="269" uniqueCount="154">
  <si>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</si>
  <si>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</si>
  <si>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</si>
  <si>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</si>
  <si>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</si>
  <si>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</si>
  <si>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</si>
  <si>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</si>
  <si>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</si>
  <si>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</si>
  <si>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</si>
  <si>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</si>
  <si>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</si>
  <si>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</si>
  <si>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</si>
  <si>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</si>
  <si>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</si>
  <si>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</si>
  <si>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</si>
  <si>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</si>
  <si>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</si>
  <si>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</si>
  <si>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</si>
  <si>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</si>
  <si>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</si>
  <si>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</si>
  <si>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</si>
  <si>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</si>
  <si>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</si>
  <si>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</si>
  <si>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</si>
  <si>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</si>
  <si>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</si>
  <si>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</si>
  <si>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</si>
  <si>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</si>
  <si>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</si>
  <si>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</si>
  <si>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</si>
  <si>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</si>
  <si>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</si>
  <si>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</si>
  <si>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</si>
  <si>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</si>
  <si>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</si>
  <si>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</si>
  <si>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</si>
  <si>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</si>
  <si>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</si>
  <si>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</si>
  <si>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</si>
  <si>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</si>
  <si>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</si>
  <si>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</si>
  <si>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</si>
  <si>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</si>
  <si>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6,48</t>
  </si>
  <si>
    <t>20,34</t>
  </si>
  <si>
    <t>13,16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</si>
  <si>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</si>
  <si>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</si>
  <si>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</si>
  <si>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</si>
  <si>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</si>
  <si>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</si>
  <si>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</si>
  <si>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</si>
  <si>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</si>
  <si>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</si>
  <si>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</si>
  <si>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</si>
  <si>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</si>
  <si>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</si>
  <si>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</si>
  <si>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</si>
  <si>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</si>
  <si>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</si>
  <si>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</si>
  <si>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</si>
  <si>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</si>
  <si>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</si>
  <si>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</si>
  <si>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</si>
  <si>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</si>
  <si>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</si>
  <si>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</si>
  <si>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</si>
  <si>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</si>
  <si>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</si>
  <si>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</si>
  <si>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</si>
  <si>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</si>
  <si>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</si>
  <si>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</si>
  <si>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</si>
  <si>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</si>
  <si>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</si>
  <si>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</si>
  <si>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</si>
  <si>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</si>
  <si>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</si>
  <si>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57,31</t>
  </si>
  <si>
    <t>250,00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</si>
  <si>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</si>
  <si>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</si>
  <si>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</si>
  <si>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</si>
  <si>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</si>
  <si>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</si>
  <si>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</si>
  <si>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</si>
  <si>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</si>
  <si>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</si>
  <si>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</si>
  <si>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</si>
  <si>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</si>
  <si>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</si>
  <si>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</si>
  <si>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</si>
  <si>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</si>
  <si>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</si>
  <si>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</si>
  <si>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</si>
  <si>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</si>
  <si>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</si>
  <si>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</si>
  <si>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</si>
  <si>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</si>
  <si>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PARAÍBA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</si>
  <si>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</si>
  <si>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</si>
  <si>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</si>
  <si>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</si>
  <si>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</si>
  <si>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</si>
  <si>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PARAÍBA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</si>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</sst>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42" fillId="0" borderId="0" xfId="0" applyFont="1"/>
    <xf numFmtId="0" fontId="41" fillId="6" borderId="1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/>
    </xf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1" fillId="0" borderId="5" xfId="0" applyFont="1" applyBorder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75581</xdr:colOff>
      <xdr:row>41</xdr:row>
      <xdr:rowOff>161095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4952381" cy="663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6" zoomScale="60" zoomScaleNormal="55" workbookViewId="0">
      <selection activeCell="I33" sqref="I3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7" width="9.140625" style="11"/>
    <col min="198" max="198" width="14.7109375" style="11" customWidth="1"/>
    <col min="199" max="199" width="40.7109375" style="11" customWidth="1"/>
    <col min="200" max="200" width="6.7109375" style="11" customWidth="1"/>
    <col min="201" max="203" width="12.7109375" style="11" customWidth="1"/>
    <col min="204" max="204" width="14.7109375" style="11" customWidth="1"/>
    <col min="205" max="206" width="15.7109375" style="11" customWidth="1"/>
    <col min="207" max="210" width="12.7109375" style="11" customWidth="1"/>
    <col min="211" max="453" width="9.140625" style="11"/>
    <col min="454" max="454" width="14.7109375" style="11" customWidth="1"/>
    <col min="455" max="455" width="40.7109375" style="11" customWidth="1"/>
    <col min="456" max="456" width="6.7109375" style="11" customWidth="1"/>
    <col min="457" max="459" width="12.7109375" style="11" customWidth="1"/>
    <col min="460" max="460" width="14.7109375" style="11" customWidth="1"/>
    <col min="461" max="462" width="15.7109375" style="11" customWidth="1"/>
    <col min="463" max="466" width="12.7109375" style="11" customWidth="1"/>
    <col min="467" max="709" width="9.140625" style="11"/>
    <col min="710" max="710" width="14.7109375" style="11" customWidth="1"/>
    <col min="711" max="711" width="40.7109375" style="11" customWidth="1"/>
    <col min="712" max="712" width="6.7109375" style="11" customWidth="1"/>
    <col min="713" max="715" width="12.7109375" style="11" customWidth="1"/>
    <col min="716" max="716" width="14.7109375" style="11" customWidth="1"/>
    <col min="717" max="718" width="15.7109375" style="11" customWidth="1"/>
    <col min="719" max="722" width="12.7109375" style="11" customWidth="1"/>
    <col min="723" max="965" width="9.140625" style="11"/>
    <col min="966" max="966" width="14.7109375" style="11" customWidth="1"/>
    <col min="967" max="967" width="40.7109375" style="11" customWidth="1"/>
    <col min="968" max="968" width="6.7109375" style="11" customWidth="1"/>
    <col min="969" max="971" width="12.7109375" style="11" customWidth="1"/>
    <col min="972" max="972" width="14.7109375" style="11" customWidth="1"/>
    <col min="973" max="974" width="15.7109375" style="11" customWidth="1"/>
    <col min="975" max="978" width="12.7109375" style="11" customWidth="1"/>
    <col min="979" max="1221" width="9.140625" style="11"/>
    <col min="1222" max="1222" width="14.7109375" style="11" customWidth="1"/>
    <col min="1223" max="1223" width="40.7109375" style="11" customWidth="1"/>
    <col min="1224" max="1224" width="6.7109375" style="11" customWidth="1"/>
    <col min="1225" max="1227" width="12.7109375" style="11" customWidth="1"/>
    <col min="1228" max="1228" width="14.7109375" style="11" customWidth="1"/>
    <col min="1229" max="1230" width="15.7109375" style="11" customWidth="1"/>
    <col min="1231" max="1234" width="12.7109375" style="11" customWidth="1"/>
    <col min="1235" max="1477" width="9.140625" style="11"/>
    <col min="1478" max="1478" width="14.7109375" style="11" customWidth="1"/>
    <col min="1479" max="1479" width="40.7109375" style="11" customWidth="1"/>
    <col min="1480" max="1480" width="6.7109375" style="11" customWidth="1"/>
    <col min="1481" max="1483" width="12.7109375" style="11" customWidth="1"/>
    <col min="1484" max="1484" width="14.7109375" style="11" customWidth="1"/>
    <col min="1485" max="1486" width="15.7109375" style="11" customWidth="1"/>
    <col min="1487" max="1490" width="12.7109375" style="11" customWidth="1"/>
    <col min="1491" max="1733" width="9.140625" style="11"/>
    <col min="1734" max="1734" width="14.7109375" style="11" customWidth="1"/>
    <col min="1735" max="1735" width="40.7109375" style="11" customWidth="1"/>
    <col min="1736" max="1736" width="6.7109375" style="11" customWidth="1"/>
    <col min="1737" max="1739" width="12.7109375" style="11" customWidth="1"/>
    <col min="1740" max="1740" width="14.7109375" style="11" customWidth="1"/>
    <col min="1741" max="1742" width="15.7109375" style="11" customWidth="1"/>
    <col min="1743" max="1746" width="12.7109375" style="11" customWidth="1"/>
    <col min="1747" max="1989" width="9.140625" style="11"/>
    <col min="1990" max="1990" width="14.7109375" style="11" customWidth="1"/>
    <col min="1991" max="1991" width="40.7109375" style="11" customWidth="1"/>
    <col min="1992" max="1992" width="6.7109375" style="11" customWidth="1"/>
    <col min="1993" max="1995" width="12.7109375" style="11" customWidth="1"/>
    <col min="1996" max="1996" width="14.7109375" style="11" customWidth="1"/>
    <col min="1997" max="1998" width="15.7109375" style="11" customWidth="1"/>
    <col min="1999" max="2002" width="12.7109375" style="11" customWidth="1"/>
    <col min="2003" max="2245" width="9.140625" style="11"/>
    <col min="2246" max="2246" width="14.7109375" style="11" customWidth="1"/>
    <col min="2247" max="2247" width="40.7109375" style="11" customWidth="1"/>
    <col min="2248" max="2248" width="6.7109375" style="11" customWidth="1"/>
    <col min="2249" max="2251" width="12.7109375" style="11" customWidth="1"/>
    <col min="2252" max="2252" width="14.7109375" style="11" customWidth="1"/>
    <col min="2253" max="2254" width="15.7109375" style="11" customWidth="1"/>
    <col min="2255" max="2258" width="12.7109375" style="11" customWidth="1"/>
    <col min="2259" max="2501" width="9.140625" style="11"/>
    <col min="2502" max="2502" width="14.7109375" style="11" customWidth="1"/>
    <col min="2503" max="2503" width="40.7109375" style="11" customWidth="1"/>
    <col min="2504" max="2504" width="6.7109375" style="11" customWidth="1"/>
    <col min="2505" max="2507" width="12.7109375" style="11" customWidth="1"/>
    <col min="2508" max="2508" width="14.7109375" style="11" customWidth="1"/>
    <col min="2509" max="2510" width="15.7109375" style="11" customWidth="1"/>
    <col min="2511" max="2514" width="12.7109375" style="11" customWidth="1"/>
    <col min="2515" max="2757" width="9.140625" style="11"/>
    <col min="2758" max="2758" width="14.7109375" style="11" customWidth="1"/>
    <col min="2759" max="2759" width="40.7109375" style="11" customWidth="1"/>
    <col min="2760" max="2760" width="6.7109375" style="11" customWidth="1"/>
    <col min="2761" max="2763" width="12.7109375" style="11" customWidth="1"/>
    <col min="2764" max="2764" width="14.7109375" style="11" customWidth="1"/>
    <col min="2765" max="2766" width="15.7109375" style="11" customWidth="1"/>
    <col min="2767" max="2770" width="12.7109375" style="11" customWidth="1"/>
    <col min="2771" max="3013" width="9.140625" style="11"/>
    <col min="3014" max="3014" width="14.7109375" style="11" customWidth="1"/>
    <col min="3015" max="3015" width="40.7109375" style="11" customWidth="1"/>
    <col min="3016" max="3016" width="6.7109375" style="11" customWidth="1"/>
    <col min="3017" max="3019" width="12.7109375" style="11" customWidth="1"/>
    <col min="3020" max="3020" width="14.7109375" style="11" customWidth="1"/>
    <col min="3021" max="3022" width="15.7109375" style="11" customWidth="1"/>
    <col min="3023" max="3026" width="12.7109375" style="11" customWidth="1"/>
    <col min="3027" max="3269" width="9.140625" style="11"/>
    <col min="3270" max="3270" width="14.7109375" style="11" customWidth="1"/>
    <col min="3271" max="3271" width="40.7109375" style="11" customWidth="1"/>
    <col min="3272" max="3272" width="6.7109375" style="11" customWidth="1"/>
    <col min="3273" max="3275" width="12.7109375" style="11" customWidth="1"/>
    <col min="3276" max="3276" width="14.7109375" style="11" customWidth="1"/>
    <col min="3277" max="3278" width="15.7109375" style="11" customWidth="1"/>
    <col min="3279" max="3282" width="12.7109375" style="11" customWidth="1"/>
    <col min="3283" max="3525" width="9.140625" style="11"/>
    <col min="3526" max="3526" width="14.7109375" style="11" customWidth="1"/>
    <col min="3527" max="3527" width="40.7109375" style="11" customWidth="1"/>
    <col min="3528" max="3528" width="6.7109375" style="11" customWidth="1"/>
    <col min="3529" max="3531" width="12.7109375" style="11" customWidth="1"/>
    <col min="3532" max="3532" width="14.7109375" style="11" customWidth="1"/>
    <col min="3533" max="3534" width="15.7109375" style="11" customWidth="1"/>
    <col min="3535" max="3538" width="12.7109375" style="11" customWidth="1"/>
    <col min="3539" max="3781" width="9.140625" style="11"/>
    <col min="3782" max="3782" width="14.7109375" style="11" customWidth="1"/>
    <col min="3783" max="3783" width="40.7109375" style="11" customWidth="1"/>
    <col min="3784" max="3784" width="6.7109375" style="11" customWidth="1"/>
    <col min="3785" max="3787" width="12.7109375" style="11" customWidth="1"/>
    <col min="3788" max="3788" width="14.7109375" style="11" customWidth="1"/>
    <col min="3789" max="3790" width="15.7109375" style="11" customWidth="1"/>
    <col min="3791" max="3794" width="12.7109375" style="11" customWidth="1"/>
    <col min="3795" max="4037" width="9.140625" style="11"/>
    <col min="4038" max="4038" width="14.7109375" style="11" customWidth="1"/>
    <col min="4039" max="4039" width="40.7109375" style="11" customWidth="1"/>
    <col min="4040" max="4040" width="6.7109375" style="11" customWidth="1"/>
    <col min="4041" max="4043" width="12.7109375" style="11" customWidth="1"/>
    <col min="4044" max="4044" width="14.7109375" style="11" customWidth="1"/>
    <col min="4045" max="4046" width="15.7109375" style="11" customWidth="1"/>
    <col min="4047" max="4050" width="12.7109375" style="11" customWidth="1"/>
    <col min="4051" max="4293" width="9.140625" style="11"/>
    <col min="4294" max="4294" width="14.7109375" style="11" customWidth="1"/>
    <col min="4295" max="4295" width="40.7109375" style="11" customWidth="1"/>
    <col min="4296" max="4296" width="6.7109375" style="11" customWidth="1"/>
    <col min="4297" max="4299" width="12.7109375" style="11" customWidth="1"/>
    <col min="4300" max="4300" width="14.7109375" style="11" customWidth="1"/>
    <col min="4301" max="4302" width="15.7109375" style="11" customWidth="1"/>
    <col min="4303" max="4306" width="12.7109375" style="11" customWidth="1"/>
    <col min="4307" max="4549" width="9.140625" style="11"/>
    <col min="4550" max="4550" width="14.7109375" style="11" customWidth="1"/>
    <col min="4551" max="4551" width="40.7109375" style="11" customWidth="1"/>
    <col min="4552" max="4552" width="6.7109375" style="11" customWidth="1"/>
    <col min="4553" max="4555" width="12.7109375" style="11" customWidth="1"/>
    <col min="4556" max="4556" width="14.7109375" style="11" customWidth="1"/>
    <col min="4557" max="4558" width="15.7109375" style="11" customWidth="1"/>
    <col min="4559" max="4562" width="12.7109375" style="11" customWidth="1"/>
    <col min="4563" max="4805" width="9.140625" style="11"/>
    <col min="4806" max="4806" width="14.7109375" style="11" customWidth="1"/>
    <col min="4807" max="4807" width="40.7109375" style="11" customWidth="1"/>
    <col min="4808" max="4808" width="6.7109375" style="11" customWidth="1"/>
    <col min="4809" max="4811" width="12.7109375" style="11" customWidth="1"/>
    <col min="4812" max="4812" width="14.7109375" style="11" customWidth="1"/>
    <col min="4813" max="4814" width="15.7109375" style="11" customWidth="1"/>
    <col min="4815" max="4818" width="12.7109375" style="11" customWidth="1"/>
    <col min="4819" max="5061" width="9.140625" style="11"/>
    <col min="5062" max="5062" width="14.7109375" style="11" customWidth="1"/>
    <col min="5063" max="5063" width="40.7109375" style="11" customWidth="1"/>
    <col min="5064" max="5064" width="6.7109375" style="11" customWidth="1"/>
    <col min="5065" max="5067" width="12.7109375" style="11" customWidth="1"/>
    <col min="5068" max="5068" width="14.7109375" style="11" customWidth="1"/>
    <col min="5069" max="5070" width="15.7109375" style="11" customWidth="1"/>
    <col min="5071" max="5074" width="12.7109375" style="11" customWidth="1"/>
    <col min="5075" max="5317" width="9.140625" style="11"/>
    <col min="5318" max="5318" width="14.7109375" style="11" customWidth="1"/>
    <col min="5319" max="5319" width="40.7109375" style="11" customWidth="1"/>
    <col min="5320" max="5320" width="6.7109375" style="11" customWidth="1"/>
    <col min="5321" max="5323" width="12.7109375" style="11" customWidth="1"/>
    <col min="5324" max="5324" width="14.7109375" style="11" customWidth="1"/>
    <col min="5325" max="5326" width="15.7109375" style="11" customWidth="1"/>
    <col min="5327" max="5330" width="12.7109375" style="11" customWidth="1"/>
    <col min="5331" max="5573" width="9.140625" style="11"/>
    <col min="5574" max="5574" width="14.7109375" style="11" customWidth="1"/>
    <col min="5575" max="5575" width="40.7109375" style="11" customWidth="1"/>
    <col min="5576" max="5576" width="6.7109375" style="11" customWidth="1"/>
    <col min="5577" max="5579" width="12.7109375" style="11" customWidth="1"/>
    <col min="5580" max="5580" width="14.7109375" style="11" customWidth="1"/>
    <col min="5581" max="5582" width="15.7109375" style="11" customWidth="1"/>
    <col min="5583" max="5586" width="12.7109375" style="11" customWidth="1"/>
    <col min="5587" max="5829" width="9.140625" style="11"/>
    <col min="5830" max="5830" width="14.7109375" style="11" customWidth="1"/>
    <col min="5831" max="5831" width="40.7109375" style="11" customWidth="1"/>
    <col min="5832" max="5832" width="6.7109375" style="11" customWidth="1"/>
    <col min="5833" max="5835" width="12.7109375" style="11" customWidth="1"/>
    <col min="5836" max="5836" width="14.7109375" style="11" customWidth="1"/>
    <col min="5837" max="5838" width="15.7109375" style="11" customWidth="1"/>
    <col min="5839" max="5842" width="12.7109375" style="11" customWidth="1"/>
    <col min="5843" max="6085" width="9.140625" style="11"/>
    <col min="6086" max="6086" width="14.7109375" style="11" customWidth="1"/>
    <col min="6087" max="6087" width="40.7109375" style="11" customWidth="1"/>
    <col min="6088" max="6088" width="6.7109375" style="11" customWidth="1"/>
    <col min="6089" max="6091" width="12.7109375" style="11" customWidth="1"/>
    <col min="6092" max="6092" width="14.7109375" style="11" customWidth="1"/>
    <col min="6093" max="6094" width="15.7109375" style="11" customWidth="1"/>
    <col min="6095" max="6098" width="12.7109375" style="11" customWidth="1"/>
    <col min="6099" max="6341" width="9.140625" style="11"/>
    <col min="6342" max="6342" width="14.7109375" style="11" customWidth="1"/>
    <col min="6343" max="6343" width="40.7109375" style="11" customWidth="1"/>
    <col min="6344" max="6344" width="6.7109375" style="11" customWidth="1"/>
    <col min="6345" max="6347" width="12.7109375" style="11" customWidth="1"/>
    <col min="6348" max="6348" width="14.7109375" style="11" customWidth="1"/>
    <col min="6349" max="6350" width="15.7109375" style="11" customWidth="1"/>
    <col min="6351" max="6354" width="12.7109375" style="11" customWidth="1"/>
    <col min="6355" max="6597" width="9.140625" style="11"/>
    <col min="6598" max="6598" width="14.7109375" style="11" customWidth="1"/>
    <col min="6599" max="6599" width="40.7109375" style="11" customWidth="1"/>
    <col min="6600" max="6600" width="6.7109375" style="11" customWidth="1"/>
    <col min="6601" max="6603" width="12.7109375" style="11" customWidth="1"/>
    <col min="6604" max="6604" width="14.7109375" style="11" customWidth="1"/>
    <col min="6605" max="6606" width="15.7109375" style="11" customWidth="1"/>
    <col min="6607" max="6610" width="12.7109375" style="11" customWidth="1"/>
    <col min="6611" max="6853" width="9.140625" style="11"/>
    <col min="6854" max="6854" width="14.7109375" style="11" customWidth="1"/>
    <col min="6855" max="6855" width="40.7109375" style="11" customWidth="1"/>
    <col min="6856" max="6856" width="6.7109375" style="11" customWidth="1"/>
    <col min="6857" max="6859" width="12.7109375" style="11" customWidth="1"/>
    <col min="6860" max="6860" width="14.7109375" style="11" customWidth="1"/>
    <col min="6861" max="6862" width="15.7109375" style="11" customWidth="1"/>
    <col min="6863" max="6866" width="12.7109375" style="11" customWidth="1"/>
    <col min="6867" max="7109" width="9.140625" style="11"/>
    <col min="7110" max="7110" width="14.7109375" style="11" customWidth="1"/>
    <col min="7111" max="7111" width="40.7109375" style="11" customWidth="1"/>
    <col min="7112" max="7112" width="6.7109375" style="11" customWidth="1"/>
    <col min="7113" max="7115" width="12.7109375" style="11" customWidth="1"/>
    <col min="7116" max="7116" width="14.7109375" style="11" customWidth="1"/>
    <col min="7117" max="7118" width="15.7109375" style="11" customWidth="1"/>
    <col min="7119" max="7122" width="12.7109375" style="11" customWidth="1"/>
    <col min="7123" max="7365" width="9.140625" style="11"/>
    <col min="7366" max="7366" width="14.7109375" style="11" customWidth="1"/>
    <col min="7367" max="7367" width="40.7109375" style="11" customWidth="1"/>
    <col min="7368" max="7368" width="6.7109375" style="11" customWidth="1"/>
    <col min="7369" max="7371" width="12.7109375" style="11" customWidth="1"/>
    <col min="7372" max="7372" width="14.7109375" style="11" customWidth="1"/>
    <col min="7373" max="7374" width="15.7109375" style="11" customWidth="1"/>
    <col min="7375" max="7378" width="12.7109375" style="11" customWidth="1"/>
    <col min="7379" max="7621" width="9.140625" style="11"/>
    <col min="7622" max="7622" width="14.7109375" style="11" customWidth="1"/>
    <col min="7623" max="7623" width="40.7109375" style="11" customWidth="1"/>
    <col min="7624" max="7624" width="6.7109375" style="11" customWidth="1"/>
    <col min="7625" max="7627" width="12.7109375" style="11" customWidth="1"/>
    <col min="7628" max="7628" width="14.7109375" style="11" customWidth="1"/>
    <col min="7629" max="7630" width="15.7109375" style="11" customWidth="1"/>
    <col min="7631" max="7634" width="12.7109375" style="11" customWidth="1"/>
    <col min="7635" max="7877" width="9.140625" style="11"/>
    <col min="7878" max="7878" width="14.7109375" style="11" customWidth="1"/>
    <col min="7879" max="7879" width="40.7109375" style="11" customWidth="1"/>
    <col min="7880" max="7880" width="6.7109375" style="11" customWidth="1"/>
    <col min="7881" max="7883" width="12.7109375" style="11" customWidth="1"/>
    <col min="7884" max="7884" width="14.7109375" style="11" customWidth="1"/>
    <col min="7885" max="7886" width="15.7109375" style="11" customWidth="1"/>
    <col min="7887" max="7890" width="12.7109375" style="11" customWidth="1"/>
    <col min="7891" max="8133" width="9.140625" style="11"/>
    <col min="8134" max="8134" width="14.7109375" style="11" customWidth="1"/>
    <col min="8135" max="8135" width="40.7109375" style="11" customWidth="1"/>
    <col min="8136" max="8136" width="6.7109375" style="11" customWidth="1"/>
    <col min="8137" max="8139" width="12.7109375" style="11" customWidth="1"/>
    <col min="8140" max="8140" width="14.7109375" style="11" customWidth="1"/>
    <col min="8141" max="8142" width="15.7109375" style="11" customWidth="1"/>
    <col min="8143" max="8146" width="12.7109375" style="11" customWidth="1"/>
    <col min="8147" max="8389" width="9.140625" style="11"/>
    <col min="8390" max="8390" width="14.7109375" style="11" customWidth="1"/>
    <col min="8391" max="8391" width="40.7109375" style="11" customWidth="1"/>
    <col min="8392" max="8392" width="6.7109375" style="11" customWidth="1"/>
    <col min="8393" max="8395" width="12.7109375" style="11" customWidth="1"/>
    <col min="8396" max="8396" width="14.7109375" style="11" customWidth="1"/>
    <col min="8397" max="8398" width="15.7109375" style="11" customWidth="1"/>
    <col min="8399" max="8402" width="12.7109375" style="11" customWidth="1"/>
    <col min="8403" max="8645" width="9.140625" style="11"/>
    <col min="8646" max="8646" width="14.7109375" style="11" customWidth="1"/>
    <col min="8647" max="8647" width="40.7109375" style="11" customWidth="1"/>
    <col min="8648" max="8648" width="6.7109375" style="11" customWidth="1"/>
    <col min="8649" max="8651" width="12.7109375" style="11" customWidth="1"/>
    <col min="8652" max="8652" width="14.7109375" style="11" customWidth="1"/>
    <col min="8653" max="8654" width="15.7109375" style="11" customWidth="1"/>
    <col min="8655" max="8658" width="12.7109375" style="11" customWidth="1"/>
    <col min="8659" max="8901" width="9.140625" style="11"/>
    <col min="8902" max="8902" width="14.7109375" style="11" customWidth="1"/>
    <col min="8903" max="8903" width="40.7109375" style="11" customWidth="1"/>
    <col min="8904" max="8904" width="6.7109375" style="11" customWidth="1"/>
    <col min="8905" max="8907" width="12.7109375" style="11" customWidth="1"/>
    <col min="8908" max="8908" width="14.7109375" style="11" customWidth="1"/>
    <col min="8909" max="8910" width="15.7109375" style="11" customWidth="1"/>
    <col min="8911" max="8914" width="12.7109375" style="11" customWidth="1"/>
    <col min="8915" max="9157" width="9.140625" style="11"/>
    <col min="9158" max="9158" width="14.7109375" style="11" customWidth="1"/>
    <col min="9159" max="9159" width="40.7109375" style="11" customWidth="1"/>
    <col min="9160" max="9160" width="6.7109375" style="11" customWidth="1"/>
    <col min="9161" max="9163" width="12.7109375" style="11" customWidth="1"/>
    <col min="9164" max="9164" width="14.7109375" style="11" customWidth="1"/>
    <col min="9165" max="9166" width="15.7109375" style="11" customWidth="1"/>
    <col min="9167" max="9170" width="12.7109375" style="11" customWidth="1"/>
    <col min="9171" max="9413" width="9.140625" style="11"/>
    <col min="9414" max="9414" width="14.7109375" style="11" customWidth="1"/>
    <col min="9415" max="9415" width="40.7109375" style="11" customWidth="1"/>
    <col min="9416" max="9416" width="6.7109375" style="11" customWidth="1"/>
    <col min="9417" max="9419" width="12.7109375" style="11" customWidth="1"/>
    <col min="9420" max="9420" width="14.7109375" style="11" customWidth="1"/>
    <col min="9421" max="9422" width="15.7109375" style="11" customWidth="1"/>
    <col min="9423" max="9426" width="12.7109375" style="11" customWidth="1"/>
    <col min="9427" max="9669" width="9.140625" style="11"/>
    <col min="9670" max="9670" width="14.7109375" style="11" customWidth="1"/>
    <col min="9671" max="9671" width="40.7109375" style="11" customWidth="1"/>
    <col min="9672" max="9672" width="6.7109375" style="11" customWidth="1"/>
    <col min="9673" max="9675" width="12.7109375" style="11" customWidth="1"/>
    <col min="9676" max="9676" width="14.7109375" style="11" customWidth="1"/>
    <col min="9677" max="9678" width="15.7109375" style="11" customWidth="1"/>
    <col min="9679" max="9682" width="12.7109375" style="11" customWidth="1"/>
    <col min="9683" max="9925" width="9.140625" style="11"/>
    <col min="9926" max="9926" width="14.7109375" style="11" customWidth="1"/>
    <col min="9927" max="9927" width="40.7109375" style="11" customWidth="1"/>
    <col min="9928" max="9928" width="6.7109375" style="11" customWidth="1"/>
    <col min="9929" max="9931" width="12.7109375" style="11" customWidth="1"/>
    <col min="9932" max="9932" width="14.7109375" style="11" customWidth="1"/>
    <col min="9933" max="9934" width="15.7109375" style="11" customWidth="1"/>
    <col min="9935" max="9938" width="12.7109375" style="11" customWidth="1"/>
    <col min="9939" max="10181" width="9.140625" style="11"/>
    <col min="10182" max="10182" width="14.7109375" style="11" customWidth="1"/>
    <col min="10183" max="10183" width="40.7109375" style="11" customWidth="1"/>
    <col min="10184" max="10184" width="6.7109375" style="11" customWidth="1"/>
    <col min="10185" max="10187" width="12.7109375" style="11" customWidth="1"/>
    <col min="10188" max="10188" width="14.7109375" style="11" customWidth="1"/>
    <col min="10189" max="10190" width="15.7109375" style="11" customWidth="1"/>
    <col min="10191" max="10194" width="12.7109375" style="11" customWidth="1"/>
    <col min="10195" max="10437" width="9.140625" style="11"/>
    <col min="10438" max="10438" width="14.7109375" style="11" customWidth="1"/>
    <col min="10439" max="10439" width="40.7109375" style="11" customWidth="1"/>
    <col min="10440" max="10440" width="6.7109375" style="11" customWidth="1"/>
    <col min="10441" max="10443" width="12.7109375" style="11" customWidth="1"/>
    <col min="10444" max="10444" width="14.7109375" style="11" customWidth="1"/>
    <col min="10445" max="10446" width="15.7109375" style="11" customWidth="1"/>
    <col min="10447" max="10450" width="12.7109375" style="11" customWidth="1"/>
    <col min="10451" max="10693" width="9.140625" style="11"/>
    <col min="10694" max="10694" width="14.7109375" style="11" customWidth="1"/>
    <col min="10695" max="10695" width="40.7109375" style="11" customWidth="1"/>
    <col min="10696" max="10696" width="6.7109375" style="11" customWidth="1"/>
    <col min="10697" max="10699" width="12.7109375" style="11" customWidth="1"/>
    <col min="10700" max="10700" width="14.7109375" style="11" customWidth="1"/>
    <col min="10701" max="10702" width="15.7109375" style="11" customWidth="1"/>
    <col min="10703" max="10706" width="12.7109375" style="11" customWidth="1"/>
    <col min="10707" max="10949" width="9.140625" style="11"/>
    <col min="10950" max="10950" width="14.7109375" style="11" customWidth="1"/>
    <col min="10951" max="10951" width="40.7109375" style="11" customWidth="1"/>
    <col min="10952" max="10952" width="6.7109375" style="11" customWidth="1"/>
    <col min="10953" max="10955" width="12.7109375" style="11" customWidth="1"/>
    <col min="10956" max="10956" width="14.7109375" style="11" customWidth="1"/>
    <col min="10957" max="10958" width="15.7109375" style="11" customWidth="1"/>
    <col min="10959" max="10962" width="12.7109375" style="11" customWidth="1"/>
    <col min="10963" max="11205" width="9.140625" style="11"/>
    <col min="11206" max="11206" width="14.7109375" style="11" customWidth="1"/>
    <col min="11207" max="11207" width="40.7109375" style="11" customWidth="1"/>
    <col min="11208" max="11208" width="6.7109375" style="11" customWidth="1"/>
    <col min="11209" max="11211" width="12.7109375" style="11" customWidth="1"/>
    <col min="11212" max="11212" width="14.7109375" style="11" customWidth="1"/>
    <col min="11213" max="11214" width="15.7109375" style="11" customWidth="1"/>
    <col min="11215" max="11218" width="12.7109375" style="11" customWidth="1"/>
    <col min="11219" max="11461" width="9.140625" style="11"/>
    <col min="11462" max="11462" width="14.7109375" style="11" customWidth="1"/>
    <col min="11463" max="11463" width="40.7109375" style="11" customWidth="1"/>
    <col min="11464" max="11464" width="6.7109375" style="11" customWidth="1"/>
    <col min="11465" max="11467" width="12.7109375" style="11" customWidth="1"/>
    <col min="11468" max="11468" width="14.7109375" style="11" customWidth="1"/>
    <col min="11469" max="11470" width="15.7109375" style="11" customWidth="1"/>
    <col min="11471" max="11474" width="12.7109375" style="11" customWidth="1"/>
    <col min="11475" max="11717" width="9.140625" style="11"/>
    <col min="11718" max="11718" width="14.7109375" style="11" customWidth="1"/>
    <col min="11719" max="11719" width="40.7109375" style="11" customWidth="1"/>
    <col min="11720" max="11720" width="6.7109375" style="11" customWidth="1"/>
    <col min="11721" max="11723" width="12.7109375" style="11" customWidth="1"/>
    <col min="11724" max="11724" width="14.7109375" style="11" customWidth="1"/>
    <col min="11725" max="11726" width="15.7109375" style="11" customWidth="1"/>
    <col min="11727" max="11730" width="12.7109375" style="11" customWidth="1"/>
    <col min="11731" max="11973" width="9.140625" style="11"/>
    <col min="11974" max="11974" width="14.7109375" style="11" customWidth="1"/>
    <col min="11975" max="11975" width="40.7109375" style="11" customWidth="1"/>
    <col min="11976" max="11976" width="6.7109375" style="11" customWidth="1"/>
    <col min="11977" max="11979" width="12.7109375" style="11" customWidth="1"/>
    <col min="11980" max="11980" width="14.7109375" style="11" customWidth="1"/>
    <col min="11981" max="11982" width="15.7109375" style="11" customWidth="1"/>
    <col min="11983" max="11986" width="12.7109375" style="11" customWidth="1"/>
    <col min="11987" max="12229" width="9.140625" style="11"/>
    <col min="12230" max="12230" width="14.7109375" style="11" customWidth="1"/>
    <col min="12231" max="12231" width="40.7109375" style="11" customWidth="1"/>
    <col min="12232" max="12232" width="6.7109375" style="11" customWidth="1"/>
    <col min="12233" max="12235" width="12.7109375" style="11" customWidth="1"/>
    <col min="12236" max="12236" width="14.7109375" style="11" customWidth="1"/>
    <col min="12237" max="12238" width="15.7109375" style="11" customWidth="1"/>
    <col min="12239" max="12242" width="12.7109375" style="11" customWidth="1"/>
    <col min="12243" max="12485" width="9.140625" style="11"/>
    <col min="12486" max="12486" width="14.7109375" style="11" customWidth="1"/>
    <col min="12487" max="12487" width="40.7109375" style="11" customWidth="1"/>
    <col min="12488" max="12488" width="6.7109375" style="11" customWidth="1"/>
    <col min="12489" max="12491" width="12.7109375" style="11" customWidth="1"/>
    <col min="12492" max="12492" width="14.7109375" style="11" customWidth="1"/>
    <col min="12493" max="12494" width="15.7109375" style="11" customWidth="1"/>
    <col min="12495" max="12498" width="12.7109375" style="11" customWidth="1"/>
    <col min="12499" max="12741" width="9.140625" style="11"/>
    <col min="12742" max="12742" width="14.7109375" style="11" customWidth="1"/>
    <col min="12743" max="12743" width="40.7109375" style="11" customWidth="1"/>
    <col min="12744" max="12744" width="6.7109375" style="11" customWidth="1"/>
    <col min="12745" max="12747" width="12.7109375" style="11" customWidth="1"/>
    <col min="12748" max="12748" width="14.7109375" style="11" customWidth="1"/>
    <col min="12749" max="12750" width="15.7109375" style="11" customWidth="1"/>
    <col min="12751" max="12754" width="12.7109375" style="11" customWidth="1"/>
    <col min="12755" max="12997" width="9.140625" style="11"/>
    <col min="12998" max="12998" width="14.7109375" style="11" customWidth="1"/>
    <col min="12999" max="12999" width="40.7109375" style="11" customWidth="1"/>
    <col min="13000" max="13000" width="6.7109375" style="11" customWidth="1"/>
    <col min="13001" max="13003" width="12.7109375" style="11" customWidth="1"/>
    <col min="13004" max="13004" width="14.7109375" style="11" customWidth="1"/>
    <col min="13005" max="13006" width="15.7109375" style="11" customWidth="1"/>
    <col min="13007" max="13010" width="12.7109375" style="11" customWidth="1"/>
    <col min="13011" max="13253" width="9.140625" style="11"/>
    <col min="13254" max="13254" width="14.7109375" style="11" customWidth="1"/>
    <col min="13255" max="13255" width="40.7109375" style="11" customWidth="1"/>
    <col min="13256" max="13256" width="6.7109375" style="11" customWidth="1"/>
    <col min="13257" max="13259" width="12.7109375" style="11" customWidth="1"/>
    <col min="13260" max="13260" width="14.7109375" style="11" customWidth="1"/>
    <col min="13261" max="13262" width="15.7109375" style="11" customWidth="1"/>
    <col min="13263" max="13266" width="12.7109375" style="11" customWidth="1"/>
    <col min="13267" max="13509" width="9.140625" style="11"/>
    <col min="13510" max="13510" width="14.7109375" style="11" customWidth="1"/>
    <col min="13511" max="13511" width="40.7109375" style="11" customWidth="1"/>
    <col min="13512" max="13512" width="6.7109375" style="11" customWidth="1"/>
    <col min="13513" max="13515" width="12.7109375" style="11" customWidth="1"/>
    <col min="13516" max="13516" width="14.7109375" style="11" customWidth="1"/>
    <col min="13517" max="13518" width="15.7109375" style="11" customWidth="1"/>
    <col min="13519" max="13522" width="12.7109375" style="11" customWidth="1"/>
    <col min="13523" max="13765" width="9.140625" style="11"/>
    <col min="13766" max="13766" width="14.7109375" style="11" customWidth="1"/>
    <col min="13767" max="13767" width="40.7109375" style="11" customWidth="1"/>
    <col min="13768" max="13768" width="6.7109375" style="11" customWidth="1"/>
    <col min="13769" max="13771" width="12.7109375" style="11" customWidth="1"/>
    <col min="13772" max="13772" width="14.7109375" style="11" customWidth="1"/>
    <col min="13773" max="13774" width="15.7109375" style="11" customWidth="1"/>
    <col min="13775" max="13778" width="12.7109375" style="11" customWidth="1"/>
    <col min="13779" max="14021" width="9.140625" style="11"/>
    <col min="14022" max="14022" width="14.7109375" style="11" customWidth="1"/>
    <col min="14023" max="14023" width="40.7109375" style="11" customWidth="1"/>
    <col min="14024" max="14024" width="6.7109375" style="11" customWidth="1"/>
    <col min="14025" max="14027" width="12.7109375" style="11" customWidth="1"/>
    <col min="14028" max="14028" width="14.7109375" style="11" customWidth="1"/>
    <col min="14029" max="14030" width="15.7109375" style="11" customWidth="1"/>
    <col min="14031" max="14034" width="12.7109375" style="11" customWidth="1"/>
    <col min="14035" max="14277" width="9.140625" style="11"/>
    <col min="14278" max="14278" width="14.7109375" style="11" customWidth="1"/>
    <col min="14279" max="14279" width="40.7109375" style="11" customWidth="1"/>
    <col min="14280" max="14280" width="6.7109375" style="11" customWidth="1"/>
    <col min="14281" max="14283" width="12.7109375" style="11" customWidth="1"/>
    <col min="14284" max="14284" width="14.7109375" style="11" customWidth="1"/>
    <col min="14285" max="14286" width="15.7109375" style="11" customWidth="1"/>
    <col min="14287" max="14290" width="12.7109375" style="11" customWidth="1"/>
    <col min="14291" max="14533" width="9.140625" style="11"/>
    <col min="14534" max="14534" width="14.7109375" style="11" customWidth="1"/>
    <col min="14535" max="14535" width="40.7109375" style="11" customWidth="1"/>
    <col min="14536" max="14536" width="6.7109375" style="11" customWidth="1"/>
    <col min="14537" max="14539" width="12.7109375" style="11" customWidth="1"/>
    <col min="14540" max="14540" width="14.7109375" style="11" customWidth="1"/>
    <col min="14541" max="14542" width="15.7109375" style="11" customWidth="1"/>
    <col min="14543" max="14546" width="12.7109375" style="11" customWidth="1"/>
    <col min="14547" max="14789" width="9.140625" style="11"/>
    <col min="14790" max="14790" width="14.7109375" style="11" customWidth="1"/>
    <col min="14791" max="14791" width="40.7109375" style="11" customWidth="1"/>
    <col min="14792" max="14792" width="6.7109375" style="11" customWidth="1"/>
    <col min="14793" max="14795" width="12.7109375" style="11" customWidth="1"/>
    <col min="14796" max="14796" width="14.7109375" style="11" customWidth="1"/>
    <col min="14797" max="14798" width="15.7109375" style="11" customWidth="1"/>
    <col min="14799" max="14802" width="12.7109375" style="11" customWidth="1"/>
    <col min="14803" max="15045" width="9.140625" style="11"/>
    <col min="15046" max="15046" width="14.7109375" style="11" customWidth="1"/>
    <col min="15047" max="15047" width="40.7109375" style="11" customWidth="1"/>
    <col min="15048" max="15048" width="6.7109375" style="11" customWidth="1"/>
    <col min="15049" max="15051" width="12.7109375" style="11" customWidth="1"/>
    <col min="15052" max="15052" width="14.7109375" style="11" customWidth="1"/>
    <col min="15053" max="15054" width="15.7109375" style="11" customWidth="1"/>
    <col min="15055" max="15058" width="12.7109375" style="11" customWidth="1"/>
    <col min="15059" max="15301" width="9.140625" style="11"/>
    <col min="15302" max="15302" width="14.7109375" style="11" customWidth="1"/>
    <col min="15303" max="15303" width="40.7109375" style="11" customWidth="1"/>
    <col min="15304" max="15304" width="6.7109375" style="11" customWidth="1"/>
    <col min="15305" max="15307" width="12.7109375" style="11" customWidth="1"/>
    <col min="15308" max="15308" width="14.7109375" style="11" customWidth="1"/>
    <col min="15309" max="15310" width="15.7109375" style="11" customWidth="1"/>
    <col min="15311" max="15314" width="12.7109375" style="11" customWidth="1"/>
    <col min="15315" max="15557" width="9.140625" style="11"/>
    <col min="15558" max="15558" width="14.7109375" style="11" customWidth="1"/>
    <col min="15559" max="15559" width="40.7109375" style="11" customWidth="1"/>
    <col min="15560" max="15560" width="6.7109375" style="11" customWidth="1"/>
    <col min="15561" max="15563" width="12.7109375" style="11" customWidth="1"/>
    <col min="15564" max="15564" width="14.7109375" style="11" customWidth="1"/>
    <col min="15565" max="15566" width="15.7109375" style="11" customWidth="1"/>
    <col min="15567" max="15570" width="12.7109375" style="11" customWidth="1"/>
    <col min="15571" max="15813" width="9.140625" style="11"/>
    <col min="15814" max="15814" width="14.7109375" style="11" customWidth="1"/>
    <col min="15815" max="15815" width="40.7109375" style="11" customWidth="1"/>
    <col min="15816" max="15816" width="6.7109375" style="11" customWidth="1"/>
    <col min="15817" max="15819" width="12.7109375" style="11" customWidth="1"/>
    <col min="15820" max="15820" width="14.7109375" style="11" customWidth="1"/>
    <col min="15821" max="15822" width="15.7109375" style="11" customWidth="1"/>
    <col min="15823" max="15826" width="12.7109375" style="11" customWidth="1"/>
    <col min="15827" max="16069" width="9.140625" style="11"/>
    <col min="16070" max="16070" width="14.7109375" style="11" customWidth="1"/>
    <col min="16071" max="16071" width="40.7109375" style="11" customWidth="1"/>
    <col min="16072" max="16072" width="6.7109375" style="11" customWidth="1"/>
    <col min="16073" max="16075" width="12.7109375" style="11" customWidth="1"/>
    <col min="16076" max="16076" width="14.7109375" style="11" customWidth="1"/>
    <col min="16077" max="16078" width="15.7109375" style="11" customWidth="1"/>
    <col min="16079" max="16082" width="12.7109375" style="11" customWidth="1"/>
    <col min="16083" max="16384" width="9.140625" style="11"/>
  </cols>
  <sheetData>
    <row r="1" spans="1:11" s="2" customFormat="1" x14ac:dyDescent="0.2">
      <c r="A1" s="1"/>
      <c r="B1" s="146" t="s">
        <v>103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124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66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129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 " &amp; A7</f>
        <v>FORNECIMENTO, TRANSPORTE E INSTALAÇÃO DE MÓDULOS SANITÁRIOS COM TRATAMENTO POR DESIDRATAÇÃO - PARAÍBA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128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67</v>
      </c>
      <c r="C8" s="171"/>
      <c r="D8" s="171"/>
      <c r="E8" s="171"/>
      <c r="F8" s="172"/>
      <c r="G8" s="151" t="s">
        <v>49</v>
      </c>
      <c r="H8" s="152"/>
      <c r="I8" s="167">
        <v>600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110</v>
      </c>
      <c r="H9" s="162"/>
      <c r="I9" s="161">
        <f>ROUND(J33,2)</f>
        <v>13750.24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1116440.1399999999</v>
      </c>
      <c r="J12" s="104">
        <f>ROUND(I12/$I$8,2)</f>
        <v>1860.73</v>
      </c>
    </row>
    <row r="13" spans="1:11" s="17" customFormat="1" ht="24.95" customHeight="1" x14ac:dyDescent="0.25">
      <c r="A13" s="105" t="s">
        <v>6</v>
      </c>
      <c r="B13" s="106" t="s">
        <v>74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72</v>
      </c>
      <c r="B14" s="107" t="s">
        <v>75</v>
      </c>
      <c r="C14" s="109" t="s">
        <v>69</v>
      </c>
      <c r="D14" s="110" t="s">
        <v>134</v>
      </c>
      <c r="E14" s="110" t="s">
        <v>76</v>
      </c>
      <c r="F14" s="110">
        <f>2.4*1.2*(I8/28)</f>
        <v>61.714285714285708</v>
      </c>
      <c r="G14" s="111">
        <f>COMPOSIÇÕES!H18</f>
        <v>379.73</v>
      </c>
      <c r="H14" s="112">
        <f t="shared" ref="H14" si="0">ROUND(G14+G14*$I$6,2)</f>
        <v>468.97</v>
      </c>
      <c r="I14" s="113">
        <f t="shared" ref="I14" si="1">ROUND(ROUND(F14,2)*ROUND(H14,2),2)</f>
        <v>28940.14</v>
      </c>
      <c r="J14" s="113">
        <f>ROUND(I14/$I$8,2)</f>
        <v>48.23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105</v>
      </c>
      <c r="C16" s="145"/>
      <c r="D16" s="145"/>
      <c r="E16" s="145"/>
      <c r="F16" s="145"/>
      <c r="G16" s="145"/>
      <c r="H16" s="145"/>
      <c r="I16" s="104">
        <f>ROUND(SUM(I17:I20),2)</f>
        <v>98664</v>
      </c>
      <c r="J16" s="104">
        <f>ROUND(I16/$I$8,2)</f>
        <v>164.44</v>
      </c>
    </row>
    <row r="17" spans="1:11" s="17" customFormat="1" ht="33" x14ac:dyDescent="0.25">
      <c r="A17" s="115" t="s">
        <v>13</v>
      </c>
      <c r="B17" s="116" t="s">
        <v>93</v>
      </c>
      <c r="C17" s="117" t="s">
        <v>70</v>
      </c>
      <c r="D17" s="118" t="s">
        <v>19</v>
      </c>
      <c r="E17" s="112">
        <v>123.1331</v>
      </c>
      <c r="F17" s="112">
        <f>E17*$I$8</f>
        <v>73879.86</v>
      </c>
      <c r="G17" s="112">
        <f>G18</f>
        <v>0.94000000000000006</v>
      </c>
      <c r="H17" s="112">
        <f t="shared" ref="H17:H20" si="2">ROUND(G17+G17*$I$6,2)</f>
        <v>1.1599999999999999</v>
      </c>
      <c r="I17" s="112">
        <f>ROUND(ROUND(F17,2)*ROUND(H17,2),2)</f>
        <v>85700.64</v>
      </c>
      <c r="J17" s="112">
        <f>I17/$I$8</f>
        <v>142.83439999999999</v>
      </c>
    </row>
    <row r="18" spans="1:11" ht="33" x14ac:dyDescent="0.25">
      <c r="A18" s="115" t="s">
        <v>87</v>
      </c>
      <c r="B18" s="116" t="s">
        <v>100</v>
      </c>
      <c r="C18" s="117" t="s">
        <v>71</v>
      </c>
      <c r="D18" s="118" t="s">
        <v>19</v>
      </c>
      <c r="E18" s="112">
        <v>12.26</v>
      </c>
      <c r="F18" s="112">
        <f t="shared" ref="F18:F20" si="3">E18*$I$8</f>
        <v>7356</v>
      </c>
      <c r="G18" s="112">
        <f>COMPOSIÇÕES!H30</f>
        <v>0.94000000000000006</v>
      </c>
      <c r="H18" s="112">
        <f t="shared" si="2"/>
        <v>1.1599999999999999</v>
      </c>
      <c r="I18" s="112">
        <f>ROUND(ROUND(F18,2)*ROUND(H18,2),2)</f>
        <v>8532.9599999999991</v>
      </c>
      <c r="J18" s="112">
        <f>I18/$I$8</f>
        <v>14.221599999999999</v>
      </c>
      <c r="K18" s="16"/>
    </row>
    <row r="19" spans="1:11" ht="33" x14ac:dyDescent="0.25">
      <c r="A19" s="115" t="s">
        <v>88</v>
      </c>
      <c r="B19" s="116" t="s">
        <v>95</v>
      </c>
      <c r="C19" s="117" t="s">
        <v>90</v>
      </c>
      <c r="D19" s="118" t="s">
        <v>19</v>
      </c>
      <c r="E19" s="112">
        <v>0.65</v>
      </c>
      <c r="F19" s="112">
        <f t="shared" si="3"/>
        <v>390</v>
      </c>
      <c r="G19" s="112">
        <f>COMPOSIÇÕES!H35</f>
        <v>1.67</v>
      </c>
      <c r="H19" s="112">
        <f t="shared" si="2"/>
        <v>2.06</v>
      </c>
      <c r="I19" s="112">
        <f t="shared" ref="I19:I20" si="4">ROUND(ROUND(F19,2)*ROUND(H19,2),2)</f>
        <v>803.4</v>
      </c>
      <c r="J19" s="112">
        <f t="shared" ref="J19:J20" si="5">I19/$I$8</f>
        <v>1.339</v>
      </c>
      <c r="K19" s="16"/>
    </row>
    <row r="20" spans="1:11" ht="33" x14ac:dyDescent="0.25">
      <c r="A20" s="115" t="s">
        <v>91</v>
      </c>
      <c r="B20" s="116" t="s">
        <v>96</v>
      </c>
      <c r="C20" s="117" t="s">
        <v>92</v>
      </c>
      <c r="D20" s="118" t="s">
        <v>19</v>
      </c>
      <c r="E20" s="112">
        <v>1.95</v>
      </c>
      <c r="F20" s="112">
        <f t="shared" si="3"/>
        <v>1170</v>
      </c>
      <c r="G20" s="112">
        <f>COMPOSIÇÕES!H40</f>
        <v>2.5099999999999998</v>
      </c>
      <c r="H20" s="112">
        <f t="shared" si="2"/>
        <v>3.1</v>
      </c>
      <c r="I20" s="112">
        <f t="shared" si="4"/>
        <v>3627</v>
      </c>
      <c r="J20" s="112">
        <f t="shared" si="5"/>
        <v>6.0449999999999999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106</v>
      </c>
      <c r="C22" s="145"/>
      <c r="D22" s="145"/>
      <c r="E22" s="145"/>
      <c r="F22" s="145"/>
      <c r="G22" s="145"/>
      <c r="H22" s="145"/>
      <c r="I22" s="104">
        <f>ROUND(SUBTOTAL(9,I23:I23),2)</f>
        <v>988836</v>
      </c>
      <c r="J22" s="104">
        <f>ROUND(I22/$I$8,2)</f>
        <v>1648.06</v>
      </c>
    </row>
    <row r="23" spans="1:11" ht="42" customHeight="1" x14ac:dyDescent="0.25">
      <c r="A23" s="115" t="s">
        <v>89</v>
      </c>
      <c r="B23" s="116" t="s">
        <v>107</v>
      </c>
      <c r="C23" s="118" t="s">
        <v>50</v>
      </c>
      <c r="D23" s="118" t="s">
        <v>9</v>
      </c>
      <c r="E23" s="112">
        <v>1</v>
      </c>
      <c r="F23" s="112">
        <f>$I$8</f>
        <v>600</v>
      </c>
      <c r="G23" s="132" t="s">
        <v>76</v>
      </c>
      <c r="H23" s="132">
        <v>1648.0589887768169</v>
      </c>
      <c r="I23" s="112">
        <f t="shared" ref="I23" si="6">ROUND(ROUND(F23,2)*ROUND(H23,2),2)</f>
        <v>988836</v>
      </c>
      <c r="J23" s="112">
        <f>I23/$I$8</f>
        <v>1648.06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68</v>
      </c>
      <c r="C25" s="145"/>
      <c r="D25" s="145"/>
      <c r="E25" s="145"/>
      <c r="F25" s="145"/>
      <c r="G25" s="145"/>
      <c r="H25" s="145"/>
      <c r="I25" s="104">
        <f>ROUND(SUM(I26:I27),2)</f>
        <v>7050414</v>
      </c>
      <c r="J25" s="104">
        <f>ROUND(I25/$I$8,2)</f>
        <v>11750.69</v>
      </c>
    </row>
    <row r="26" spans="1:11" ht="24.95" customHeight="1" x14ac:dyDescent="0.25">
      <c r="A26" s="129" t="s">
        <v>15</v>
      </c>
      <c r="B26" s="116" t="s">
        <v>104</v>
      </c>
      <c r="C26" s="118" t="s">
        <v>51</v>
      </c>
      <c r="D26" s="118" t="s">
        <v>9</v>
      </c>
      <c r="E26" s="112">
        <v>1</v>
      </c>
      <c r="F26" s="112">
        <f>$I$8</f>
        <v>600</v>
      </c>
      <c r="G26" s="132" t="s">
        <v>76</v>
      </c>
      <c r="H26" s="132">
        <v>11738.073454578411</v>
      </c>
      <c r="I26" s="112">
        <f>ROUND(ROUND(F26,2)*ROUND(H26,2),2)</f>
        <v>7042842</v>
      </c>
      <c r="J26" s="112">
        <f>I26/$I$8</f>
        <v>11738.07</v>
      </c>
      <c r="K26" s="33"/>
    </row>
    <row r="27" spans="1:11" ht="24.95" customHeight="1" x14ac:dyDescent="0.25">
      <c r="A27" s="129" t="s">
        <v>111</v>
      </c>
      <c r="B27" s="116" t="s">
        <v>123</v>
      </c>
      <c r="C27" s="118" t="s">
        <v>136</v>
      </c>
      <c r="D27" s="118" t="s">
        <v>9</v>
      </c>
      <c r="E27" s="112">
        <v>1</v>
      </c>
      <c r="F27" s="112">
        <f>I8</f>
        <v>600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7572</v>
      </c>
      <c r="J27" s="112">
        <f>I27/$I$8</f>
        <v>12.62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125</v>
      </c>
      <c r="C29" s="145"/>
      <c r="D29" s="145"/>
      <c r="E29" s="145"/>
      <c r="F29" s="145"/>
      <c r="G29" s="145"/>
      <c r="H29" s="145"/>
      <c r="I29" s="140">
        <f>SUM(I30:I31)</f>
        <v>83292.67</v>
      </c>
      <c r="J29" s="141">
        <f>ROUND(I29/$I$8,2)</f>
        <v>138.82</v>
      </c>
      <c r="K29" s="33"/>
    </row>
    <row r="30" spans="1:11" ht="24.95" customHeight="1" x14ac:dyDescent="0.25">
      <c r="A30" s="129" t="s">
        <v>126</v>
      </c>
      <c r="B30" s="116" t="s">
        <v>127</v>
      </c>
      <c r="C30" s="117" t="s">
        <v>113</v>
      </c>
      <c r="D30" s="118" t="s">
        <v>9</v>
      </c>
      <c r="E30" s="112">
        <v>1</v>
      </c>
      <c r="F30" s="112">
        <f>I8</f>
        <v>600</v>
      </c>
      <c r="G30" s="132">
        <f>COMPOSIÇÕES!H51</f>
        <v>7.21</v>
      </c>
      <c r="H30" s="112">
        <f>ROUND(G30+G30*$I$6,2)</f>
        <v>8.9</v>
      </c>
      <c r="I30" s="112">
        <f>ROUND(ROUND(F30,2)*ROUND(H30,2),2)</f>
        <v>5340</v>
      </c>
      <c r="J30" s="112">
        <f>I30/$I$8</f>
        <v>8.9</v>
      </c>
      <c r="K30" s="33"/>
    </row>
    <row r="31" spans="1:11" ht="24.95" customHeight="1" x14ac:dyDescent="0.25">
      <c r="A31" s="129" t="s">
        <v>131</v>
      </c>
      <c r="B31" s="116" t="s">
        <v>132</v>
      </c>
      <c r="C31" s="117">
        <v>94990</v>
      </c>
      <c r="D31" s="118" t="s">
        <v>133</v>
      </c>
      <c r="E31" s="112">
        <f>1.6*3*0.03</f>
        <v>0.14400000000000002</v>
      </c>
      <c r="F31" s="112">
        <f>E31*I8</f>
        <v>86.4</v>
      </c>
      <c r="G31" s="132">
        <v>730.55</v>
      </c>
      <c r="H31" s="112">
        <f>ROUND(G31+G31*$I$6,2)</f>
        <v>902.23</v>
      </c>
      <c r="I31" s="112">
        <f>ROUND(ROUND(F31,2)*ROUND(H31,2),2)</f>
        <v>77952.67</v>
      </c>
      <c r="J31" s="112">
        <f>I31/$I$8</f>
        <v>129.92111666666668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8250146.8099999996</v>
      </c>
      <c r="J33" s="121">
        <f>I33/I8</f>
        <v>13750.244683333332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C37" sqref="C37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103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124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PARAÍBA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72</v>
      </c>
      <c r="B10" s="61"/>
      <c r="C10" s="61" t="s">
        <v>69</v>
      </c>
      <c r="D10" s="61" t="s">
        <v>86</v>
      </c>
      <c r="E10" s="73" t="s">
        <v>77</v>
      </c>
      <c r="F10" s="74"/>
      <c r="G10" s="74"/>
      <c r="H10" s="74"/>
    </row>
    <row r="11" spans="1:8" ht="42.75" x14ac:dyDescent="0.25">
      <c r="A11" s="61"/>
      <c r="B11" s="62" t="s">
        <v>78</v>
      </c>
      <c r="C11" s="131">
        <v>4417</v>
      </c>
      <c r="D11" s="62" t="s">
        <v>64</v>
      </c>
      <c r="E11" s="75" t="s">
        <v>79</v>
      </c>
      <c r="F11" s="76">
        <v>1</v>
      </c>
      <c r="G11" s="76" t="s">
        <v>56</v>
      </c>
      <c r="H11" s="76">
        <f>ROUND(F11*G11,2)</f>
        <v>6.48</v>
      </c>
    </row>
    <row r="12" spans="1:8" ht="42.75" x14ac:dyDescent="0.25">
      <c r="A12" s="61"/>
      <c r="B12" s="62" t="s">
        <v>78</v>
      </c>
      <c r="C12" s="131">
        <v>4491</v>
      </c>
      <c r="D12" s="62" t="s">
        <v>61</v>
      </c>
      <c r="E12" s="75" t="s">
        <v>79</v>
      </c>
      <c r="F12" s="76">
        <v>4</v>
      </c>
      <c r="G12" s="76" t="s">
        <v>58</v>
      </c>
      <c r="H12" s="76">
        <f t="shared" ref="H12:H17" si="0">ROUND(F12*G12,2)</f>
        <v>52.64</v>
      </c>
    </row>
    <row r="13" spans="1:8" ht="57" x14ac:dyDescent="0.25">
      <c r="A13" s="61"/>
      <c r="B13" s="62" t="s">
        <v>78</v>
      </c>
      <c r="C13" s="131">
        <v>4813</v>
      </c>
      <c r="D13" s="62" t="s">
        <v>80</v>
      </c>
      <c r="E13" s="75" t="s">
        <v>77</v>
      </c>
      <c r="F13" s="76">
        <v>1</v>
      </c>
      <c r="G13" s="76" t="s">
        <v>102</v>
      </c>
      <c r="H13" s="76">
        <f t="shared" si="0"/>
        <v>250</v>
      </c>
    </row>
    <row r="14" spans="1:8" ht="28.5" x14ac:dyDescent="0.25">
      <c r="A14" s="61"/>
      <c r="B14" s="62" t="s">
        <v>78</v>
      </c>
      <c r="C14" s="131">
        <v>5075</v>
      </c>
      <c r="D14" s="62" t="s">
        <v>60</v>
      </c>
      <c r="E14" s="75" t="s">
        <v>81</v>
      </c>
      <c r="F14" s="76">
        <v>0.11</v>
      </c>
      <c r="G14" s="76" t="s">
        <v>57</v>
      </c>
      <c r="H14" s="76">
        <f t="shared" si="0"/>
        <v>2.2400000000000002</v>
      </c>
    </row>
    <row r="15" spans="1:8" ht="28.5" x14ac:dyDescent="0.25">
      <c r="A15" s="61"/>
      <c r="B15" s="62" t="s">
        <v>47</v>
      </c>
      <c r="C15" s="131">
        <v>88262</v>
      </c>
      <c r="D15" s="62" t="s">
        <v>82</v>
      </c>
      <c r="E15" s="75" t="s">
        <v>14</v>
      </c>
      <c r="F15" s="76">
        <v>1</v>
      </c>
      <c r="G15" s="76">
        <v>24.68</v>
      </c>
      <c r="H15" s="76">
        <f t="shared" si="0"/>
        <v>24.68</v>
      </c>
    </row>
    <row r="16" spans="1:8" ht="28.5" x14ac:dyDescent="0.25">
      <c r="A16" s="61"/>
      <c r="B16" s="62" t="s">
        <v>47</v>
      </c>
      <c r="C16" s="131">
        <v>88316</v>
      </c>
      <c r="D16" s="62" t="s">
        <v>83</v>
      </c>
      <c r="E16" s="75" t="s">
        <v>14</v>
      </c>
      <c r="F16" s="76">
        <v>2</v>
      </c>
      <c r="G16" s="76">
        <v>19.97</v>
      </c>
      <c r="H16" s="76">
        <f t="shared" si="0"/>
        <v>39.94</v>
      </c>
    </row>
    <row r="17" spans="1:8" ht="57" x14ac:dyDescent="0.25">
      <c r="A17" s="61"/>
      <c r="B17" s="62" t="s">
        <v>47</v>
      </c>
      <c r="C17" s="131">
        <v>94962</v>
      </c>
      <c r="D17" s="62" t="s">
        <v>84</v>
      </c>
      <c r="E17" s="75" t="s">
        <v>85</v>
      </c>
      <c r="F17" s="76">
        <v>0.01</v>
      </c>
      <c r="G17" s="76">
        <v>374.81</v>
      </c>
      <c r="H17" s="76">
        <f t="shared" si="0"/>
        <v>3.75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379.73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70</v>
      </c>
      <c r="D20" s="82" t="s">
        <v>94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65</v>
      </c>
      <c r="C21" s="87" t="s">
        <v>117</v>
      </c>
      <c r="D21" s="130" t="s">
        <v>119</v>
      </c>
      <c r="E21" s="88" t="s">
        <v>26</v>
      </c>
      <c r="F21" s="83">
        <v>1.9124115509657679E-3</v>
      </c>
      <c r="G21" s="84">
        <v>406.42399999999998</v>
      </c>
      <c r="H21" s="84">
        <f>ROUND(F21*G21,2)</f>
        <v>0.78</v>
      </c>
    </row>
    <row r="22" spans="1:8" x14ac:dyDescent="0.25">
      <c r="A22" s="85"/>
      <c r="B22" s="86" t="s">
        <v>65</v>
      </c>
      <c r="C22" s="87" t="s">
        <v>118</v>
      </c>
      <c r="D22" s="130" t="s">
        <v>120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83</v>
      </c>
      <c r="E23" s="93" t="s">
        <v>14</v>
      </c>
      <c r="F23" s="83">
        <v>1.9124115509657679E-3</v>
      </c>
      <c r="G23" s="89">
        <v>19.97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0.94000000000000006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87</v>
      </c>
      <c r="B26" s="80"/>
      <c r="C26" s="81" t="s">
        <v>71</v>
      </c>
      <c r="D26" s="82" t="s">
        <v>99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65</v>
      </c>
      <c r="C27" s="87" t="s">
        <v>117</v>
      </c>
      <c r="D27" s="130" t="s">
        <v>119</v>
      </c>
      <c r="E27" s="88" t="s">
        <v>26</v>
      </c>
      <c r="F27" s="83">
        <v>1.9124115509657679E-3</v>
      </c>
      <c r="G27" s="84">
        <v>406.42399999999998</v>
      </c>
      <c r="H27" s="84">
        <f>ROUND(F27*G27,2)</f>
        <v>0.78</v>
      </c>
    </row>
    <row r="28" spans="1:8" x14ac:dyDescent="0.25">
      <c r="A28" s="85"/>
      <c r="B28" s="86" t="s">
        <v>65</v>
      </c>
      <c r="C28" s="87" t="s">
        <v>118</v>
      </c>
      <c r="D28" s="130" t="s">
        <v>120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83</v>
      </c>
      <c r="E29" s="93" t="s">
        <v>14</v>
      </c>
      <c r="F29" s="83">
        <v>1.9124115509657679E-3</v>
      </c>
      <c r="G29" s="89">
        <v>19.97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0.94000000000000006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88</v>
      </c>
      <c r="B32" s="80"/>
      <c r="C32" s="81" t="s">
        <v>90</v>
      </c>
      <c r="D32" s="82" t="s">
        <v>97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65</v>
      </c>
      <c r="C33" s="133" t="s">
        <v>130</v>
      </c>
      <c r="D33" s="134" t="s">
        <v>121</v>
      </c>
      <c r="E33" s="88" t="s">
        <v>26</v>
      </c>
      <c r="F33" s="98">
        <v>1.0040160642570281E-2</v>
      </c>
      <c r="G33" s="84">
        <v>146.7852</v>
      </c>
      <c r="H33" s="84">
        <f t="shared" ref="H33:H34" si="1">ROUND(F33*G33,2)</f>
        <v>1.47</v>
      </c>
    </row>
    <row r="34" spans="1:10" ht="28.5" x14ac:dyDescent="0.25">
      <c r="A34" s="85"/>
      <c r="B34" s="90" t="s">
        <v>47</v>
      </c>
      <c r="C34" s="91">
        <v>88316</v>
      </c>
      <c r="D34" s="92" t="s">
        <v>83</v>
      </c>
      <c r="E34" s="93" t="s">
        <v>14</v>
      </c>
      <c r="F34" s="98">
        <v>1.0040160642570281E-2</v>
      </c>
      <c r="G34" s="84">
        <v>19.97</v>
      </c>
      <c r="H34" s="84">
        <f t="shared" si="1"/>
        <v>0.2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1.67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91</v>
      </c>
      <c r="B37" s="80"/>
      <c r="C37" s="81" t="s">
        <v>92</v>
      </c>
      <c r="D37" s="82" t="s">
        <v>98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65</v>
      </c>
      <c r="C38" s="133" t="s">
        <v>130</v>
      </c>
      <c r="D38" s="134" t="s">
        <v>121</v>
      </c>
      <c r="E38" s="88" t="s">
        <v>26</v>
      </c>
      <c r="F38" s="83">
        <v>1.5060240963855423E-2</v>
      </c>
      <c r="G38" s="84">
        <v>146.7852</v>
      </c>
      <c r="H38" s="84">
        <f t="shared" ref="H38:H39" si="2">ROUND(F38*G38,2)</f>
        <v>2.21</v>
      </c>
    </row>
    <row r="39" spans="1:10" ht="28.5" x14ac:dyDescent="0.25">
      <c r="A39" s="85"/>
      <c r="B39" s="90" t="s">
        <v>47</v>
      </c>
      <c r="C39" s="91">
        <v>88316</v>
      </c>
      <c r="D39" s="92" t="s">
        <v>83</v>
      </c>
      <c r="E39" s="93" t="s">
        <v>14</v>
      </c>
      <c r="F39" s="83">
        <v>1.5060240963855423E-2</v>
      </c>
      <c r="G39" s="84">
        <v>19.97</v>
      </c>
      <c r="H39" s="84">
        <f t="shared" si="2"/>
        <v>0.3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2.5099999999999998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111</v>
      </c>
      <c r="B42" s="90"/>
      <c r="C42" s="81" t="s">
        <v>112</v>
      </c>
      <c r="D42" s="127" t="s">
        <v>122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112</v>
      </c>
      <c r="C43" s="91"/>
      <c r="D43" s="92" t="s">
        <v>114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112</v>
      </c>
      <c r="C44" s="91"/>
      <c r="D44" s="92" t="s">
        <v>115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112</v>
      </c>
      <c r="C45" s="91"/>
      <c r="D45" s="92" t="s">
        <v>116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126</v>
      </c>
      <c r="B48" s="90"/>
      <c r="C48" s="81" t="s">
        <v>113</v>
      </c>
      <c r="D48" s="127" t="s">
        <v>127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78</v>
      </c>
      <c r="C49" s="136">
        <v>7304</v>
      </c>
      <c r="D49" s="137" t="s">
        <v>63</v>
      </c>
      <c r="E49" s="136" t="s">
        <v>59</v>
      </c>
      <c r="F49" s="138">
        <v>1.0460000000000001E-2</v>
      </c>
      <c r="G49" s="139" t="s">
        <v>101</v>
      </c>
      <c r="H49" s="139">
        <f>ROUND(F49*G49,2)</f>
        <v>0.6</v>
      </c>
    </row>
    <row r="50" spans="1:12" ht="31.5" x14ac:dyDescent="0.25">
      <c r="A50" s="85"/>
      <c r="B50" s="135" t="s">
        <v>47</v>
      </c>
      <c r="C50" s="136">
        <v>88312</v>
      </c>
      <c r="D50" s="137" t="s">
        <v>62</v>
      </c>
      <c r="E50" s="136" t="s">
        <v>14</v>
      </c>
      <c r="F50" s="138">
        <v>0.25</v>
      </c>
      <c r="G50" s="139">
        <v>26.45</v>
      </c>
      <c r="H50" s="139">
        <f>ROUND(F50*G50,2)</f>
        <v>6.61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7.21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topLeftCell="A4" zoomScale="60" zoomScaleNormal="70" workbookViewId="0">
      <selection activeCell="F37" sqref="F37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103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124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135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74</v>
      </c>
      <c r="C11" s="60">
        <f>ANALÍTICO!I14</f>
        <v>28940.14</v>
      </c>
      <c r="D11" s="63">
        <f>$C$11/7</f>
        <v>4134.3057142857142</v>
      </c>
      <c r="E11" s="63">
        <f>$C$11/7</f>
        <v>4134.3057142857142</v>
      </c>
      <c r="F11" s="63">
        <f t="shared" ref="F11:J11" si="0">$C$11/7</f>
        <v>4134.3057142857142</v>
      </c>
      <c r="G11" s="63">
        <f t="shared" si="0"/>
        <v>4134.3057142857142</v>
      </c>
      <c r="H11" s="63">
        <f t="shared" si="0"/>
        <v>4134.3057142857142</v>
      </c>
      <c r="I11" s="63">
        <f t="shared" si="0"/>
        <v>4134.3057142857142</v>
      </c>
      <c r="J11" s="63">
        <f t="shared" si="0"/>
        <v>4134.3057142857142</v>
      </c>
      <c r="K11" s="63">
        <f>SUM(D11:J11)</f>
        <v>28940.14</v>
      </c>
      <c r="N11" s="67"/>
    </row>
    <row r="12" spans="1:15" s="45" customFormat="1" ht="35.1" customHeight="1" x14ac:dyDescent="0.2">
      <c r="A12" s="47" t="s">
        <v>7</v>
      </c>
      <c r="B12" s="48" t="s">
        <v>108</v>
      </c>
      <c r="C12" s="60">
        <f>ANALÍTICO!I16</f>
        <v>98664</v>
      </c>
      <c r="D12" s="63">
        <f t="shared" ref="D12:D14" si="1">$C12/7/2</f>
        <v>7047.4285714285716</v>
      </c>
      <c r="E12" s="63">
        <f t="shared" ref="E12:E14" si="2">$C12/6</f>
        <v>16444</v>
      </c>
      <c r="F12" s="63">
        <f t="shared" ref="F12:I14" si="3">$C12/6</f>
        <v>16444</v>
      </c>
      <c r="G12" s="63">
        <f t="shared" si="3"/>
        <v>16444</v>
      </c>
      <c r="H12" s="63">
        <f t="shared" si="3"/>
        <v>16444</v>
      </c>
      <c r="I12" s="63">
        <f t="shared" si="3"/>
        <v>16444</v>
      </c>
      <c r="J12" s="63">
        <f t="shared" ref="J12" si="4">C12-SUM(D12:I12)</f>
        <v>9396.5714285714203</v>
      </c>
      <c r="K12" s="63">
        <f t="shared" ref="K12" si="5">SUM(D12:J12)</f>
        <v>98664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106</v>
      </c>
      <c r="C13" s="51">
        <f>ANALÍTICO!I22</f>
        <v>988836</v>
      </c>
      <c r="D13" s="52">
        <f>$C13/7/2</f>
        <v>70631.142857142855</v>
      </c>
      <c r="E13" s="52">
        <f>$C13/6</f>
        <v>164806</v>
      </c>
      <c r="F13" s="52">
        <f t="shared" si="3"/>
        <v>164806</v>
      </c>
      <c r="G13" s="52">
        <f t="shared" si="3"/>
        <v>164806</v>
      </c>
      <c r="H13" s="52">
        <f t="shared" si="3"/>
        <v>164806</v>
      </c>
      <c r="I13" s="52">
        <f t="shared" si="3"/>
        <v>164806</v>
      </c>
      <c r="J13" s="52">
        <f>C13-SUM(D13:I13)</f>
        <v>94174.857142857159</v>
      </c>
      <c r="K13" s="52">
        <f t="shared" ref="K13:K17" si="6">SUM(D13:J13)</f>
        <v>988836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109</v>
      </c>
      <c r="C14" s="51">
        <f>ANALÍTICO!I25</f>
        <v>7050414</v>
      </c>
      <c r="D14" s="52">
        <f t="shared" si="1"/>
        <v>503601</v>
      </c>
      <c r="E14" s="52">
        <f t="shared" si="2"/>
        <v>1175069</v>
      </c>
      <c r="F14" s="52">
        <f t="shared" si="3"/>
        <v>1175069</v>
      </c>
      <c r="G14" s="52">
        <f t="shared" si="3"/>
        <v>1175069</v>
      </c>
      <c r="H14" s="52">
        <f t="shared" si="3"/>
        <v>1175069</v>
      </c>
      <c r="I14" s="52">
        <f t="shared" si="3"/>
        <v>1175069</v>
      </c>
      <c r="J14" s="52">
        <f t="shared" ref="J14" si="7">C14-SUM(D14:I14)</f>
        <v>671468</v>
      </c>
      <c r="K14" s="52">
        <f t="shared" si="6"/>
        <v>7050414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125</v>
      </c>
      <c r="C15" s="51">
        <f>ANALÍTICO!I29</f>
        <v>83292.67</v>
      </c>
      <c r="D15" s="52">
        <f>$C15/7</f>
        <v>11898.952857142856</v>
      </c>
      <c r="E15" s="52">
        <f t="shared" ref="E15:J15" si="8">$C15/7</f>
        <v>11898.952857142856</v>
      </c>
      <c r="F15" s="52">
        <f t="shared" si="8"/>
        <v>11898.952857142856</v>
      </c>
      <c r="G15" s="52">
        <f t="shared" si="8"/>
        <v>11898.952857142856</v>
      </c>
      <c r="H15" s="52">
        <f t="shared" si="8"/>
        <v>11898.952857142856</v>
      </c>
      <c r="I15" s="52">
        <f t="shared" si="8"/>
        <v>11898.952857142856</v>
      </c>
      <c r="J15" s="52">
        <f t="shared" si="8"/>
        <v>11898.952857142856</v>
      </c>
      <c r="K15" s="52">
        <f t="shared" si="6"/>
        <v>83292.669999999984</v>
      </c>
      <c r="M15" s="45"/>
      <c r="N15" s="66"/>
      <c r="O15" s="45"/>
    </row>
    <row r="16" spans="1:15" s="54" customFormat="1" ht="35.1" customHeight="1" x14ac:dyDescent="0.25">
      <c r="A16" s="49"/>
      <c r="B16" s="50" t="s">
        <v>73</v>
      </c>
      <c r="C16" s="51">
        <f>ANALÍTICO!I33</f>
        <v>8250146.8099999996</v>
      </c>
      <c r="D16" s="52">
        <f>SUM(D11:D15)</f>
        <v>597312.83000000007</v>
      </c>
      <c r="E16" s="52">
        <f t="shared" ref="E16:J16" si="9">SUM(E11:E15)</f>
        <v>1372352.2585714285</v>
      </c>
      <c r="F16" s="52">
        <f t="shared" si="9"/>
        <v>1372352.2585714285</v>
      </c>
      <c r="G16" s="52">
        <f t="shared" si="9"/>
        <v>1372352.2585714285</v>
      </c>
      <c r="H16" s="52">
        <f t="shared" si="9"/>
        <v>1372352.2585714285</v>
      </c>
      <c r="I16" s="52">
        <f t="shared" si="9"/>
        <v>1372352.2585714285</v>
      </c>
      <c r="J16" s="52">
        <f t="shared" si="9"/>
        <v>791072.68714285723</v>
      </c>
      <c r="K16" s="51">
        <f>C16</f>
        <v>8250146.8099999996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7.2400266777798122E-2</v>
      </c>
      <c r="E17" s="27">
        <f t="shared" ref="E17:J17" si="10">E16/$C$16</f>
        <v>0.16634276821692445</v>
      </c>
      <c r="F17" s="27">
        <f t="shared" si="10"/>
        <v>0.16634276821692445</v>
      </c>
      <c r="G17" s="27">
        <f t="shared" si="10"/>
        <v>0.16634276821692445</v>
      </c>
      <c r="H17" s="27">
        <f t="shared" si="10"/>
        <v>0.16634276821692445</v>
      </c>
      <c r="I17" s="27">
        <f t="shared" si="10"/>
        <v>0.16634276821692445</v>
      </c>
      <c r="J17" s="27">
        <f t="shared" si="10"/>
        <v>9.5885892137579698E-2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M18" sqref="M1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G30" sqref="G30"/>
    </sheetView>
  </sheetViews>
  <sheetFormatPr defaultRowHeight="12.75" x14ac:dyDescent="0.2"/>
  <cols>
    <col min="2" max="2" width="36.42578125" customWidth="1"/>
    <col min="3" max="3" width="31.7109375" customWidth="1"/>
    <col min="4" max="4" width="26.42578125" customWidth="1"/>
  </cols>
  <sheetData>
    <row r="2" spans="1:4" ht="14.25" x14ac:dyDescent="0.2">
      <c r="A2" s="178" t="s">
        <v>137</v>
      </c>
      <c r="B2" s="178"/>
      <c r="C2" s="178"/>
      <c r="D2" s="178"/>
    </row>
    <row r="3" spans="1:4" ht="16.5" x14ac:dyDescent="0.3">
      <c r="A3" s="179"/>
      <c r="B3" s="179"/>
      <c r="C3" s="179"/>
      <c r="D3" s="179"/>
    </row>
    <row r="4" spans="1:4" ht="14.25" x14ac:dyDescent="0.2">
      <c r="A4" s="180" t="s">
        <v>2</v>
      </c>
      <c r="B4" s="180" t="s">
        <v>138</v>
      </c>
      <c r="C4" s="180" t="s">
        <v>139</v>
      </c>
      <c r="D4" s="181" t="s">
        <v>140</v>
      </c>
    </row>
    <row r="5" spans="1:4" ht="16.5" x14ac:dyDescent="0.3">
      <c r="A5" s="182"/>
      <c r="B5" s="182"/>
      <c r="C5" s="182"/>
      <c r="D5" s="183"/>
    </row>
    <row r="6" spans="1:4" ht="16.5" x14ac:dyDescent="0.3">
      <c r="A6" s="184">
        <v>1</v>
      </c>
      <c r="B6" s="185" t="s">
        <v>141</v>
      </c>
      <c r="C6" s="186"/>
      <c r="D6" s="187">
        <v>5.4300000000000001E-2</v>
      </c>
    </row>
    <row r="7" spans="1:4" ht="16.5" x14ac:dyDescent="0.3">
      <c r="A7" s="182"/>
      <c r="B7" s="182"/>
      <c r="C7" s="186"/>
      <c r="D7" s="188"/>
    </row>
    <row r="8" spans="1:4" ht="14.25" x14ac:dyDescent="0.2">
      <c r="A8" s="184">
        <v>2</v>
      </c>
      <c r="B8" s="185" t="s">
        <v>142</v>
      </c>
      <c r="C8" s="189">
        <f>SUM(C9:C11)</f>
        <v>6.6500000000000004E-2</v>
      </c>
      <c r="D8" s="187">
        <f>+C8*(1+D18)</f>
        <v>8.2126480416443493E-2</v>
      </c>
    </row>
    <row r="9" spans="1:4" ht="16.5" x14ac:dyDescent="0.3">
      <c r="A9" s="186" t="s">
        <v>143</v>
      </c>
      <c r="B9" s="182" t="s">
        <v>144</v>
      </c>
      <c r="C9" s="190">
        <v>0.03</v>
      </c>
      <c r="D9" s="191">
        <f>+C9*(1+D18)</f>
        <v>3.7049540037493299E-2</v>
      </c>
    </row>
    <row r="10" spans="1:4" ht="16.5" x14ac:dyDescent="0.3">
      <c r="A10" s="186" t="s">
        <v>145</v>
      </c>
      <c r="B10" s="182" t="s">
        <v>146</v>
      </c>
      <c r="C10" s="190">
        <v>6.4999999999999997E-3</v>
      </c>
      <c r="D10" s="191">
        <f>+C10*(1+D18)</f>
        <v>8.0274003414568806E-3</v>
      </c>
    </row>
    <row r="11" spans="1:4" ht="16.5" x14ac:dyDescent="0.3">
      <c r="A11" s="186" t="s">
        <v>147</v>
      </c>
      <c r="B11" s="182" t="s">
        <v>148</v>
      </c>
      <c r="C11" s="190">
        <v>0.03</v>
      </c>
      <c r="D11" s="191">
        <f>+C11*(1+D18)</f>
        <v>3.7049540037493299E-2</v>
      </c>
    </row>
    <row r="12" spans="1:4" ht="16.5" x14ac:dyDescent="0.3">
      <c r="A12" s="182"/>
      <c r="B12" s="182"/>
      <c r="C12" s="182"/>
      <c r="D12" s="183"/>
    </row>
    <row r="13" spans="1:4" ht="16.5" x14ac:dyDescent="0.3">
      <c r="A13" s="184">
        <v>3</v>
      </c>
      <c r="B13" s="185" t="s">
        <v>149</v>
      </c>
      <c r="C13" s="182"/>
      <c r="D13" s="187">
        <v>0.02</v>
      </c>
    </row>
    <row r="14" spans="1:4" ht="16.5" x14ac:dyDescent="0.3">
      <c r="A14" s="182"/>
      <c r="B14" s="182"/>
      <c r="C14" s="182"/>
      <c r="D14" s="192"/>
    </row>
    <row r="15" spans="1:4" ht="16.5" x14ac:dyDescent="0.3">
      <c r="A15" s="184">
        <v>4</v>
      </c>
      <c r="B15" s="185" t="s">
        <v>150</v>
      </c>
      <c r="C15" s="182"/>
      <c r="D15" s="187">
        <v>0.01</v>
      </c>
    </row>
    <row r="16" spans="1:4" ht="16.5" x14ac:dyDescent="0.3">
      <c r="A16" s="186"/>
      <c r="B16" s="182"/>
      <c r="C16" s="182"/>
      <c r="D16" s="192"/>
    </row>
    <row r="17" spans="1:4" ht="16.5" x14ac:dyDescent="0.3">
      <c r="A17" s="184">
        <v>5</v>
      </c>
      <c r="B17" s="185" t="s">
        <v>151</v>
      </c>
      <c r="C17" s="182"/>
      <c r="D17" s="187">
        <v>6.25E-2</v>
      </c>
    </row>
    <row r="18" spans="1:4" ht="16.5" x14ac:dyDescent="0.3">
      <c r="A18" s="193"/>
      <c r="B18" s="194"/>
      <c r="C18" s="194" t="s">
        <v>152</v>
      </c>
      <c r="D18" s="195">
        <f>+((((1+D6+D13)*(1+D15)*(1+D17))/(1-C8))-1)</f>
        <v>0.23498466791644335</v>
      </c>
    </row>
    <row r="19" spans="1:4" ht="16.5" x14ac:dyDescent="0.3">
      <c r="A19" s="179"/>
      <c r="B19" s="196"/>
      <c r="C19" s="179"/>
      <c r="D19" s="179"/>
    </row>
    <row r="20" spans="1:4" ht="16.5" x14ac:dyDescent="0.3">
      <c r="A20" s="196" t="s">
        <v>153</v>
      </c>
      <c r="B20" s="179"/>
      <c r="C20" s="179"/>
      <c r="D20" s="179"/>
    </row>
    <row r="21" spans="1:4" ht="16.5" x14ac:dyDescent="0.3">
      <c r="A21" s="196"/>
      <c r="B21" s="179"/>
      <c r="C21" s="179"/>
      <c r="D21" s="179"/>
    </row>
    <row r="22" spans="1:4" ht="14.25" x14ac:dyDescent="0.2">
      <c r="A22" s="197"/>
      <c r="B22" s="197"/>
      <c r="C22" s="197"/>
      <c r="D22" s="197"/>
    </row>
    <row r="23" spans="1:4" ht="14.25" x14ac:dyDescent="0.2">
      <c r="A23" s="178"/>
      <c r="B23" s="178"/>
      <c r="C23" s="178"/>
      <c r="D23" s="178"/>
    </row>
    <row r="24" spans="1:4" ht="16.5" x14ac:dyDescent="0.3">
      <c r="A24" s="179"/>
      <c r="B24" s="179"/>
      <c r="C24" s="179"/>
      <c r="D24" s="179"/>
    </row>
    <row r="25" spans="1:4" ht="14.25" x14ac:dyDescent="0.2">
      <c r="A25" s="180" t="s">
        <v>2</v>
      </c>
      <c r="B25" s="180" t="s">
        <v>138</v>
      </c>
      <c r="C25" s="180" t="s">
        <v>139</v>
      </c>
      <c r="D25" s="181" t="s">
        <v>140</v>
      </c>
    </row>
    <row r="26" spans="1:4" ht="16.5" x14ac:dyDescent="0.3">
      <c r="A26" s="182"/>
      <c r="B26" s="182"/>
      <c r="C26" s="198"/>
      <c r="D26" s="199"/>
    </row>
    <row r="27" spans="1:4" ht="16.5" x14ac:dyDescent="0.3">
      <c r="A27" s="184">
        <v>1</v>
      </c>
      <c r="B27" s="185" t="s">
        <v>141</v>
      </c>
      <c r="C27" s="200"/>
      <c r="D27" s="189">
        <v>2.2519999999999998E-2</v>
      </c>
    </row>
    <row r="28" spans="1:4" ht="16.5" x14ac:dyDescent="0.3">
      <c r="A28" s="182"/>
      <c r="B28" s="182"/>
      <c r="C28" s="200"/>
      <c r="D28" s="190"/>
    </row>
    <row r="29" spans="1:4" ht="14.25" x14ac:dyDescent="0.2">
      <c r="A29" s="184">
        <v>2</v>
      </c>
      <c r="B29" s="185" t="s">
        <v>142</v>
      </c>
      <c r="C29" s="201">
        <f>SUM(C30:C32)</f>
        <v>3.6499999999999998E-2</v>
      </c>
      <c r="D29" s="189">
        <f>+C29*(1+D39)</f>
        <v>4.0549977925376235E-2</v>
      </c>
    </row>
    <row r="30" spans="1:4" ht="16.5" x14ac:dyDescent="0.3">
      <c r="A30" s="186" t="s">
        <v>143</v>
      </c>
      <c r="B30" s="182" t="s">
        <v>144</v>
      </c>
      <c r="C30" s="202"/>
      <c r="D30" s="190"/>
    </row>
    <row r="31" spans="1:4" ht="16.5" x14ac:dyDescent="0.3">
      <c r="A31" s="186" t="s">
        <v>145</v>
      </c>
      <c r="B31" s="182" t="s">
        <v>146</v>
      </c>
      <c r="C31" s="202">
        <v>6.4999999999999997E-3</v>
      </c>
      <c r="D31" s="190">
        <f>+C31*(1+D39)</f>
        <v>7.2212289456149463E-3</v>
      </c>
    </row>
    <row r="32" spans="1:4" ht="16.5" x14ac:dyDescent="0.3">
      <c r="A32" s="186" t="s">
        <v>147</v>
      </c>
      <c r="B32" s="182" t="s">
        <v>148</v>
      </c>
      <c r="C32" s="202">
        <v>0.03</v>
      </c>
      <c r="D32" s="190">
        <f>+C32*(1+D39)</f>
        <v>3.3328748979761291E-2</v>
      </c>
    </row>
    <row r="33" spans="1:4" ht="16.5" x14ac:dyDescent="0.3">
      <c r="A33" s="182"/>
      <c r="B33" s="182"/>
      <c r="C33" s="203"/>
      <c r="D33" s="204"/>
    </row>
    <row r="34" spans="1:4" ht="16.5" x14ac:dyDescent="0.3">
      <c r="A34" s="184">
        <v>3</v>
      </c>
      <c r="B34" s="185" t="s">
        <v>149</v>
      </c>
      <c r="C34" s="203"/>
      <c r="D34" s="189">
        <v>0.01</v>
      </c>
    </row>
    <row r="35" spans="1:4" ht="16.5" x14ac:dyDescent="0.3">
      <c r="A35" s="182"/>
      <c r="B35" s="182"/>
      <c r="C35" s="203"/>
      <c r="D35" s="205"/>
    </row>
    <row r="36" spans="1:4" ht="16.5" x14ac:dyDescent="0.3">
      <c r="A36" s="184">
        <v>4</v>
      </c>
      <c r="B36" s="185" t="s">
        <v>150</v>
      </c>
      <c r="C36" s="203"/>
      <c r="D36" s="189">
        <v>6.4999999999999997E-3</v>
      </c>
    </row>
    <row r="37" spans="1:4" ht="16.5" x14ac:dyDescent="0.3">
      <c r="A37" s="186"/>
      <c r="B37" s="182"/>
      <c r="C37" s="203"/>
      <c r="D37" s="205"/>
    </row>
    <row r="38" spans="1:4" ht="16.5" x14ac:dyDescent="0.3">
      <c r="A38" s="184">
        <v>5</v>
      </c>
      <c r="B38" s="185" t="s">
        <v>151</v>
      </c>
      <c r="C38" s="203"/>
      <c r="D38" s="189">
        <v>0.03</v>
      </c>
    </row>
    <row r="39" spans="1:4" ht="16.5" x14ac:dyDescent="0.3">
      <c r="A39" s="193"/>
      <c r="B39" s="194"/>
      <c r="C39" s="206" t="s">
        <v>152</v>
      </c>
      <c r="D39" s="207">
        <f>+((((1+D27+D34)*(1+D36)*(1+D38))/(1-C29))-1)</f>
        <v>0.11095829932537637</v>
      </c>
    </row>
    <row r="40" spans="1:4" ht="16.5" x14ac:dyDescent="0.3">
      <c r="A40" s="179"/>
      <c r="B40" s="179"/>
      <c r="C40" s="179"/>
      <c r="D40" s="179"/>
    </row>
    <row r="41" spans="1:4" ht="16.5" x14ac:dyDescent="0.3">
      <c r="A41" s="196" t="s">
        <v>153</v>
      </c>
      <c r="B41" s="179"/>
      <c r="C41" s="179"/>
      <c r="D41" s="179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2024-08-30T12:17:25Z</cp:lastPrinted>
  <dcterms:created xsi:type="dcterms:W3CDTF">2009-11-03T19:36:00Z</dcterms:created>
  <dcterms:modified xsi:type="dcterms:W3CDTF">2024-09-26T18:52:58Z</dcterms:modified>
</cp:coreProperties>
</file>