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2" l="1"/>
  <c r="D39" i="22" s="1"/>
  <c r="D18" i="22"/>
  <c r="D11" i="22" s="1"/>
  <c r="C8" i="22"/>
  <c r="D8" i="22" s="1"/>
  <c r="D32" i="22" l="1"/>
  <c r="D31" i="22"/>
  <c r="D29" i="22"/>
  <c r="D9" i="22"/>
  <c r="D10" i="22"/>
  <c r="F18" i="6"/>
  <c r="F19" i="6"/>
  <c r="F20" i="6"/>
  <c r="F17" i="6"/>
  <c r="F31" i="6"/>
  <c r="E31" i="6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J30" i="6" s="1"/>
  <c r="H31" i="6"/>
  <c r="I31" i="6" s="1"/>
  <c r="J31" i="6" s="1"/>
  <c r="H27" i="6"/>
  <c r="I27" i="6" s="1"/>
  <c r="H17" i="6"/>
  <c r="H14" i="6"/>
  <c r="I29" i="6" l="1"/>
  <c r="J29" i="6" s="1"/>
  <c r="I26" i="6"/>
  <c r="I25" i="6" s="1"/>
  <c r="J27" i="6"/>
  <c r="I14" i="6"/>
  <c r="C11" i="20" s="1"/>
  <c r="I17" i="6"/>
  <c r="J17" i="6" s="1"/>
  <c r="I23" i="6"/>
  <c r="J23" i="6" s="1"/>
  <c r="H20" i="6"/>
  <c r="H18" i="6"/>
  <c r="C15" i="20" l="1"/>
  <c r="D15" i="20" s="1"/>
  <c r="C14" i="20"/>
  <c r="D14" i="20" s="1"/>
  <c r="J25" i="6"/>
  <c r="J26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5" i="20" l="1"/>
  <c r="H15" i="20"/>
  <c r="J15" i="20"/>
  <c r="G15" i="20"/>
  <c r="F15" i="20"/>
  <c r="E15" i="20"/>
  <c r="K15" i="20" s="1"/>
  <c r="I14" i="20"/>
  <c r="H14" i="20"/>
  <c r="G14" i="20"/>
  <c r="F14" i="20"/>
  <c r="E14" i="20"/>
  <c r="C13" i="20"/>
  <c r="H13" i="20" s="1"/>
  <c r="K11" i="20"/>
  <c r="J14" i="20" l="1"/>
  <c r="K14" i="20" s="1"/>
  <c r="D13" i="20"/>
  <c r="G13" i="20"/>
  <c r="E13" i="20"/>
  <c r="I13" i="20"/>
  <c r="F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<sst xmlns="http://schemas.openxmlformats.org/spreadsheetml/2006/main" count="269" uniqueCount="154">
  <si>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</si>
  <si>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</si>
  <si>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</si>
  <si>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</si>
  <si>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</si>
  <si>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</si>
  <si>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</si>
  <si>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</si>
  <si>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</si>
  <si>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</si>
  <si>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</si>
  <si>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</si>
  <si>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</si>
  <si>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</si>
  <si>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</si>
  <si>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</si>
  <si>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</si>
  <si>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</si>
  <si>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</si>
  <si>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</si>
  <si>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</si>
  <si>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</si>
  <si>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</si>
  <si>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</si>
  <si>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</si>
  <si>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</si>
  <si>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</si>
  <si>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</si>
  <si>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</si>
  <si>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</si>
  <si>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</si>
  <si>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</si>
  <si>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</si>
  <si>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</si>
  <si>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</si>
  <si>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</si>
  <si>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</si>
  <si>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</si>
  <si>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</si>
  <si>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</si>
  <si>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</si>
  <si>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</si>
  <si>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</si>
  <si>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</si>
  <si>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</si>
  <si>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</si>
  <si>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</si>
  <si>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</si>
  <si>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</si>
  <si>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</si>
  <si>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</si>
  <si>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</si>
  <si>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</si>
  <si>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</si>
  <si>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</si>
  <si>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</si>
  <si>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6,53</t>
  </si>
  <si>
    <t>L</t>
  </si>
  <si>
    <t>PREGO DE ACO POLIDO COM CABECA 18 X 30 (2 3/4 X 10)</t>
  </si>
  <si>
    <t>PONTALETE *7,5 X 7,5* CM EM PINUS, MISTA OU EQUIVALENTE DA REGIAO - BRUTA</t>
  </si>
  <si>
    <t>17,29</t>
  </si>
  <si>
    <t>10,99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</si>
  <si>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</si>
  <si>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</si>
  <si>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</si>
  <si>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</si>
  <si>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</si>
  <si>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</si>
  <si>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</si>
  <si>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</si>
  <si>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</si>
  <si>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</si>
  <si>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</si>
  <si>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</si>
  <si>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</si>
  <si>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</si>
  <si>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</si>
  <si>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</si>
  <si>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</si>
  <si>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</si>
  <si>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</si>
  <si>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</si>
  <si>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</si>
  <si>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</si>
  <si>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</si>
  <si>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</si>
  <si>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</si>
  <si>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</si>
  <si>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</si>
  <si>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</si>
  <si>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</si>
  <si>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</si>
  <si>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</si>
  <si>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</si>
  <si>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</si>
  <si>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</si>
  <si>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</si>
  <si>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</si>
  <si>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</si>
  <si>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</si>
  <si>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</si>
  <si>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285,00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</si>
  <si>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</si>
  <si>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</si>
  <si>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</si>
  <si>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</si>
  <si>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</si>
  <si>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</si>
  <si>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</si>
  <si>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</si>
  <si>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</si>
  <si>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</si>
  <si>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</si>
  <si>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</si>
  <si>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</si>
  <si>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</si>
  <si>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</si>
  <si>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</si>
  <si>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</si>
  <si>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</si>
  <si>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</si>
  <si>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</si>
  <si>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</si>
  <si>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</si>
  <si>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</si>
  <si>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</si>
  <si>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</si>
  <si>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SERGIPE</t>
  </si>
  <si>
    <t>07.2024 / 04.2024</t>
  </si>
  <si>
    <t>E9687</t>
  </si>
  <si>
    <t>72,33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</si>
  <si>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</si>
  <si>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</si>
  <si>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</si>
  <si>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</si>
  <si>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SERGIPE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</si>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</sst>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0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0" fontId="35" fillId="2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  <xf numFmtId="0" fontId="42" fillId="0" borderId="0" xfId="0" applyFont="1" applyAlignment="1">
      <alignment horizontal="center" wrapText="1"/>
    </xf>
    <xf numFmtId="0" fontId="43" fillId="0" borderId="0" xfId="0" applyFont="1"/>
    <xf numFmtId="0" fontId="42" fillId="6" borderId="1" xfId="0" applyFont="1" applyFill="1" applyBorder="1" applyAlignment="1">
      <alignment horizontal="center" vertical="center"/>
    </xf>
    <xf numFmtId="0" fontId="42" fillId="6" borderId="3" xfId="0" applyFont="1" applyFill="1" applyBorder="1" applyAlignment="1">
      <alignment horizontal="center" vertical="center"/>
    </xf>
    <xf numFmtId="0" fontId="43" fillId="0" borderId="6" xfId="0" applyFont="1" applyBorder="1"/>
    <xf numFmtId="0" fontId="43" fillId="0" borderId="5" xfId="0" applyFont="1" applyBorder="1"/>
    <xf numFmtId="0" fontId="42" fillId="0" borderId="6" xfId="0" applyFont="1" applyBorder="1" applyAlignment="1">
      <alignment horizontal="center"/>
    </xf>
    <xf numFmtId="0" fontId="42" fillId="0" borderId="6" xfId="0" applyFont="1" applyBorder="1"/>
    <xf numFmtId="0" fontId="43" fillId="0" borderId="6" xfId="0" applyFont="1" applyBorder="1" applyAlignment="1">
      <alignment horizontal="center"/>
    </xf>
    <xf numFmtId="10" fontId="42" fillId="0" borderId="5" xfId="0" applyNumberFormat="1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0" fontId="42" fillId="0" borderId="6" xfId="0" applyNumberFormat="1" applyFont="1" applyBorder="1" applyAlignment="1">
      <alignment horizontal="center"/>
    </xf>
    <xf numFmtId="10" fontId="43" fillId="0" borderId="6" xfId="0" applyNumberFormat="1" applyFont="1" applyBorder="1" applyAlignment="1">
      <alignment horizontal="center"/>
    </xf>
    <xf numFmtId="10" fontId="43" fillId="0" borderId="5" xfId="0" applyNumberFormat="1" applyFont="1" applyBorder="1" applyAlignment="1">
      <alignment horizontal="center"/>
    </xf>
    <xf numFmtId="0" fontId="42" fillId="0" borderId="5" xfId="0" applyFont="1" applyBorder="1"/>
    <xf numFmtId="0" fontId="43" fillId="0" borderId="7" xfId="0" applyFont="1" applyBorder="1"/>
    <xf numFmtId="0" fontId="42" fillId="0" borderId="7" xfId="0" applyFont="1" applyBorder="1" applyAlignment="1">
      <alignment horizontal="right"/>
    </xf>
    <xf numFmtId="10" fontId="44" fillId="0" borderId="8" xfId="0" applyNumberFormat="1" applyFont="1" applyBorder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0" fontId="43" fillId="0" borderId="9" xfId="0" applyFont="1" applyBorder="1"/>
    <xf numFmtId="0" fontId="43" fillId="0" borderId="10" xfId="0" applyFont="1" applyBorder="1"/>
    <xf numFmtId="2" fontId="43" fillId="0" borderId="9" xfId="0" applyNumberFormat="1" applyFont="1" applyBorder="1" applyAlignment="1">
      <alignment horizontal="center"/>
    </xf>
    <xf numFmtId="10" fontId="42" fillId="0" borderId="9" xfId="0" applyNumberFormat="1" applyFont="1" applyBorder="1" applyAlignment="1">
      <alignment horizontal="center"/>
    </xf>
    <xf numFmtId="10" fontId="43" fillId="0" borderId="9" xfId="0" applyNumberFormat="1" applyFont="1" applyBorder="1" applyAlignment="1">
      <alignment horizontal="center"/>
    </xf>
    <xf numFmtId="2" fontId="43" fillId="0" borderId="9" xfId="0" applyNumberFormat="1" applyFont="1" applyBorder="1"/>
    <xf numFmtId="10" fontId="43" fillId="0" borderId="6" xfId="0" applyNumberFormat="1" applyFont="1" applyBorder="1"/>
    <xf numFmtId="10" fontId="42" fillId="0" borderId="6" xfId="0" applyNumberFormat="1" applyFont="1" applyBorder="1"/>
    <xf numFmtId="0" fontId="42" fillId="0" borderId="11" xfId="0" applyFont="1" applyBorder="1" applyAlignment="1">
      <alignment horizontal="right"/>
    </xf>
    <xf numFmtId="10" fontId="44" fillId="4" borderId="12" xfId="0" applyNumberFormat="1" applyFont="1" applyFill="1" applyBorder="1" applyAlignment="1">
      <alignment horizontal="center"/>
    </xf>
  </cellXfs>
  <cellStyles count="167">
    <cellStyle name="Moeda" xfId="26" builtinId="4"/>
    <cellStyle name="Moeda 2" xfId="15"/>
    <cellStyle name="Moeda 3" xfId="34"/>
    <cellStyle name="Moeda 4" xfId="82"/>
    <cellStyle name="Normal" xfId="0" builtinId="0"/>
    <cellStyle name="Normal 10" xfId="166"/>
    <cellStyle name="Normal 11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1438275</xdr:colOff>
          <xdr:row>3</xdr:row>
          <xdr:rowOff>57150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514350</xdr:colOff>
          <xdr:row>0</xdr:row>
          <xdr:rowOff>0</xdr:rowOff>
        </xdr:from>
        <xdr:to>
          <xdr:col>1</xdr:col>
          <xdr:colOff>3343275</xdr:colOff>
          <xdr:row>3</xdr:row>
          <xdr:rowOff>123825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56533</xdr:colOff>
      <xdr:row>41</xdr:row>
      <xdr:rowOff>18218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33333" cy="66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1" zoomScale="60" zoomScaleNormal="55" workbookViewId="0">
      <selection activeCell="A32" sqref="A32:J32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89" width="9.140625" style="11"/>
    <col min="190" max="190" width="14.7109375" style="11" customWidth="1"/>
    <col min="191" max="191" width="40.7109375" style="11" customWidth="1"/>
    <col min="192" max="192" width="6.7109375" style="11" customWidth="1"/>
    <col min="193" max="195" width="12.7109375" style="11" customWidth="1"/>
    <col min="196" max="196" width="14.7109375" style="11" customWidth="1"/>
    <col min="197" max="198" width="15.7109375" style="11" customWidth="1"/>
    <col min="199" max="202" width="12.7109375" style="11" customWidth="1"/>
    <col min="203" max="445" width="9.140625" style="11"/>
    <col min="446" max="446" width="14.7109375" style="11" customWidth="1"/>
    <col min="447" max="447" width="40.7109375" style="11" customWidth="1"/>
    <col min="448" max="448" width="6.7109375" style="11" customWidth="1"/>
    <col min="449" max="451" width="12.7109375" style="11" customWidth="1"/>
    <col min="452" max="452" width="14.7109375" style="11" customWidth="1"/>
    <col min="453" max="454" width="15.7109375" style="11" customWidth="1"/>
    <col min="455" max="458" width="12.7109375" style="11" customWidth="1"/>
    <col min="459" max="701" width="9.140625" style="11"/>
    <col min="702" max="702" width="14.7109375" style="11" customWidth="1"/>
    <col min="703" max="703" width="40.7109375" style="11" customWidth="1"/>
    <col min="704" max="704" width="6.7109375" style="11" customWidth="1"/>
    <col min="705" max="707" width="12.7109375" style="11" customWidth="1"/>
    <col min="708" max="708" width="14.7109375" style="11" customWidth="1"/>
    <col min="709" max="710" width="15.7109375" style="11" customWidth="1"/>
    <col min="711" max="714" width="12.7109375" style="11" customWidth="1"/>
    <col min="715" max="957" width="9.140625" style="11"/>
    <col min="958" max="958" width="14.7109375" style="11" customWidth="1"/>
    <col min="959" max="959" width="40.7109375" style="11" customWidth="1"/>
    <col min="960" max="960" width="6.7109375" style="11" customWidth="1"/>
    <col min="961" max="963" width="12.7109375" style="11" customWidth="1"/>
    <col min="964" max="964" width="14.7109375" style="11" customWidth="1"/>
    <col min="965" max="966" width="15.7109375" style="11" customWidth="1"/>
    <col min="967" max="970" width="12.7109375" style="11" customWidth="1"/>
    <col min="971" max="1213" width="9.140625" style="11"/>
    <col min="1214" max="1214" width="14.7109375" style="11" customWidth="1"/>
    <col min="1215" max="1215" width="40.7109375" style="11" customWidth="1"/>
    <col min="1216" max="1216" width="6.7109375" style="11" customWidth="1"/>
    <col min="1217" max="1219" width="12.7109375" style="11" customWidth="1"/>
    <col min="1220" max="1220" width="14.7109375" style="11" customWidth="1"/>
    <col min="1221" max="1222" width="15.7109375" style="11" customWidth="1"/>
    <col min="1223" max="1226" width="12.7109375" style="11" customWidth="1"/>
    <col min="1227" max="1469" width="9.140625" style="11"/>
    <col min="1470" max="1470" width="14.7109375" style="11" customWidth="1"/>
    <col min="1471" max="1471" width="40.7109375" style="11" customWidth="1"/>
    <col min="1472" max="1472" width="6.7109375" style="11" customWidth="1"/>
    <col min="1473" max="1475" width="12.7109375" style="11" customWidth="1"/>
    <col min="1476" max="1476" width="14.7109375" style="11" customWidth="1"/>
    <col min="1477" max="1478" width="15.7109375" style="11" customWidth="1"/>
    <col min="1479" max="1482" width="12.7109375" style="11" customWidth="1"/>
    <col min="1483" max="1725" width="9.140625" style="11"/>
    <col min="1726" max="1726" width="14.7109375" style="11" customWidth="1"/>
    <col min="1727" max="1727" width="40.7109375" style="11" customWidth="1"/>
    <col min="1728" max="1728" width="6.7109375" style="11" customWidth="1"/>
    <col min="1729" max="1731" width="12.7109375" style="11" customWidth="1"/>
    <col min="1732" max="1732" width="14.7109375" style="11" customWidth="1"/>
    <col min="1733" max="1734" width="15.7109375" style="11" customWidth="1"/>
    <col min="1735" max="1738" width="12.7109375" style="11" customWidth="1"/>
    <col min="1739" max="1981" width="9.140625" style="11"/>
    <col min="1982" max="1982" width="14.7109375" style="11" customWidth="1"/>
    <col min="1983" max="1983" width="40.7109375" style="11" customWidth="1"/>
    <col min="1984" max="1984" width="6.7109375" style="11" customWidth="1"/>
    <col min="1985" max="1987" width="12.7109375" style="11" customWidth="1"/>
    <col min="1988" max="1988" width="14.7109375" style="11" customWidth="1"/>
    <col min="1989" max="1990" width="15.7109375" style="11" customWidth="1"/>
    <col min="1991" max="1994" width="12.7109375" style="11" customWidth="1"/>
    <col min="1995" max="2237" width="9.140625" style="11"/>
    <col min="2238" max="2238" width="14.7109375" style="11" customWidth="1"/>
    <col min="2239" max="2239" width="40.7109375" style="11" customWidth="1"/>
    <col min="2240" max="2240" width="6.7109375" style="11" customWidth="1"/>
    <col min="2241" max="2243" width="12.7109375" style="11" customWidth="1"/>
    <col min="2244" max="2244" width="14.7109375" style="11" customWidth="1"/>
    <col min="2245" max="2246" width="15.7109375" style="11" customWidth="1"/>
    <col min="2247" max="2250" width="12.7109375" style="11" customWidth="1"/>
    <col min="2251" max="2493" width="9.140625" style="11"/>
    <col min="2494" max="2494" width="14.7109375" style="11" customWidth="1"/>
    <col min="2495" max="2495" width="40.7109375" style="11" customWidth="1"/>
    <col min="2496" max="2496" width="6.7109375" style="11" customWidth="1"/>
    <col min="2497" max="2499" width="12.7109375" style="11" customWidth="1"/>
    <col min="2500" max="2500" width="14.7109375" style="11" customWidth="1"/>
    <col min="2501" max="2502" width="15.7109375" style="11" customWidth="1"/>
    <col min="2503" max="2506" width="12.7109375" style="11" customWidth="1"/>
    <col min="2507" max="2749" width="9.140625" style="11"/>
    <col min="2750" max="2750" width="14.7109375" style="11" customWidth="1"/>
    <col min="2751" max="2751" width="40.7109375" style="11" customWidth="1"/>
    <col min="2752" max="2752" width="6.7109375" style="11" customWidth="1"/>
    <col min="2753" max="2755" width="12.7109375" style="11" customWidth="1"/>
    <col min="2756" max="2756" width="14.7109375" style="11" customWidth="1"/>
    <col min="2757" max="2758" width="15.7109375" style="11" customWidth="1"/>
    <col min="2759" max="2762" width="12.7109375" style="11" customWidth="1"/>
    <col min="2763" max="3005" width="9.140625" style="11"/>
    <col min="3006" max="3006" width="14.7109375" style="11" customWidth="1"/>
    <col min="3007" max="3007" width="40.7109375" style="11" customWidth="1"/>
    <col min="3008" max="3008" width="6.7109375" style="11" customWidth="1"/>
    <col min="3009" max="3011" width="12.7109375" style="11" customWidth="1"/>
    <col min="3012" max="3012" width="14.7109375" style="11" customWidth="1"/>
    <col min="3013" max="3014" width="15.7109375" style="11" customWidth="1"/>
    <col min="3015" max="3018" width="12.7109375" style="11" customWidth="1"/>
    <col min="3019" max="3261" width="9.140625" style="11"/>
    <col min="3262" max="3262" width="14.7109375" style="11" customWidth="1"/>
    <col min="3263" max="3263" width="40.7109375" style="11" customWidth="1"/>
    <col min="3264" max="3264" width="6.7109375" style="11" customWidth="1"/>
    <col min="3265" max="3267" width="12.7109375" style="11" customWidth="1"/>
    <col min="3268" max="3268" width="14.7109375" style="11" customWidth="1"/>
    <col min="3269" max="3270" width="15.7109375" style="11" customWidth="1"/>
    <col min="3271" max="3274" width="12.7109375" style="11" customWidth="1"/>
    <col min="3275" max="3517" width="9.140625" style="11"/>
    <col min="3518" max="3518" width="14.7109375" style="11" customWidth="1"/>
    <col min="3519" max="3519" width="40.7109375" style="11" customWidth="1"/>
    <col min="3520" max="3520" width="6.7109375" style="11" customWidth="1"/>
    <col min="3521" max="3523" width="12.7109375" style="11" customWidth="1"/>
    <col min="3524" max="3524" width="14.7109375" style="11" customWidth="1"/>
    <col min="3525" max="3526" width="15.7109375" style="11" customWidth="1"/>
    <col min="3527" max="3530" width="12.7109375" style="11" customWidth="1"/>
    <col min="3531" max="3773" width="9.140625" style="11"/>
    <col min="3774" max="3774" width="14.7109375" style="11" customWidth="1"/>
    <col min="3775" max="3775" width="40.7109375" style="11" customWidth="1"/>
    <col min="3776" max="3776" width="6.7109375" style="11" customWidth="1"/>
    <col min="3777" max="3779" width="12.7109375" style="11" customWidth="1"/>
    <col min="3780" max="3780" width="14.7109375" style="11" customWidth="1"/>
    <col min="3781" max="3782" width="15.7109375" style="11" customWidth="1"/>
    <col min="3783" max="3786" width="12.7109375" style="11" customWidth="1"/>
    <col min="3787" max="4029" width="9.140625" style="11"/>
    <col min="4030" max="4030" width="14.7109375" style="11" customWidth="1"/>
    <col min="4031" max="4031" width="40.7109375" style="11" customWidth="1"/>
    <col min="4032" max="4032" width="6.7109375" style="11" customWidth="1"/>
    <col min="4033" max="4035" width="12.7109375" style="11" customWidth="1"/>
    <col min="4036" max="4036" width="14.7109375" style="11" customWidth="1"/>
    <col min="4037" max="4038" width="15.7109375" style="11" customWidth="1"/>
    <col min="4039" max="4042" width="12.7109375" style="11" customWidth="1"/>
    <col min="4043" max="4285" width="9.140625" style="11"/>
    <col min="4286" max="4286" width="14.7109375" style="11" customWidth="1"/>
    <col min="4287" max="4287" width="40.7109375" style="11" customWidth="1"/>
    <col min="4288" max="4288" width="6.7109375" style="11" customWidth="1"/>
    <col min="4289" max="4291" width="12.7109375" style="11" customWidth="1"/>
    <col min="4292" max="4292" width="14.7109375" style="11" customWidth="1"/>
    <col min="4293" max="4294" width="15.7109375" style="11" customWidth="1"/>
    <col min="4295" max="4298" width="12.7109375" style="11" customWidth="1"/>
    <col min="4299" max="4541" width="9.140625" style="11"/>
    <col min="4542" max="4542" width="14.7109375" style="11" customWidth="1"/>
    <col min="4543" max="4543" width="40.7109375" style="11" customWidth="1"/>
    <col min="4544" max="4544" width="6.7109375" style="11" customWidth="1"/>
    <col min="4545" max="4547" width="12.7109375" style="11" customWidth="1"/>
    <col min="4548" max="4548" width="14.7109375" style="11" customWidth="1"/>
    <col min="4549" max="4550" width="15.7109375" style="11" customWidth="1"/>
    <col min="4551" max="4554" width="12.7109375" style="11" customWidth="1"/>
    <col min="4555" max="4797" width="9.140625" style="11"/>
    <col min="4798" max="4798" width="14.7109375" style="11" customWidth="1"/>
    <col min="4799" max="4799" width="40.7109375" style="11" customWidth="1"/>
    <col min="4800" max="4800" width="6.7109375" style="11" customWidth="1"/>
    <col min="4801" max="4803" width="12.7109375" style="11" customWidth="1"/>
    <col min="4804" max="4804" width="14.7109375" style="11" customWidth="1"/>
    <col min="4805" max="4806" width="15.7109375" style="11" customWidth="1"/>
    <col min="4807" max="4810" width="12.7109375" style="11" customWidth="1"/>
    <col min="4811" max="5053" width="9.140625" style="11"/>
    <col min="5054" max="5054" width="14.7109375" style="11" customWidth="1"/>
    <col min="5055" max="5055" width="40.7109375" style="11" customWidth="1"/>
    <col min="5056" max="5056" width="6.7109375" style="11" customWidth="1"/>
    <col min="5057" max="5059" width="12.7109375" style="11" customWidth="1"/>
    <col min="5060" max="5060" width="14.7109375" style="11" customWidth="1"/>
    <col min="5061" max="5062" width="15.7109375" style="11" customWidth="1"/>
    <col min="5063" max="5066" width="12.7109375" style="11" customWidth="1"/>
    <col min="5067" max="5309" width="9.140625" style="11"/>
    <col min="5310" max="5310" width="14.7109375" style="11" customWidth="1"/>
    <col min="5311" max="5311" width="40.7109375" style="11" customWidth="1"/>
    <col min="5312" max="5312" width="6.7109375" style="11" customWidth="1"/>
    <col min="5313" max="5315" width="12.7109375" style="11" customWidth="1"/>
    <col min="5316" max="5316" width="14.7109375" style="11" customWidth="1"/>
    <col min="5317" max="5318" width="15.7109375" style="11" customWidth="1"/>
    <col min="5319" max="5322" width="12.7109375" style="11" customWidth="1"/>
    <col min="5323" max="5565" width="9.140625" style="11"/>
    <col min="5566" max="5566" width="14.7109375" style="11" customWidth="1"/>
    <col min="5567" max="5567" width="40.7109375" style="11" customWidth="1"/>
    <col min="5568" max="5568" width="6.7109375" style="11" customWidth="1"/>
    <col min="5569" max="5571" width="12.7109375" style="11" customWidth="1"/>
    <col min="5572" max="5572" width="14.7109375" style="11" customWidth="1"/>
    <col min="5573" max="5574" width="15.7109375" style="11" customWidth="1"/>
    <col min="5575" max="5578" width="12.7109375" style="11" customWidth="1"/>
    <col min="5579" max="5821" width="9.140625" style="11"/>
    <col min="5822" max="5822" width="14.7109375" style="11" customWidth="1"/>
    <col min="5823" max="5823" width="40.7109375" style="11" customWidth="1"/>
    <col min="5824" max="5824" width="6.7109375" style="11" customWidth="1"/>
    <col min="5825" max="5827" width="12.7109375" style="11" customWidth="1"/>
    <col min="5828" max="5828" width="14.7109375" style="11" customWidth="1"/>
    <col min="5829" max="5830" width="15.7109375" style="11" customWidth="1"/>
    <col min="5831" max="5834" width="12.7109375" style="11" customWidth="1"/>
    <col min="5835" max="6077" width="9.140625" style="11"/>
    <col min="6078" max="6078" width="14.7109375" style="11" customWidth="1"/>
    <col min="6079" max="6079" width="40.7109375" style="11" customWidth="1"/>
    <col min="6080" max="6080" width="6.7109375" style="11" customWidth="1"/>
    <col min="6081" max="6083" width="12.7109375" style="11" customWidth="1"/>
    <col min="6084" max="6084" width="14.7109375" style="11" customWidth="1"/>
    <col min="6085" max="6086" width="15.7109375" style="11" customWidth="1"/>
    <col min="6087" max="6090" width="12.7109375" style="11" customWidth="1"/>
    <col min="6091" max="6333" width="9.140625" style="11"/>
    <col min="6334" max="6334" width="14.7109375" style="11" customWidth="1"/>
    <col min="6335" max="6335" width="40.7109375" style="11" customWidth="1"/>
    <col min="6336" max="6336" width="6.7109375" style="11" customWidth="1"/>
    <col min="6337" max="6339" width="12.7109375" style="11" customWidth="1"/>
    <col min="6340" max="6340" width="14.7109375" style="11" customWidth="1"/>
    <col min="6341" max="6342" width="15.7109375" style="11" customWidth="1"/>
    <col min="6343" max="6346" width="12.7109375" style="11" customWidth="1"/>
    <col min="6347" max="6589" width="9.140625" style="11"/>
    <col min="6590" max="6590" width="14.7109375" style="11" customWidth="1"/>
    <col min="6591" max="6591" width="40.7109375" style="11" customWidth="1"/>
    <col min="6592" max="6592" width="6.7109375" style="11" customWidth="1"/>
    <col min="6593" max="6595" width="12.7109375" style="11" customWidth="1"/>
    <col min="6596" max="6596" width="14.7109375" style="11" customWidth="1"/>
    <col min="6597" max="6598" width="15.7109375" style="11" customWidth="1"/>
    <col min="6599" max="6602" width="12.7109375" style="11" customWidth="1"/>
    <col min="6603" max="6845" width="9.140625" style="11"/>
    <col min="6846" max="6846" width="14.7109375" style="11" customWidth="1"/>
    <col min="6847" max="6847" width="40.7109375" style="11" customWidth="1"/>
    <col min="6848" max="6848" width="6.7109375" style="11" customWidth="1"/>
    <col min="6849" max="6851" width="12.7109375" style="11" customWidth="1"/>
    <col min="6852" max="6852" width="14.7109375" style="11" customWidth="1"/>
    <col min="6853" max="6854" width="15.7109375" style="11" customWidth="1"/>
    <col min="6855" max="6858" width="12.7109375" style="11" customWidth="1"/>
    <col min="6859" max="7101" width="9.140625" style="11"/>
    <col min="7102" max="7102" width="14.7109375" style="11" customWidth="1"/>
    <col min="7103" max="7103" width="40.7109375" style="11" customWidth="1"/>
    <col min="7104" max="7104" width="6.7109375" style="11" customWidth="1"/>
    <col min="7105" max="7107" width="12.7109375" style="11" customWidth="1"/>
    <col min="7108" max="7108" width="14.7109375" style="11" customWidth="1"/>
    <col min="7109" max="7110" width="15.7109375" style="11" customWidth="1"/>
    <col min="7111" max="7114" width="12.7109375" style="11" customWidth="1"/>
    <col min="7115" max="7357" width="9.140625" style="11"/>
    <col min="7358" max="7358" width="14.7109375" style="11" customWidth="1"/>
    <col min="7359" max="7359" width="40.7109375" style="11" customWidth="1"/>
    <col min="7360" max="7360" width="6.7109375" style="11" customWidth="1"/>
    <col min="7361" max="7363" width="12.7109375" style="11" customWidth="1"/>
    <col min="7364" max="7364" width="14.7109375" style="11" customWidth="1"/>
    <col min="7365" max="7366" width="15.7109375" style="11" customWidth="1"/>
    <col min="7367" max="7370" width="12.7109375" style="11" customWidth="1"/>
    <col min="7371" max="7613" width="9.140625" style="11"/>
    <col min="7614" max="7614" width="14.7109375" style="11" customWidth="1"/>
    <col min="7615" max="7615" width="40.7109375" style="11" customWidth="1"/>
    <col min="7616" max="7616" width="6.7109375" style="11" customWidth="1"/>
    <col min="7617" max="7619" width="12.7109375" style="11" customWidth="1"/>
    <col min="7620" max="7620" width="14.7109375" style="11" customWidth="1"/>
    <col min="7621" max="7622" width="15.7109375" style="11" customWidth="1"/>
    <col min="7623" max="7626" width="12.7109375" style="11" customWidth="1"/>
    <col min="7627" max="7869" width="9.140625" style="11"/>
    <col min="7870" max="7870" width="14.7109375" style="11" customWidth="1"/>
    <col min="7871" max="7871" width="40.7109375" style="11" customWidth="1"/>
    <col min="7872" max="7872" width="6.7109375" style="11" customWidth="1"/>
    <col min="7873" max="7875" width="12.7109375" style="11" customWidth="1"/>
    <col min="7876" max="7876" width="14.7109375" style="11" customWidth="1"/>
    <col min="7877" max="7878" width="15.7109375" style="11" customWidth="1"/>
    <col min="7879" max="7882" width="12.7109375" style="11" customWidth="1"/>
    <col min="7883" max="8125" width="9.140625" style="11"/>
    <col min="8126" max="8126" width="14.7109375" style="11" customWidth="1"/>
    <col min="8127" max="8127" width="40.7109375" style="11" customWidth="1"/>
    <col min="8128" max="8128" width="6.7109375" style="11" customWidth="1"/>
    <col min="8129" max="8131" width="12.7109375" style="11" customWidth="1"/>
    <col min="8132" max="8132" width="14.7109375" style="11" customWidth="1"/>
    <col min="8133" max="8134" width="15.7109375" style="11" customWidth="1"/>
    <col min="8135" max="8138" width="12.7109375" style="11" customWidth="1"/>
    <col min="8139" max="8381" width="9.140625" style="11"/>
    <col min="8382" max="8382" width="14.7109375" style="11" customWidth="1"/>
    <col min="8383" max="8383" width="40.7109375" style="11" customWidth="1"/>
    <col min="8384" max="8384" width="6.7109375" style="11" customWidth="1"/>
    <col min="8385" max="8387" width="12.7109375" style="11" customWidth="1"/>
    <col min="8388" max="8388" width="14.7109375" style="11" customWidth="1"/>
    <col min="8389" max="8390" width="15.7109375" style="11" customWidth="1"/>
    <col min="8391" max="8394" width="12.7109375" style="11" customWidth="1"/>
    <col min="8395" max="8637" width="9.140625" style="11"/>
    <col min="8638" max="8638" width="14.7109375" style="11" customWidth="1"/>
    <col min="8639" max="8639" width="40.7109375" style="11" customWidth="1"/>
    <col min="8640" max="8640" width="6.7109375" style="11" customWidth="1"/>
    <col min="8641" max="8643" width="12.7109375" style="11" customWidth="1"/>
    <col min="8644" max="8644" width="14.7109375" style="11" customWidth="1"/>
    <col min="8645" max="8646" width="15.7109375" style="11" customWidth="1"/>
    <col min="8647" max="8650" width="12.7109375" style="11" customWidth="1"/>
    <col min="8651" max="8893" width="9.140625" style="11"/>
    <col min="8894" max="8894" width="14.7109375" style="11" customWidth="1"/>
    <col min="8895" max="8895" width="40.7109375" style="11" customWidth="1"/>
    <col min="8896" max="8896" width="6.7109375" style="11" customWidth="1"/>
    <col min="8897" max="8899" width="12.7109375" style="11" customWidth="1"/>
    <col min="8900" max="8900" width="14.7109375" style="11" customWidth="1"/>
    <col min="8901" max="8902" width="15.7109375" style="11" customWidth="1"/>
    <col min="8903" max="8906" width="12.7109375" style="11" customWidth="1"/>
    <col min="8907" max="9149" width="9.140625" style="11"/>
    <col min="9150" max="9150" width="14.7109375" style="11" customWidth="1"/>
    <col min="9151" max="9151" width="40.7109375" style="11" customWidth="1"/>
    <col min="9152" max="9152" width="6.7109375" style="11" customWidth="1"/>
    <col min="9153" max="9155" width="12.7109375" style="11" customWidth="1"/>
    <col min="9156" max="9156" width="14.7109375" style="11" customWidth="1"/>
    <col min="9157" max="9158" width="15.7109375" style="11" customWidth="1"/>
    <col min="9159" max="9162" width="12.7109375" style="11" customWidth="1"/>
    <col min="9163" max="9405" width="9.140625" style="11"/>
    <col min="9406" max="9406" width="14.7109375" style="11" customWidth="1"/>
    <col min="9407" max="9407" width="40.7109375" style="11" customWidth="1"/>
    <col min="9408" max="9408" width="6.7109375" style="11" customWidth="1"/>
    <col min="9409" max="9411" width="12.7109375" style="11" customWidth="1"/>
    <col min="9412" max="9412" width="14.7109375" style="11" customWidth="1"/>
    <col min="9413" max="9414" width="15.7109375" style="11" customWidth="1"/>
    <col min="9415" max="9418" width="12.7109375" style="11" customWidth="1"/>
    <col min="9419" max="9661" width="9.140625" style="11"/>
    <col min="9662" max="9662" width="14.7109375" style="11" customWidth="1"/>
    <col min="9663" max="9663" width="40.7109375" style="11" customWidth="1"/>
    <col min="9664" max="9664" width="6.7109375" style="11" customWidth="1"/>
    <col min="9665" max="9667" width="12.7109375" style="11" customWidth="1"/>
    <col min="9668" max="9668" width="14.7109375" style="11" customWidth="1"/>
    <col min="9669" max="9670" width="15.7109375" style="11" customWidth="1"/>
    <col min="9671" max="9674" width="12.7109375" style="11" customWidth="1"/>
    <col min="9675" max="9917" width="9.140625" style="11"/>
    <col min="9918" max="9918" width="14.7109375" style="11" customWidth="1"/>
    <col min="9919" max="9919" width="40.7109375" style="11" customWidth="1"/>
    <col min="9920" max="9920" width="6.7109375" style="11" customWidth="1"/>
    <col min="9921" max="9923" width="12.7109375" style="11" customWidth="1"/>
    <col min="9924" max="9924" width="14.7109375" style="11" customWidth="1"/>
    <col min="9925" max="9926" width="15.7109375" style="11" customWidth="1"/>
    <col min="9927" max="9930" width="12.7109375" style="11" customWidth="1"/>
    <col min="9931" max="10173" width="9.140625" style="11"/>
    <col min="10174" max="10174" width="14.7109375" style="11" customWidth="1"/>
    <col min="10175" max="10175" width="40.7109375" style="11" customWidth="1"/>
    <col min="10176" max="10176" width="6.7109375" style="11" customWidth="1"/>
    <col min="10177" max="10179" width="12.7109375" style="11" customWidth="1"/>
    <col min="10180" max="10180" width="14.7109375" style="11" customWidth="1"/>
    <col min="10181" max="10182" width="15.7109375" style="11" customWidth="1"/>
    <col min="10183" max="10186" width="12.7109375" style="11" customWidth="1"/>
    <col min="10187" max="10429" width="9.140625" style="11"/>
    <col min="10430" max="10430" width="14.7109375" style="11" customWidth="1"/>
    <col min="10431" max="10431" width="40.7109375" style="11" customWidth="1"/>
    <col min="10432" max="10432" width="6.7109375" style="11" customWidth="1"/>
    <col min="10433" max="10435" width="12.7109375" style="11" customWidth="1"/>
    <col min="10436" max="10436" width="14.7109375" style="11" customWidth="1"/>
    <col min="10437" max="10438" width="15.7109375" style="11" customWidth="1"/>
    <col min="10439" max="10442" width="12.7109375" style="11" customWidth="1"/>
    <col min="10443" max="10685" width="9.140625" style="11"/>
    <col min="10686" max="10686" width="14.7109375" style="11" customWidth="1"/>
    <col min="10687" max="10687" width="40.7109375" style="11" customWidth="1"/>
    <col min="10688" max="10688" width="6.7109375" style="11" customWidth="1"/>
    <col min="10689" max="10691" width="12.7109375" style="11" customWidth="1"/>
    <col min="10692" max="10692" width="14.7109375" style="11" customWidth="1"/>
    <col min="10693" max="10694" width="15.7109375" style="11" customWidth="1"/>
    <col min="10695" max="10698" width="12.7109375" style="11" customWidth="1"/>
    <col min="10699" max="10941" width="9.140625" style="11"/>
    <col min="10942" max="10942" width="14.7109375" style="11" customWidth="1"/>
    <col min="10943" max="10943" width="40.7109375" style="11" customWidth="1"/>
    <col min="10944" max="10944" width="6.7109375" style="11" customWidth="1"/>
    <col min="10945" max="10947" width="12.7109375" style="11" customWidth="1"/>
    <col min="10948" max="10948" width="14.7109375" style="11" customWidth="1"/>
    <col min="10949" max="10950" width="15.7109375" style="11" customWidth="1"/>
    <col min="10951" max="10954" width="12.7109375" style="11" customWidth="1"/>
    <col min="10955" max="11197" width="9.140625" style="11"/>
    <col min="11198" max="11198" width="14.7109375" style="11" customWidth="1"/>
    <col min="11199" max="11199" width="40.7109375" style="11" customWidth="1"/>
    <col min="11200" max="11200" width="6.7109375" style="11" customWidth="1"/>
    <col min="11201" max="11203" width="12.7109375" style="11" customWidth="1"/>
    <col min="11204" max="11204" width="14.7109375" style="11" customWidth="1"/>
    <col min="11205" max="11206" width="15.7109375" style="11" customWidth="1"/>
    <col min="11207" max="11210" width="12.7109375" style="11" customWidth="1"/>
    <col min="11211" max="11453" width="9.140625" style="11"/>
    <col min="11454" max="11454" width="14.7109375" style="11" customWidth="1"/>
    <col min="11455" max="11455" width="40.7109375" style="11" customWidth="1"/>
    <col min="11456" max="11456" width="6.7109375" style="11" customWidth="1"/>
    <col min="11457" max="11459" width="12.7109375" style="11" customWidth="1"/>
    <col min="11460" max="11460" width="14.7109375" style="11" customWidth="1"/>
    <col min="11461" max="11462" width="15.7109375" style="11" customWidth="1"/>
    <col min="11463" max="11466" width="12.7109375" style="11" customWidth="1"/>
    <col min="11467" max="11709" width="9.140625" style="11"/>
    <col min="11710" max="11710" width="14.7109375" style="11" customWidth="1"/>
    <col min="11711" max="11711" width="40.7109375" style="11" customWidth="1"/>
    <col min="11712" max="11712" width="6.7109375" style="11" customWidth="1"/>
    <col min="11713" max="11715" width="12.7109375" style="11" customWidth="1"/>
    <col min="11716" max="11716" width="14.7109375" style="11" customWidth="1"/>
    <col min="11717" max="11718" width="15.7109375" style="11" customWidth="1"/>
    <col min="11719" max="11722" width="12.7109375" style="11" customWidth="1"/>
    <col min="11723" max="11965" width="9.140625" style="11"/>
    <col min="11966" max="11966" width="14.7109375" style="11" customWidth="1"/>
    <col min="11967" max="11967" width="40.7109375" style="11" customWidth="1"/>
    <col min="11968" max="11968" width="6.7109375" style="11" customWidth="1"/>
    <col min="11969" max="11971" width="12.7109375" style="11" customWidth="1"/>
    <col min="11972" max="11972" width="14.7109375" style="11" customWidth="1"/>
    <col min="11973" max="11974" width="15.7109375" style="11" customWidth="1"/>
    <col min="11975" max="11978" width="12.7109375" style="11" customWidth="1"/>
    <col min="11979" max="12221" width="9.140625" style="11"/>
    <col min="12222" max="12222" width="14.7109375" style="11" customWidth="1"/>
    <col min="12223" max="12223" width="40.7109375" style="11" customWidth="1"/>
    <col min="12224" max="12224" width="6.7109375" style="11" customWidth="1"/>
    <col min="12225" max="12227" width="12.7109375" style="11" customWidth="1"/>
    <col min="12228" max="12228" width="14.7109375" style="11" customWidth="1"/>
    <col min="12229" max="12230" width="15.7109375" style="11" customWidth="1"/>
    <col min="12231" max="12234" width="12.7109375" style="11" customWidth="1"/>
    <col min="12235" max="12477" width="9.140625" style="11"/>
    <col min="12478" max="12478" width="14.7109375" style="11" customWidth="1"/>
    <col min="12479" max="12479" width="40.7109375" style="11" customWidth="1"/>
    <col min="12480" max="12480" width="6.7109375" style="11" customWidth="1"/>
    <col min="12481" max="12483" width="12.7109375" style="11" customWidth="1"/>
    <col min="12484" max="12484" width="14.7109375" style="11" customWidth="1"/>
    <col min="12485" max="12486" width="15.7109375" style="11" customWidth="1"/>
    <col min="12487" max="12490" width="12.7109375" style="11" customWidth="1"/>
    <col min="12491" max="12733" width="9.140625" style="11"/>
    <col min="12734" max="12734" width="14.7109375" style="11" customWidth="1"/>
    <col min="12735" max="12735" width="40.7109375" style="11" customWidth="1"/>
    <col min="12736" max="12736" width="6.7109375" style="11" customWidth="1"/>
    <col min="12737" max="12739" width="12.7109375" style="11" customWidth="1"/>
    <col min="12740" max="12740" width="14.7109375" style="11" customWidth="1"/>
    <col min="12741" max="12742" width="15.7109375" style="11" customWidth="1"/>
    <col min="12743" max="12746" width="12.7109375" style="11" customWidth="1"/>
    <col min="12747" max="12989" width="9.140625" style="11"/>
    <col min="12990" max="12990" width="14.7109375" style="11" customWidth="1"/>
    <col min="12991" max="12991" width="40.7109375" style="11" customWidth="1"/>
    <col min="12992" max="12992" width="6.7109375" style="11" customWidth="1"/>
    <col min="12993" max="12995" width="12.7109375" style="11" customWidth="1"/>
    <col min="12996" max="12996" width="14.7109375" style="11" customWidth="1"/>
    <col min="12997" max="12998" width="15.7109375" style="11" customWidth="1"/>
    <col min="12999" max="13002" width="12.7109375" style="11" customWidth="1"/>
    <col min="13003" max="13245" width="9.140625" style="11"/>
    <col min="13246" max="13246" width="14.7109375" style="11" customWidth="1"/>
    <col min="13247" max="13247" width="40.7109375" style="11" customWidth="1"/>
    <col min="13248" max="13248" width="6.7109375" style="11" customWidth="1"/>
    <col min="13249" max="13251" width="12.7109375" style="11" customWidth="1"/>
    <col min="13252" max="13252" width="14.7109375" style="11" customWidth="1"/>
    <col min="13253" max="13254" width="15.7109375" style="11" customWidth="1"/>
    <col min="13255" max="13258" width="12.7109375" style="11" customWidth="1"/>
    <col min="13259" max="13501" width="9.140625" style="11"/>
    <col min="13502" max="13502" width="14.7109375" style="11" customWidth="1"/>
    <col min="13503" max="13503" width="40.7109375" style="11" customWidth="1"/>
    <col min="13504" max="13504" width="6.7109375" style="11" customWidth="1"/>
    <col min="13505" max="13507" width="12.7109375" style="11" customWidth="1"/>
    <col min="13508" max="13508" width="14.7109375" style="11" customWidth="1"/>
    <col min="13509" max="13510" width="15.7109375" style="11" customWidth="1"/>
    <col min="13511" max="13514" width="12.7109375" style="11" customWidth="1"/>
    <col min="13515" max="13757" width="9.140625" style="11"/>
    <col min="13758" max="13758" width="14.7109375" style="11" customWidth="1"/>
    <col min="13759" max="13759" width="40.7109375" style="11" customWidth="1"/>
    <col min="13760" max="13760" width="6.7109375" style="11" customWidth="1"/>
    <col min="13761" max="13763" width="12.7109375" style="11" customWidth="1"/>
    <col min="13764" max="13764" width="14.7109375" style="11" customWidth="1"/>
    <col min="13765" max="13766" width="15.7109375" style="11" customWidth="1"/>
    <col min="13767" max="13770" width="12.7109375" style="11" customWidth="1"/>
    <col min="13771" max="14013" width="9.140625" style="11"/>
    <col min="14014" max="14014" width="14.7109375" style="11" customWidth="1"/>
    <col min="14015" max="14015" width="40.7109375" style="11" customWidth="1"/>
    <col min="14016" max="14016" width="6.7109375" style="11" customWidth="1"/>
    <col min="14017" max="14019" width="12.7109375" style="11" customWidth="1"/>
    <col min="14020" max="14020" width="14.7109375" style="11" customWidth="1"/>
    <col min="14021" max="14022" width="15.7109375" style="11" customWidth="1"/>
    <col min="14023" max="14026" width="12.7109375" style="11" customWidth="1"/>
    <col min="14027" max="14269" width="9.140625" style="11"/>
    <col min="14270" max="14270" width="14.7109375" style="11" customWidth="1"/>
    <col min="14271" max="14271" width="40.7109375" style="11" customWidth="1"/>
    <col min="14272" max="14272" width="6.7109375" style="11" customWidth="1"/>
    <col min="14273" max="14275" width="12.7109375" style="11" customWidth="1"/>
    <col min="14276" max="14276" width="14.7109375" style="11" customWidth="1"/>
    <col min="14277" max="14278" width="15.7109375" style="11" customWidth="1"/>
    <col min="14279" max="14282" width="12.7109375" style="11" customWidth="1"/>
    <col min="14283" max="14525" width="9.140625" style="11"/>
    <col min="14526" max="14526" width="14.7109375" style="11" customWidth="1"/>
    <col min="14527" max="14527" width="40.7109375" style="11" customWidth="1"/>
    <col min="14528" max="14528" width="6.7109375" style="11" customWidth="1"/>
    <col min="14529" max="14531" width="12.7109375" style="11" customWidth="1"/>
    <col min="14532" max="14532" width="14.7109375" style="11" customWidth="1"/>
    <col min="14533" max="14534" width="15.7109375" style="11" customWidth="1"/>
    <col min="14535" max="14538" width="12.7109375" style="11" customWidth="1"/>
    <col min="14539" max="14781" width="9.140625" style="11"/>
    <col min="14782" max="14782" width="14.7109375" style="11" customWidth="1"/>
    <col min="14783" max="14783" width="40.7109375" style="11" customWidth="1"/>
    <col min="14784" max="14784" width="6.7109375" style="11" customWidth="1"/>
    <col min="14785" max="14787" width="12.7109375" style="11" customWidth="1"/>
    <col min="14788" max="14788" width="14.7109375" style="11" customWidth="1"/>
    <col min="14789" max="14790" width="15.7109375" style="11" customWidth="1"/>
    <col min="14791" max="14794" width="12.7109375" style="11" customWidth="1"/>
    <col min="14795" max="15037" width="9.140625" style="11"/>
    <col min="15038" max="15038" width="14.7109375" style="11" customWidth="1"/>
    <col min="15039" max="15039" width="40.7109375" style="11" customWidth="1"/>
    <col min="15040" max="15040" width="6.7109375" style="11" customWidth="1"/>
    <col min="15041" max="15043" width="12.7109375" style="11" customWidth="1"/>
    <col min="15044" max="15044" width="14.7109375" style="11" customWidth="1"/>
    <col min="15045" max="15046" width="15.7109375" style="11" customWidth="1"/>
    <col min="15047" max="15050" width="12.7109375" style="11" customWidth="1"/>
    <col min="15051" max="15293" width="9.140625" style="11"/>
    <col min="15294" max="15294" width="14.7109375" style="11" customWidth="1"/>
    <col min="15295" max="15295" width="40.7109375" style="11" customWidth="1"/>
    <col min="15296" max="15296" width="6.7109375" style="11" customWidth="1"/>
    <col min="15297" max="15299" width="12.7109375" style="11" customWidth="1"/>
    <col min="15300" max="15300" width="14.7109375" style="11" customWidth="1"/>
    <col min="15301" max="15302" width="15.7109375" style="11" customWidth="1"/>
    <col min="15303" max="15306" width="12.7109375" style="11" customWidth="1"/>
    <col min="15307" max="15549" width="9.140625" style="11"/>
    <col min="15550" max="15550" width="14.7109375" style="11" customWidth="1"/>
    <col min="15551" max="15551" width="40.7109375" style="11" customWidth="1"/>
    <col min="15552" max="15552" width="6.7109375" style="11" customWidth="1"/>
    <col min="15553" max="15555" width="12.7109375" style="11" customWidth="1"/>
    <col min="15556" max="15556" width="14.7109375" style="11" customWidth="1"/>
    <col min="15557" max="15558" width="15.7109375" style="11" customWidth="1"/>
    <col min="15559" max="15562" width="12.7109375" style="11" customWidth="1"/>
    <col min="15563" max="15805" width="9.140625" style="11"/>
    <col min="15806" max="15806" width="14.7109375" style="11" customWidth="1"/>
    <col min="15807" max="15807" width="40.7109375" style="11" customWidth="1"/>
    <col min="15808" max="15808" width="6.7109375" style="11" customWidth="1"/>
    <col min="15809" max="15811" width="12.7109375" style="11" customWidth="1"/>
    <col min="15812" max="15812" width="14.7109375" style="11" customWidth="1"/>
    <col min="15813" max="15814" width="15.7109375" style="11" customWidth="1"/>
    <col min="15815" max="15818" width="12.7109375" style="11" customWidth="1"/>
    <col min="15819" max="16061" width="9.140625" style="11"/>
    <col min="16062" max="16062" width="14.7109375" style="11" customWidth="1"/>
    <col min="16063" max="16063" width="40.7109375" style="11" customWidth="1"/>
    <col min="16064" max="16064" width="6.7109375" style="11" customWidth="1"/>
    <col min="16065" max="16067" width="12.7109375" style="11" customWidth="1"/>
    <col min="16068" max="16068" width="14.7109375" style="11" customWidth="1"/>
    <col min="16069" max="16070" width="15.7109375" style="11" customWidth="1"/>
    <col min="16071" max="16074" width="12.7109375" style="11" customWidth="1"/>
    <col min="16075" max="16384" width="9.140625" style="11"/>
  </cols>
  <sheetData>
    <row r="1" spans="1:11" s="2" customFormat="1" x14ac:dyDescent="0.2">
      <c r="A1" s="1"/>
      <c r="B1" s="146" t="s">
        <v>102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123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66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128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-" &amp; A7</f>
        <v>FORNECIMENTO, TRANSPORTE E INSTALAÇÃO DE MÓDULOS SANITÁRIOS COM TRATAMENTO POR DESIDRATAÇÃO -SERGIPE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127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67</v>
      </c>
      <c r="C8" s="171"/>
      <c r="D8" s="171"/>
      <c r="E8" s="171"/>
      <c r="F8" s="172"/>
      <c r="G8" s="151" t="s">
        <v>49</v>
      </c>
      <c r="H8" s="152"/>
      <c r="I8" s="167">
        <v>300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109</v>
      </c>
      <c r="H9" s="162"/>
      <c r="I9" s="161">
        <f>ROUND(J33,2)</f>
        <v>14532.43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594009.93000000005</v>
      </c>
      <c r="J12" s="104">
        <f>ROUND(I12/$I$8,2)</f>
        <v>1980.03</v>
      </c>
    </row>
    <row r="13" spans="1:11" s="17" customFormat="1" ht="24.95" customHeight="1" x14ac:dyDescent="0.25">
      <c r="A13" s="105" t="s">
        <v>6</v>
      </c>
      <c r="B13" s="106" t="s">
        <v>74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72</v>
      </c>
      <c r="B14" s="107" t="s">
        <v>75</v>
      </c>
      <c r="C14" s="109" t="s">
        <v>69</v>
      </c>
      <c r="D14" s="110" t="s">
        <v>134</v>
      </c>
      <c r="E14" s="110" t="s">
        <v>76</v>
      </c>
      <c r="F14" s="110">
        <f>2.4*1.2*(I8/28)</f>
        <v>30.857142857142854</v>
      </c>
      <c r="G14" s="111">
        <f>COMPOSIÇÕES!H18</f>
        <v>408.09</v>
      </c>
      <c r="H14" s="112">
        <f t="shared" ref="H14" si="0">ROUND(G14+G14*$I$6,2)</f>
        <v>503.99</v>
      </c>
      <c r="I14" s="113">
        <f t="shared" ref="I14" si="1">ROUND(ROUND(F14,2)*ROUND(H14,2),2)</f>
        <v>15553.13</v>
      </c>
      <c r="J14" s="113">
        <f>ROUND(I14/$I$8,2)</f>
        <v>51.84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104</v>
      </c>
      <c r="C16" s="145"/>
      <c r="D16" s="145"/>
      <c r="E16" s="145"/>
      <c r="F16" s="145"/>
      <c r="G16" s="145"/>
      <c r="H16" s="145"/>
      <c r="I16" s="104">
        <f>ROUND(SUM(I17:I20),2)</f>
        <v>66644.800000000003</v>
      </c>
      <c r="J16" s="104">
        <f>ROUND(I16/$I$8,2)</f>
        <v>222.15</v>
      </c>
    </row>
    <row r="17" spans="1:11" s="17" customFormat="1" ht="33" x14ac:dyDescent="0.25">
      <c r="A17" s="115" t="s">
        <v>13</v>
      </c>
      <c r="B17" s="116" t="s">
        <v>93</v>
      </c>
      <c r="C17" s="117" t="s">
        <v>70</v>
      </c>
      <c r="D17" s="118" t="s">
        <v>19</v>
      </c>
      <c r="E17" s="112">
        <v>116.20666666666666</v>
      </c>
      <c r="F17" s="112">
        <f>E17*$I$8</f>
        <v>34862</v>
      </c>
      <c r="G17" s="112">
        <f>G18</f>
        <v>1.4</v>
      </c>
      <c r="H17" s="112">
        <f t="shared" ref="H17:H20" si="2">ROUND(G17+G17*$I$6,2)</f>
        <v>1.73</v>
      </c>
      <c r="I17" s="112">
        <f>ROUND(ROUND(F17,2)*ROUND(H17,2),2)</f>
        <v>60311.26</v>
      </c>
      <c r="J17" s="112">
        <f>I17/$I$8</f>
        <v>201.03753333333333</v>
      </c>
    </row>
    <row r="18" spans="1:11" ht="33" x14ac:dyDescent="0.25">
      <c r="A18" s="115" t="s">
        <v>87</v>
      </c>
      <c r="B18" s="116" t="s">
        <v>100</v>
      </c>
      <c r="C18" s="117" t="s">
        <v>71</v>
      </c>
      <c r="D18" s="118" t="s">
        <v>19</v>
      </c>
      <c r="E18" s="112">
        <v>3.15</v>
      </c>
      <c r="F18" s="112">
        <f t="shared" ref="F18:F20" si="3">E18*$I$8</f>
        <v>945</v>
      </c>
      <c r="G18" s="112">
        <f>COMPOSIÇÕES!H30</f>
        <v>1.4</v>
      </c>
      <c r="H18" s="112">
        <f t="shared" si="2"/>
        <v>1.73</v>
      </c>
      <c r="I18" s="112">
        <f>ROUND(ROUND(F18,2)*ROUND(H18,2),2)</f>
        <v>1634.85</v>
      </c>
      <c r="J18" s="112">
        <f>I18/$I$8</f>
        <v>5.4494999999999996</v>
      </c>
      <c r="K18" s="16"/>
    </row>
    <row r="19" spans="1:11" ht="33" x14ac:dyDescent="0.25">
      <c r="A19" s="115" t="s">
        <v>88</v>
      </c>
      <c r="B19" s="116" t="s">
        <v>95</v>
      </c>
      <c r="C19" s="117" t="s">
        <v>90</v>
      </c>
      <c r="D19" s="118" t="s">
        <v>19</v>
      </c>
      <c r="E19" s="112">
        <v>1.39</v>
      </c>
      <c r="F19" s="112">
        <f t="shared" si="3"/>
        <v>416.99999999999994</v>
      </c>
      <c r="G19" s="112">
        <f>COMPOSIÇÕES!H35</f>
        <v>1.66</v>
      </c>
      <c r="H19" s="112">
        <f t="shared" si="2"/>
        <v>2.0499999999999998</v>
      </c>
      <c r="I19" s="112">
        <f t="shared" ref="I19:I20" si="4">ROUND(ROUND(F19,2)*ROUND(H19,2),2)</f>
        <v>854.85</v>
      </c>
      <c r="J19" s="112">
        <f t="shared" ref="J19:J20" si="5">I19/$I$8</f>
        <v>2.8494999999999999</v>
      </c>
      <c r="K19" s="16"/>
    </row>
    <row r="20" spans="1:11" ht="33" x14ac:dyDescent="0.25">
      <c r="A20" s="115" t="s">
        <v>91</v>
      </c>
      <c r="B20" s="116" t="s">
        <v>96</v>
      </c>
      <c r="C20" s="117" t="s">
        <v>92</v>
      </c>
      <c r="D20" s="118" t="s">
        <v>19</v>
      </c>
      <c r="E20" s="112">
        <v>4.16</v>
      </c>
      <c r="F20" s="112">
        <f t="shared" si="3"/>
        <v>1248</v>
      </c>
      <c r="G20" s="112">
        <f>COMPOSIÇÕES!H40</f>
        <v>2.4900000000000002</v>
      </c>
      <c r="H20" s="112">
        <f t="shared" si="2"/>
        <v>3.08</v>
      </c>
      <c r="I20" s="112">
        <f t="shared" si="4"/>
        <v>3843.84</v>
      </c>
      <c r="J20" s="112">
        <f t="shared" si="5"/>
        <v>12.812800000000001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105</v>
      </c>
      <c r="C22" s="145"/>
      <c r="D22" s="145"/>
      <c r="E22" s="145"/>
      <c r="F22" s="145"/>
      <c r="G22" s="145"/>
      <c r="H22" s="145"/>
      <c r="I22" s="104">
        <f>ROUND(SUBTOTAL(9,I23:I23),2)</f>
        <v>511812</v>
      </c>
      <c r="J22" s="104">
        <f>ROUND(I22/$I$8,2)</f>
        <v>1706.04</v>
      </c>
    </row>
    <row r="23" spans="1:11" ht="42" customHeight="1" x14ac:dyDescent="0.25">
      <c r="A23" s="115" t="s">
        <v>89</v>
      </c>
      <c r="B23" s="116" t="s">
        <v>106</v>
      </c>
      <c r="C23" s="118" t="s">
        <v>50</v>
      </c>
      <c r="D23" s="118" t="s">
        <v>9</v>
      </c>
      <c r="E23" s="112">
        <v>1</v>
      </c>
      <c r="F23" s="112">
        <f>$I$8</f>
        <v>300</v>
      </c>
      <c r="G23" s="112" t="s">
        <v>76</v>
      </c>
      <c r="H23" s="112">
        <v>1706.0369501844496</v>
      </c>
      <c r="I23" s="112">
        <f t="shared" ref="I23" si="6">ROUND(ROUND(F23,2)*ROUND(H23,2),2)</f>
        <v>511812</v>
      </c>
      <c r="J23" s="112">
        <f>I23/$I$8</f>
        <v>1706.04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68</v>
      </c>
      <c r="C25" s="145"/>
      <c r="D25" s="145"/>
      <c r="E25" s="145"/>
      <c r="F25" s="145"/>
      <c r="G25" s="145"/>
      <c r="H25" s="145"/>
      <c r="I25" s="104">
        <f>ROUND(SUM(I26:I27),2)</f>
        <v>3721428</v>
      </c>
      <c r="J25" s="104">
        <f>ROUND(I25/$I$8,2)</f>
        <v>12404.76</v>
      </c>
    </row>
    <row r="26" spans="1:11" ht="24.95" customHeight="1" x14ac:dyDescent="0.25">
      <c r="A26" s="129" t="s">
        <v>15</v>
      </c>
      <c r="B26" s="116" t="s">
        <v>103</v>
      </c>
      <c r="C26" s="118" t="s">
        <v>51</v>
      </c>
      <c r="D26" s="118" t="s">
        <v>9</v>
      </c>
      <c r="E26" s="112">
        <v>1</v>
      </c>
      <c r="F26" s="112">
        <f>$I$8</f>
        <v>300</v>
      </c>
      <c r="G26" s="112" t="s">
        <v>76</v>
      </c>
      <c r="H26" s="112">
        <v>12392.135817303146</v>
      </c>
      <c r="I26" s="112">
        <f>ROUND(ROUND(F26,2)*ROUND(H26,2),2)</f>
        <v>3717642</v>
      </c>
      <c r="J26" s="112">
        <f>I26/$I$8</f>
        <v>12392.14</v>
      </c>
      <c r="K26" s="33"/>
    </row>
    <row r="27" spans="1:11" ht="24.95" customHeight="1" x14ac:dyDescent="0.25">
      <c r="A27" s="129" t="s">
        <v>110</v>
      </c>
      <c r="B27" s="116" t="s">
        <v>122</v>
      </c>
      <c r="C27" s="118" t="s">
        <v>136</v>
      </c>
      <c r="D27" s="118" t="s">
        <v>9</v>
      </c>
      <c r="E27" s="112">
        <v>1</v>
      </c>
      <c r="F27" s="112">
        <f>I8</f>
        <v>300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3786</v>
      </c>
      <c r="J27" s="112">
        <f>I27/$I$8</f>
        <v>12.62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124</v>
      </c>
      <c r="C29" s="145"/>
      <c r="D29" s="145"/>
      <c r="E29" s="145"/>
      <c r="F29" s="145"/>
      <c r="G29" s="145"/>
      <c r="H29" s="145"/>
      <c r="I29" s="140">
        <f>SUM(I30:I31)</f>
        <v>44290.92</v>
      </c>
      <c r="J29" s="141">
        <f>ROUND(I29/$I$8,2)</f>
        <v>147.63999999999999</v>
      </c>
      <c r="K29" s="33"/>
    </row>
    <row r="30" spans="1:11" ht="24.95" customHeight="1" x14ac:dyDescent="0.25">
      <c r="A30" s="129" t="s">
        <v>125</v>
      </c>
      <c r="B30" s="116" t="s">
        <v>126</v>
      </c>
      <c r="C30" s="117" t="s">
        <v>112</v>
      </c>
      <c r="D30" s="118" t="s">
        <v>9</v>
      </c>
      <c r="E30" s="112">
        <v>1</v>
      </c>
      <c r="F30" s="112">
        <f>I8</f>
        <v>300</v>
      </c>
      <c r="G30" s="132">
        <f>COMPOSIÇÕES!H51</f>
        <v>7.54</v>
      </c>
      <c r="H30" s="112">
        <f>ROUND(G30+G30*$I$6,2)</f>
        <v>9.31</v>
      </c>
      <c r="I30" s="112">
        <f>ROUND(ROUND(F30,2)*ROUND(H30,2),2)</f>
        <v>2793</v>
      </c>
      <c r="J30" s="112">
        <f>I30/$I$8</f>
        <v>9.31</v>
      </c>
      <c r="K30" s="33"/>
    </row>
    <row r="31" spans="1:11" ht="24.95" customHeight="1" x14ac:dyDescent="0.25">
      <c r="A31" s="129" t="s">
        <v>131</v>
      </c>
      <c r="B31" s="116" t="s">
        <v>132</v>
      </c>
      <c r="C31" s="117">
        <v>94990</v>
      </c>
      <c r="D31" s="118" t="s">
        <v>133</v>
      </c>
      <c r="E31" s="112">
        <f>1.6*3*0.03</f>
        <v>0.14400000000000002</v>
      </c>
      <c r="F31" s="112">
        <f>E31*I8</f>
        <v>43.2</v>
      </c>
      <c r="G31" s="132">
        <v>777.81</v>
      </c>
      <c r="H31" s="112">
        <f>ROUND(G31+G31*$I$6,2)</f>
        <v>960.6</v>
      </c>
      <c r="I31" s="112">
        <f>ROUND(ROUND(F31,2)*ROUND(H31,2),2)</f>
        <v>41497.919999999998</v>
      </c>
      <c r="J31" s="112">
        <f>I31/$I$8</f>
        <v>138.32640000000001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4359728.8499999996</v>
      </c>
      <c r="J33" s="121">
        <f>I33/I8</f>
        <v>14532.429499999998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1438275</xdr:colOff>
                <xdr:row>3</xdr:row>
                <xdr:rowOff>57150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B13" sqref="B13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102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123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-SERGIPE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72</v>
      </c>
      <c r="B10" s="61"/>
      <c r="C10" s="61" t="s">
        <v>69</v>
      </c>
      <c r="D10" s="61" t="s">
        <v>86</v>
      </c>
      <c r="E10" s="73" t="s">
        <v>77</v>
      </c>
      <c r="F10" s="74"/>
      <c r="G10" s="74"/>
      <c r="H10" s="74"/>
    </row>
    <row r="11" spans="1:8" ht="42.75" x14ac:dyDescent="0.25">
      <c r="A11" s="61"/>
      <c r="B11" s="62" t="s">
        <v>78</v>
      </c>
      <c r="C11" s="131">
        <v>4417</v>
      </c>
      <c r="D11" s="62" t="s">
        <v>64</v>
      </c>
      <c r="E11" s="75" t="s">
        <v>79</v>
      </c>
      <c r="F11" s="76">
        <v>1</v>
      </c>
      <c r="G11" s="76" t="s">
        <v>56</v>
      </c>
      <c r="H11" s="76">
        <f>ROUND(F11*G11,2)</f>
        <v>6.53</v>
      </c>
    </row>
    <row r="12" spans="1:8" ht="42.75" x14ac:dyDescent="0.25">
      <c r="A12" s="61"/>
      <c r="B12" s="62" t="s">
        <v>78</v>
      </c>
      <c r="C12" s="131">
        <v>4491</v>
      </c>
      <c r="D12" s="62" t="s">
        <v>59</v>
      </c>
      <c r="E12" s="75" t="s">
        <v>79</v>
      </c>
      <c r="F12" s="76">
        <v>4</v>
      </c>
      <c r="G12" s="76" t="s">
        <v>61</v>
      </c>
      <c r="H12" s="76">
        <f t="shared" ref="H12:H17" si="0">ROUND(F12*G12,2)</f>
        <v>43.96</v>
      </c>
    </row>
    <row r="13" spans="1:8" ht="57" x14ac:dyDescent="0.25">
      <c r="A13" s="61"/>
      <c r="B13" s="62" t="s">
        <v>78</v>
      </c>
      <c r="C13" s="131">
        <v>4813</v>
      </c>
      <c r="D13" s="62" t="s">
        <v>80</v>
      </c>
      <c r="E13" s="75" t="s">
        <v>77</v>
      </c>
      <c r="F13" s="76">
        <v>1</v>
      </c>
      <c r="G13" s="76" t="s">
        <v>101</v>
      </c>
      <c r="H13" s="76">
        <f t="shared" si="0"/>
        <v>285</v>
      </c>
    </row>
    <row r="14" spans="1:8" ht="28.5" x14ac:dyDescent="0.25">
      <c r="A14" s="61"/>
      <c r="B14" s="62" t="s">
        <v>78</v>
      </c>
      <c r="C14" s="131">
        <v>5075</v>
      </c>
      <c r="D14" s="62" t="s">
        <v>58</v>
      </c>
      <c r="E14" s="75" t="s">
        <v>81</v>
      </c>
      <c r="F14" s="76">
        <v>0.11</v>
      </c>
      <c r="G14" s="76" t="s">
        <v>60</v>
      </c>
      <c r="H14" s="76">
        <f t="shared" si="0"/>
        <v>1.9</v>
      </c>
    </row>
    <row r="15" spans="1:8" ht="28.5" x14ac:dyDescent="0.25">
      <c r="A15" s="61"/>
      <c r="B15" s="62" t="s">
        <v>47</v>
      </c>
      <c r="C15" s="131">
        <v>88262</v>
      </c>
      <c r="D15" s="62" t="s">
        <v>82</v>
      </c>
      <c r="E15" s="75" t="s">
        <v>14</v>
      </c>
      <c r="F15" s="76">
        <v>1</v>
      </c>
      <c r="G15" s="76">
        <v>25.8</v>
      </c>
      <c r="H15" s="76">
        <f t="shared" si="0"/>
        <v>25.8</v>
      </c>
    </row>
    <row r="16" spans="1:8" ht="28.5" x14ac:dyDescent="0.25">
      <c r="A16" s="61"/>
      <c r="B16" s="62" t="s">
        <v>47</v>
      </c>
      <c r="C16" s="131">
        <v>88316</v>
      </c>
      <c r="D16" s="62" t="s">
        <v>83</v>
      </c>
      <c r="E16" s="75" t="s">
        <v>14</v>
      </c>
      <c r="F16" s="76">
        <v>2</v>
      </c>
      <c r="G16" s="76">
        <v>20.420000000000002</v>
      </c>
      <c r="H16" s="76">
        <f t="shared" si="0"/>
        <v>40.840000000000003</v>
      </c>
    </row>
    <row r="17" spans="1:8" ht="57" x14ac:dyDescent="0.25">
      <c r="A17" s="61"/>
      <c r="B17" s="62" t="s">
        <v>47</v>
      </c>
      <c r="C17" s="131">
        <v>94962</v>
      </c>
      <c r="D17" s="62" t="s">
        <v>84</v>
      </c>
      <c r="E17" s="75" t="s">
        <v>85</v>
      </c>
      <c r="F17" s="76">
        <v>0.01</v>
      </c>
      <c r="G17" s="76">
        <v>406.21</v>
      </c>
      <c r="H17" s="76">
        <f t="shared" si="0"/>
        <v>4.0599999999999996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408.09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70</v>
      </c>
      <c r="D20" s="82" t="s">
        <v>94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65</v>
      </c>
      <c r="C21" s="87" t="s">
        <v>116</v>
      </c>
      <c r="D21" s="130" t="s">
        <v>118</v>
      </c>
      <c r="E21" s="88" t="s">
        <v>26</v>
      </c>
      <c r="F21" s="83">
        <v>1.9124115509657679E-3</v>
      </c>
      <c r="G21" s="84">
        <v>401.8938</v>
      </c>
      <c r="H21" s="84">
        <f>ROUND(F21*G21,2)</f>
        <v>0.77</v>
      </c>
    </row>
    <row r="22" spans="1:8" x14ac:dyDescent="0.25">
      <c r="A22" s="85"/>
      <c r="B22" s="86" t="s">
        <v>65</v>
      </c>
      <c r="C22" s="87" t="s">
        <v>117</v>
      </c>
      <c r="D22" s="130" t="s">
        <v>119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83</v>
      </c>
      <c r="E23" s="93" t="s">
        <v>14</v>
      </c>
      <c r="F23" s="83">
        <v>1.9124115509657679E-3</v>
      </c>
      <c r="G23" s="89">
        <v>20.420000000000002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0.93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87</v>
      </c>
      <c r="B26" s="80"/>
      <c r="C26" s="81" t="s">
        <v>71</v>
      </c>
      <c r="D26" s="82" t="s">
        <v>99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65</v>
      </c>
      <c r="C27" s="87" t="s">
        <v>116</v>
      </c>
      <c r="D27" s="130" t="s">
        <v>118</v>
      </c>
      <c r="E27" s="88" t="s">
        <v>26</v>
      </c>
      <c r="F27" s="83">
        <v>2.8686173264486519E-3</v>
      </c>
      <c r="G27" s="84">
        <v>401.8938</v>
      </c>
      <c r="H27" s="84">
        <f>ROUND(F27*G27,2)</f>
        <v>1.1499999999999999</v>
      </c>
    </row>
    <row r="28" spans="1:8" x14ac:dyDescent="0.25">
      <c r="A28" s="85"/>
      <c r="B28" s="86" t="s">
        <v>65</v>
      </c>
      <c r="C28" s="87" t="s">
        <v>117</v>
      </c>
      <c r="D28" s="130" t="s">
        <v>119</v>
      </c>
      <c r="E28" s="88" t="s">
        <v>26</v>
      </c>
      <c r="F28" s="83">
        <v>2.8686173264486519E-3</v>
      </c>
      <c r="G28" s="84">
        <v>64.976799999999997</v>
      </c>
      <c r="H28" s="84">
        <f>ROUND(F28*G28,2)</f>
        <v>0.19</v>
      </c>
    </row>
    <row r="29" spans="1:8" ht="28.5" x14ac:dyDescent="0.25">
      <c r="A29" s="85"/>
      <c r="B29" s="90" t="s">
        <v>47</v>
      </c>
      <c r="C29" s="91">
        <v>88316</v>
      </c>
      <c r="D29" s="92" t="s">
        <v>83</v>
      </c>
      <c r="E29" s="93" t="s">
        <v>14</v>
      </c>
      <c r="F29" s="83">
        <v>2.8686173264486519E-3</v>
      </c>
      <c r="G29" s="89">
        <v>20.420000000000002</v>
      </c>
      <c r="H29" s="84">
        <f>ROUND(F29*G29,2)</f>
        <v>0.06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1.4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88</v>
      </c>
      <c r="B32" s="80"/>
      <c r="C32" s="81" t="s">
        <v>90</v>
      </c>
      <c r="D32" s="82" t="s">
        <v>97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65</v>
      </c>
      <c r="C33" s="133" t="s">
        <v>129</v>
      </c>
      <c r="D33" s="134" t="s">
        <v>120</v>
      </c>
      <c r="E33" s="88" t="s">
        <v>26</v>
      </c>
      <c r="F33" s="98">
        <v>1.0040160642570281E-2</v>
      </c>
      <c r="G33" s="84">
        <v>144.8526</v>
      </c>
      <c r="H33" s="84">
        <f t="shared" ref="H33:H34" si="1">ROUND(F33*G33,2)</f>
        <v>1.45</v>
      </c>
    </row>
    <row r="34" spans="1:10" ht="28.5" x14ac:dyDescent="0.25">
      <c r="A34" s="85"/>
      <c r="B34" s="90" t="s">
        <v>47</v>
      </c>
      <c r="C34" s="91">
        <v>88316</v>
      </c>
      <c r="D34" s="92" t="s">
        <v>83</v>
      </c>
      <c r="E34" s="93" t="s">
        <v>14</v>
      </c>
      <c r="F34" s="98">
        <v>1.0040160642570281E-2</v>
      </c>
      <c r="G34" s="84">
        <v>20.420000000000002</v>
      </c>
      <c r="H34" s="84">
        <f t="shared" si="1"/>
        <v>0.21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1.66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91</v>
      </c>
      <c r="B37" s="80"/>
      <c r="C37" s="81" t="s">
        <v>92</v>
      </c>
      <c r="D37" s="82" t="s">
        <v>98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65</v>
      </c>
      <c r="C38" s="133" t="s">
        <v>129</v>
      </c>
      <c r="D38" s="134" t="s">
        <v>120</v>
      </c>
      <c r="E38" s="88" t="s">
        <v>26</v>
      </c>
      <c r="F38" s="83">
        <v>1.5060240963855423E-2</v>
      </c>
      <c r="G38" s="84">
        <v>144.8526</v>
      </c>
      <c r="H38" s="84">
        <f t="shared" ref="H38:H39" si="2">ROUND(F38*G38,2)</f>
        <v>2.1800000000000002</v>
      </c>
    </row>
    <row r="39" spans="1:10" ht="28.5" x14ac:dyDescent="0.25">
      <c r="A39" s="85"/>
      <c r="B39" s="90" t="s">
        <v>47</v>
      </c>
      <c r="C39" s="91">
        <v>88316</v>
      </c>
      <c r="D39" s="92" t="s">
        <v>83</v>
      </c>
      <c r="E39" s="93" t="s">
        <v>14</v>
      </c>
      <c r="F39" s="83">
        <v>1.5060240963855423E-2</v>
      </c>
      <c r="G39" s="84">
        <v>20.420000000000002</v>
      </c>
      <c r="H39" s="84">
        <f t="shared" si="2"/>
        <v>0.31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2.4900000000000002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110</v>
      </c>
      <c r="B42" s="90"/>
      <c r="C42" s="81" t="s">
        <v>111</v>
      </c>
      <c r="D42" s="127" t="s">
        <v>121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111</v>
      </c>
      <c r="C43" s="91"/>
      <c r="D43" s="92" t="s">
        <v>113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111</v>
      </c>
      <c r="C44" s="91"/>
      <c r="D44" s="92" t="s">
        <v>114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111</v>
      </c>
      <c r="C45" s="91"/>
      <c r="D45" s="92" t="s">
        <v>115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125</v>
      </c>
      <c r="B48" s="90"/>
      <c r="C48" s="81" t="s">
        <v>112</v>
      </c>
      <c r="D48" s="127" t="s">
        <v>126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78</v>
      </c>
      <c r="C49" s="136">
        <v>7304</v>
      </c>
      <c r="D49" s="137" t="s">
        <v>63</v>
      </c>
      <c r="E49" s="136" t="s">
        <v>57</v>
      </c>
      <c r="F49" s="138">
        <v>1.0460000000000001E-2</v>
      </c>
      <c r="G49" s="139" t="s">
        <v>130</v>
      </c>
      <c r="H49" s="139">
        <f>ROUND(F49*G49,2)</f>
        <v>0.76</v>
      </c>
    </row>
    <row r="50" spans="1:12" ht="31.5" x14ac:dyDescent="0.25">
      <c r="A50" s="85"/>
      <c r="B50" s="135" t="s">
        <v>47</v>
      </c>
      <c r="C50" s="136">
        <v>88312</v>
      </c>
      <c r="D50" s="137" t="s">
        <v>62</v>
      </c>
      <c r="E50" s="136" t="s">
        <v>14</v>
      </c>
      <c r="F50" s="138">
        <v>0.25</v>
      </c>
      <c r="G50" s="139">
        <v>27.11</v>
      </c>
      <c r="H50" s="139">
        <f>ROUND(F50*G50,2)</f>
        <v>6.78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7.54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J30" sqref="J30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102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123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135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74</v>
      </c>
      <c r="C11" s="60">
        <f>ANALÍTICO!I14</f>
        <v>15553.13</v>
      </c>
      <c r="D11" s="63">
        <f>$C$11/7</f>
        <v>2221.8757142857144</v>
      </c>
      <c r="E11" s="63">
        <f>$C$11/7</f>
        <v>2221.8757142857144</v>
      </c>
      <c r="F11" s="63">
        <f t="shared" ref="F11:J11" si="0">$C$11/7</f>
        <v>2221.8757142857144</v>
      </c>
      <c r="G11" s="63">
        <f t="shared" si="0"/>
        <v>2221.8757142857144</v>
      </c>
      <c r="H11" s="63">
        <f t="shared" si="0"/>
        <v>2221.8757142857144</v>
      </c>
      <c r="I11" s="63">
        <f t="shared" si="0"/>
        <v>2221.8757142857144</v>
      </c>
      <c r="J11" s="63">
        <f t="shared" si="0"/>
        <v>2221.8757142857144</v>
      </c>
      <c r="K11" s="63">
        <f>SUM(D11:J11)</f>
        <v>15553.13</v>
      </c>
      <c r="N11" s="67"/>
    </row>
    <row r="12" spans="1:15" s="45" customFormat="1" ht="35.1" customHeight="1" x14ac:dyDescent="0.2">
      <c r="A12" s="47" t="s">
        <v>7</v>
      </c>
      <c r="B12" s="48" t="s">
        <v>107</v>
      </c>
      <c r="C12" s="60">
        <f>ANALÍTICO!I16</f>
        <v>66644.800000000003</v>
      </c>
      <c r="D12" s="63">
        <f t="shared" ref="D12:D14" si="1">$C12/7/2</f>
        <v>4760.3428571428576</v>
      </c>
      <c r="E12" s="63">
        <f t="shared" ref="E12:E14" si="2">$C12/6</f>
        <v>11107.466666666667</v>
      </c>
      <c r="F12" s="63">
        <f t="shared" ref="F12:I14" si="3">$C12/6</f>
        <v>11107.466666666667</v>
      </c>
      <c r="G12" s="63">
        <f t="shared" si="3"/>
        <v>11107.466666666667</v>
      </c>
      <c r="H12" s="63">
        <f t="shared" si="3"/>
        <v>11107.466666666667</v>
      </c>
      <c r="I12" s="63">
        <f t="shared" si="3"/>
        <v>11107.466666666667</v>
      </c>
      <c r="J12" s="63">
        <f t="shared" ref="J12" si="4">C12-SUM(D12:I12)</f>
        <v>6347.1238095238077</v>
      </c>
      <c r="K12" s="63">
        <f t="shared" ref="K12" si="5">SUM(D12:J12)</f>
        <v>66644.800000000003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105</v>
      </c>
      <c r="C13" s="51">
        <f>ANALÍTICO!I22</f>
        <v>511812</v>
      </c>
      <c r="D13" s="52">
        <f>$C13/7/2</f>
        <v>36558</v>
      </c>
      <c r="E13" s="52">
        <f>$C13/6</f>
        <v>85302</v>
      </c>
      <c r="F13" s="52">
        <f t="shared" si="3"/>
        <v>85302</v>
      </c>
      <c r="G13" s="52">
        <f t="shared" si="3"/>
        <v>85302</v>
      </c>
      <c r="H13" s="52">
        <f t="shared" si="3"/>
        <v>85302</v>
      </c>
      <c r="I13" s="52">
        <f t="shared" si="3"/>
        <v>85302</v>
      </c>
      <c r="J13" s="52">
        <f>C13-SUM(D13:I13)</f>
        <v>48744</v>
      </c>
      <c r="K13" s="52">
        <f t="shared" ref="K13:K17" si="6">SUM(D13:J13)</f>
        <v>511812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108</v>
      </c>
      <c r="C14" s="51">
        <f>ANALÍTICO!I25</f>
        <v>3721428</v>
      </c>
      <c r="D14" s="52">
        <f t="shared" si="1"/>
        <v>265816.28571428574</v>
      </c>
      <c r="E14" s="52">
        <f t="shared" si="2"/>
        <v>620238</v>
      </c>
      <c r="F14" s="52">
        <f t="shared" si="3"/>
        <v>620238</v>
      </c>
      <c r="G14" s="52">
        <f t="shared" si="3"/>
        <v>620238</v>
      </c>
      <c r="H14" s="52">
        <f t="shared" si="3"/>
        <v>620238</v>
      </c>
      <c r="I14" s="52">
        <f t="shared" si="3"/>
        <v>620238</v>
      </c>
      <c r="J14" s="52">
        <f t="shared" ref="J14" si="7">C14-SUM(D14:I14)</f>
        <v>354421.71428571455</v>
      </c>
      <c r="K14" s="52">
        <f t="shared" si="6"/>
        <v>3721428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124</v>
      </c>
      <c r="C15" s="51">
        <f>ANALÍTICO!I29</f>
        <v>44290.92</v>
      </c>
      <c r="D15" s="52">
        <f>$C15/7</f>
        <v>6327.2742857142857</v>
      </c>
      <c r="E15" s="52">
        <f t="shared" ref="E15:J15" si="8">$C15/7</f>
        <v>6327.2742857142857</v>
      </c>
      <c r="F15" s="52">
        <f t="shared" si="8"/>
        <v>6327.2742857142857</v>
      </c>
      <c r="G15" s="52">
        <f t="shared" si="8"/>
        <v>6327.2742857142857</v>
      </c>
      <c r="H15" s="52">
        <f t="shared" si="8"/>
        <v>6327.2742857142857</v>
      </c>
      <c r="I15" s="52">
        <f t="shared" si="8"/>
        <v>6327.2742857142857</v>
      </c>
      <c r="J15" s="52">
        <f t="shared" si="8"/>
        <v>6327.2742857142857</v>
      </c>
      <c r="K15" s="52">
        <f t="shared" si="6"/>
        <v>44290.920000000006</v>
      </c>
      <c r="M15" s="45"/>
      <c r="N15" s="66"/>
      <c r="O15" s="45"/>
    </row>
    <row r="16" spans="1:15" s="54" customFormat="1" ht="35.1" customHeight="1" x14ac:dyDescent="0.25">
      <c r="A16" s="49"/>
      <c r="B16" s="50" t="s">
        <v>73</v>
      </c>
      <c r="C16" s="51">
        <f>ANALÍTICO!I33</f>
        <v>4359728.8499999996</v>
      </c>
      <c r="D16" s="52">
        <f>SUM(D11:D15)</f>
        <v>315683.77857142856</v>
      </c>
      <c r="E16" s="52">
        <f t="shared" ref="E16:J16" si="9">SUM(E11:E15)</f>
        <v>725196.61666666658</v>
      </c>
      <c r="F16" s="52">
        <f t="shared" si="9"/>
        <v>725196.61666666658</v>
      </c>
      <c r="G16" s="52">
        <f t="shared" si="9"/>
        <v>725196.61666666658</v>
      </c>
      <c r="H16" s="52">
        <f t="shared" si="9"/>
        <v>725196.61666666658</v>
      </c>
      <c r="I16" s="52">
        <f t="shared" si="9"/>
        <v>725196.61666666658</v>
      </c>
      <c r="J16" s="52">
        <f t="shared" si="9"/>
        <v>418061.98809523834</v>
      </c>
      <c r="K16" s="51">
        <f>C16</f>
        <v>4359728.8499999996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7.2409039514333237E-2</v>
      </c>
      <c r="E17" s="27">
        <f t="shared" ref="E17:J17" si="10">E16/$C$16</f>
        <v>0.16633984397141272</v>
      </c>
      <c r="F17" s="27">
        <f t="shared" si="10"/>
        <v>0.16633984397141272</v>
      </c>
      <c r="G17" s="27">
        <f t="shared" si="10"/>
        <v>0.16633984397141272</v>
      </c>
      <c r="H17" s="27">
        <f t="shared" si="10"/>
        <v>0.16633984397141272</v>
      </c>
      <c r="I17" s="27">
        <f t="shared" si="10"/>
        <v>0.16633984397141272</v>
      </c>
      <c r="J17" s="27">
        <f t="shared" si="10"/>
        <v>9.5891740628603173E-2</v>
      </c>
      <c r="K17" s="28">
        <f t="shared" si="6"/>
        <v>1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514350</xdr:colOff>
                <xdr:row>0</xdr:row>
                <xdr:rowOff>0</xdr:rowOff>
              </from>
              <to>
                <xdr:col>1</xdr:col>
                <xdr:colOff>3343275</xdr:colOff>
                <xdr:row>3</xdr:row>
                <xdr:rowOff>123825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L23" sqref="L2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D1" sqref="D1"/>
    </sheetView>
  </sheetViews>
  <sheetFormatPr defaultRowHeight="12.75" x14ac:dyDescent="0.2"/>
  <cols>
    <col min="2" max="2" width="35.5703125" customWidth="1"/>
    <col min="3" max="3" width="26.85546875" customWidth="1"/>
    <col min="4" max="4" width="24.140625" customWidth="1"/>
  </cols>
  <sheetData>
    <row r="2" spans="1:4" ht="14.25" x14ac:dyDescent="0.2">
      <c r="A2" s="178" t="s">
        <v>137</v>
      </c>
      <c r="B2" s="178"/>
      <c r="C2" s="178"/>
      <c r="D2" s="178"/>
    </row>
    <row r="3" spans="1:4" ht="16.5" x14ac:dyDescent="0.3">
      <c r="A3" s="179"/>
      <c r="B3" s="179"/>
      <c r="C3" s="179"/>
      <c r="D3" s="179"/>
    </row>
    <row r="4" spans="1:4" ht="14.25" x14ac:dyDescent="0.2">
      <c r="A4" s="180" t="s">
        <v>2</v>
      </c>
      <c r="B4" s="180" t="s">
        <v>138</v>
      </c>
      <c r="C4" s="180" t="s">
        <v>139</v>
      </c>
      <c r="D4" s="181" t="s">
        <v>140</v>
      </c>
    </row>
    <row r="5" spans="1:4" ht="16.5" x14ac:dyDescent="0.3">
      <c r="A5" s="182"/>
      <c r="B5" s="182"/>
      <c r="C5" s="182"/>
      <c r="D5" s="183"/>
    </row>
    <row r="6" spans="1:4" ht="16.5" x14ac:dyDescent="0.3">
      <c r="A6" s="184">
        <v>1</v>
      </c>
      <c r="B6" s="185" t="s">
        <v>141</v>
      </c>
      <c r="C6" s="186"/>
      <c r="D6" s="187">
        <v>5.4300000000000001E-2</v>
      </c>
    </row>
    <row r="7" spans="1:4" ht="16.5" x14ac:dyDescent="0.3">
      <c r="A7" s="182"/>
      <c r="B7" s="182"/>
      <c r="C7" s="186"/>
      <c r="D7" s="188"/>
    </row>
    <row r="8" spans="1:4" ht="14.25" x14ac:dyDescent="0.2">
      <c r="A8" s="184">
        <v>2</v>
      </c>
      <c r="B8" s="185" t="s">
        <v>142</v>
      </c>
      <c r="C8" s="189">
        <f>SUM(C9:C11)</f>
        <v>6.6500000000000004E-2</v>
      </c>
      <c r="D8" s="187">
        <f>+C8*(1+D18)</f>
        <v>8.2126480416443493E-2</v>
      </c>
    </row>
    <row r="9" spans="1:4" ht="16.5" x14ac:dyDescent="0.3">
      <c r="A9" s="186" t="s">
        <v>143</v>
      </c>
      <c r="B9" s="182" t="s">
        <v>144</v>
      </c>
      <c r="C9" s="190">
        <v>0.03</v>
      </c>
      <c r="D9" s="191">
        <f>+C9*(1+D18)</f>
        <v>3.7049540037493299E-2</v>
      </c>
    </row>
    <row r="10" spans="1:4" ht="16.5" x14ac:dyDescent="0.3">
      <c r="A10" s="186" t="s">
        <v>145</v>
      </c>
      <c r="B10" s="182" t="s">
        <v>146</v>
      </c>
      <c r="C10" s="190">
        <v>6.4999999999999997E-3</v>
      </c>
      <c r="D10" s="191">
        <f>+C10*(1+D18)</f>
        <v>8.0274003414568806E-3</v>
      </c>
    </row>
    <row r="11" spans="1:4" ht="16.5" x14ac:dyDescent="0.3">
      <c r="A11" s="186" t="s">
        <v>147</v>
      </c>
      <c r="B11" s="182" t="s">
        <v>148</v>
      </c>
      <c r="C11" s="190">
        <v>0.03</v>
      </c>
      <c r="D11" s="191">
        <f>+C11*(1+D18)</f>
        <v>3.7049540037493299E-2</v>
      </c>
    </row>
    <row r="12" spans="1:4" ht="16.5" x14ac:dyDescent="0.3">
      <c r="A12" s="182"/>
      <c r="B12" s="182"/>
      <c r="C12" s="182"/>
      <c r="D12" s="183"/>
    </row>
    <row r="13" spans="1:4" ht="16.5" x14ac:dyDescent="0.3">
      <c r="A13" s="184">
        <v>3</v>
      </c>
      <c r="B13" s="185" t="s">
        <v>149</v>
      </c>
      <c r="C13" s="182"/>
      <c r="D13" s="187">
        <v>0.02</v>
      </c>
    </row>
    <row r="14" spans="1:4" ht="16.5" x14ac:dyDescent="0.3">
      <c r="A14" s="182"/>
      <c r="B14" s="182"/>
      <c r="C14" s="182"/>
      <c r="D14" s="192"/>
    </row>
    <row r="15" spans="1:4" ht="16.5" x14ac:dyDescent="0.3">
      <c r="A15" s="184">
        <v>4</v>
      </c>
      <c r="B15" s="185" t="s">
        <v>150</v>
      </c>
      <c r="C15" s="182"/>
      <c r="D15" s="187">
        <v>0.01</v>
      </c>
    </row>
    <row r="16" spans="1:4" ht="16.5" x14ac:dyDescent="0.3">
      <c r="A16" s="186"/>
      <c r="B16" s="182"/>
      <c r="C16" s="182"/>
      <c r="D16" s="192"/>
    </row>
    <row r="17" spans="1:4" ht="16.5" x14ac:dyDescent="0.3">
      <c r="A17" s="184">
        <v>5</v>
      </c>
      <c r="B17" s="185" t="s">
        <v>151</v>
      </c>
      <c r="C17" s="182"/>
      <c r="D17" s="187">
        <v>6.25E-2</v>
      </c>
    </row>
    <row r="18" spans="1:4" ht="16.5" x14ac:dyDescent="0.3">
      <c r="A18" s="193"/>
      <c r="B18" s="194"/>
      <c r="C18" s="194" t="s">
        <v>152</v>
      </c>
      <c r="D18" s="195">
        <f>+((((1+D6+D13)*(1+D15)*(1+D17))/(1-C8))-1)</f>
        <v>0.23498466791644335</v>
      </c>
    </row>
    <row r="19" spans="1:4" ht="16.5" x14ac:dyDescent="0.3">
      <c r="A19" s="179"/>
      <c r="B19" s="196"/>
      <c r="C19" s="179"/>
      <c r="D19" s="179"/>
    </row>
    <row r="20" spans="1:4" ht="16.5" x14ac:dyDescent="0.3">
      <c r="A20" s="196" t="s">
        <v>153</v>
      </c>
      <c r="B20" s="179"/>
      <c r="C20" s="179"/>
      <c r="D20" s="179"/>
    </row>
    <row r="21" spans="1:4" ht="16.5" x14ac:dyDescent="0.3">
      <c r="A21" s="196"/>
      <c r="B21" s="179"/>
      <c r="C21" s="179"/>
      <c r="D21" s="179"/>
    </row>
    <row r="22" spans="1:4" ht="14.25" x14ac:dyDescent="0.2">
      <c r="A22" s="197"/>
      <c r="B22" s="197"/>
      <c r="C22" s="197"/>
      <c r="D22" s="197"/>
    </row>
    <row r="23" spans="1:4" ht="14.25" x14ac:dyDescent="0.2">
      <c r="A23" s="178"/>
      <c r="B23" s="178"/>
      <c r="C23" s="178"/>
      <c r="D23" s="178"/>
    </row>
    <row r="24" spans="1:4" ht="16.5" x14ac:dyDescent="0.3">
      <c r="A24" s="179"/>
      <c r="B24" s="179"/>
      <c r="C24" s="179"/>
      <c r="D24" s="179"/>
    </row>
    <row r="25" spans="1:4" ht="14.25" x14ac:dyDescent="0.2">
      <c r="A25" s="180" t="s">
        <v>2</v>
      </c>
      <c r="B25" s="180" t="s">
        <v>138</v>
      </c>
      <c r="C25" s="180" t="s">
        <v>139</v>
      </c>
      <c r="D25" s="181" t="s">
        <v>140</v>
      </c>
    </row>
    <row r="26" spans="1:4" ht="16.5" x14ac:dyDescent="0.3">
      <c r="A26" s="182"/>
      <c r="B26" s="182"/>
      <c r="C26" s="198"/>
      <c r="D26" s="199"/>
    </row>
    <row r="27" spans="1:4" ht="16.5" x14ac:dyDescent="0.3">
      <c r="A27" s="184">
        <v>1</v>
      </c>
      <c r="B27" s="185" t="s">
        <v>141</v>
      </c>
      <c r="C27" s="200"/>
      <c r="D27" s="189">
        <v>2.2519999999999998E-2</v>
      </c>
    </row>
    <row r="28" spans="1:4" ht="16.5" x14ac:dyDescent="0.3">
      <c r="A28" s="182"/>
      <c r="B28" s="182"/>
      <c r="C28" s="200"/>
      <c r="D28" s="190"/>
    </row>
    <row r="29" spans="1:4" ht="14.25" x14ac:dyDescent="0.2">
      <c r="A29" s="184">
        <v>2</v>
      </c>
      <c r="B29" s="185" t="s">
        <v>142</v>
      </c>
      <c r="C29" s="201">
        <f>SUM(C30:C32)</f>
        <v>3.6499999999999998E-2</v>
      </c>
      <c r="D29" s="189">
        <f>+C29*(1+D39)</f>
        <v>4.0549977925376235E-2</v>
      </c>
    </row>
    <row r="30" spans="1:4" ht="16.5" x14ac:dyDescent="0.3">
      <c r="A30" s="186" t="s">
        <v>143</v>
      </c>
      <c r="B30" s="182" t="s">
        <v>144</v>
      </c>
      <c r="C30" s="202"/>
      <c r="D30" s="190"/>
    </row>
    <row r="31" spans="1:4" ht="16.5" x14ac:dyDescent="0.3">
      <c r="A31" s="186" t="s">
        <v>145</v>
      </c>
      <c r="B31" s="182" t="s">
        <v>146</v>
      </c>
      <c r="C31" s="202">
        <v>6.4999999999999997E-3</v>
      </c>
      <c r="D31" s="190">
        <f>+C31*(1+D39)</f>
        <v>7.2212289456149463E-3</v>
      </c>
    </row>
    <row r="32" spans="1:4" ht="16.5" x14ac:dyDescent="0.3">
      <c r="A32" s="186" t="s">
        <v>147</v>
      </c>
      <c r="B32" s="182" t="s">
        <v>148</v>
      </c>
      <c r="C32" s="202">
        <v>0.03</v>
      </c>
      <c r="D32" s="190">
        <f>+C32*(1+D39)</f>
        <v>3.3328748979761291E-2</v>
      </c>
    </row>
    <row r="33" spans="1:4" ht="16.5" x14ac:dyDescent="0.3">
      <c r="A33" s="182"/>
      <c r="B33" s="182"/>
      <c r="C33" s="203"/>
      <c r="D33" s="204"/>
    </row>
    <row r="34" spans="1:4" ht="16.5" x14ac:dyDescent="0.3">
      <c r="A34" s="184">
        <v>3</v>
      </c>
      <c r="B34" s="185" t="s">
        <v>149</v>
      </c>
      <c r="C34" s="203"/>
      <c r="D34" s="189">
        <v>0.01</v>
      </c>
    </row>
    <row r="35" spans="1:4" ht="16.5" x14ac:dyDescent="0.3">
      <c r="A35" s="182"/>
      <c r="B35" s="182"/>
      <c r="C35" s="203"/>
      <c r="D35" s="205"/>
    </row>
    <row r="36" spans="1:4" ht="16.5" x14ac:dyDescent="0.3">
      <c r="A36" s="184">
        <v>4</v>
      </c>
      <c r="B36" s="185" t="s">
        <v>150</v>
      </c>
      <c r="C36" s="203"/>
      <c r="D36" s="189">
        <v>6.4999999999999997E-3</v>
      </c>
    </row>
    <row r="37" spans="1:4" ht="16.5" x14ac:dyDescent="0.3">
      <c r="A37" s="186"/>
      <c r="B37" s="182"/>
      <c r="C37" s="203"/>
      <c r="D37" s="205"/>
    </row>
    <row r="38" spans="1:4" ht="16.5" x14ac:dyDescent="0.3">
      <c r="A38" s="184">
        <v>5</v>
      </c>
      <c r="B38" s="185" t="s">
        <v>151</v>
      </c>
      <c r="C38" s="203"/>
      <c r="D38" s="189">
        <v>0.03</v>
      </c>
    </row>
    <row r="39" spans="1:4" ht="16.5" x14ac:dyDescent="0.3">
      <c r="A39" s="193"/>
      <c r="B39" s="194"/>
      <c r="C39" s="206" t="s">
        <v>152</v>
      </c>
      <c r="D39" s="207">
        <f>+((((1+D27+D34)*(1+D36)*(1+D38))/(1-C29))-1)</f>
        <v>0.11095829932537637</v>
      </c>
    </row>
    <row r="40" spans="1:4" ht="16.5" x14ac:dyDescent="0.3">
      <c r="A40" s="179"/>
      <c r="B40" s="179"/>
      <c r="C40" s="179"/>
      <c r="D40" s="179"/>
    </row>
    <row r="41" spans="1:4" ht="16.5" x14ac:dyDescent="0.3">
      <c r="A41" s="196" t="s">
        <v>153</v>
      </c>
      <c r="B41" s="179"/>
      <c r="C41" s="179"/>
      <c r="D41" s="179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scale="98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2024-08-30T12:48:31Z</cp:lastPrinted>
  <dcterms:created xsi:type="dcterms:W3CDTF">2009-11-03T19:36:00Z</dcterms:created>
  <dcterms:modified xsi:type="dcterms:W3CDTF">2024-09-26T19:30:55Z</dcterms:modified>
</cp:coreProperties>
</file>