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DECFF41B-FF80-422D-8B97-86371F9DAB84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RN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RN'!$A$11:$K$65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RN'!$A$1:$K$64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RN'!$1:$11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J14" i="5" s="1"/>
  <c r="K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K13" i="1" l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<sst xmlns="http://schemas.openxmlformats.org/spreadsheetml/2006/main" count="516" uniqueCount="243">
  <si>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</si>
  <si>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</si>
  <si>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</si>
  <si>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</si>
  <si>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</si>
  <si>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</si>
  <si>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</si>
  <si>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</si>
  <si>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</si>
  <si>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</si>
  <si>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</si>
  <si>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</si>
  <si>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</si>
  <si>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</si>
  <si>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</si>
  <si>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</si>
  <si>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</si>
  <si>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</si>
  <si>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</si>
  <si>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</si>
  <si>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</si>
  <si>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</si>
  <si>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</si>
  <si>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</si>
  <si>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</si>
  <si>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</si>
  <si>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</si>
  <si>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</si>
  <si>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</si>
  <si>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</si>
  <si>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</si>
  <si>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</si>
  <si>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</si>
  <si>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</si>
  <si>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</si>
  <si>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</si>
  <si>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</si>
  <si>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</si>
  <si>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</si>
  <si>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</si>
  <si>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</si>
  <si>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</si>
  <si>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</si>
  <si>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</si>
  <si>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</si>
  <si>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</si>
  <si>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</si>
  <si>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</si>
  <si>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</si>
  <si>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</si>
  <si>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</si>
  <si>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</si>
  <si>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</si>
  <si>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</si>
  <si>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</si>
  <si>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</si>
  <si>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</si>
  <si>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</si>
  <si>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</si>
  <si>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</si>
  <si>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</si>
  <si>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</si>
  <si>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</si>
  <si>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</si>
  <si>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</si>
  <si>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</si>
  <si>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</si>
  <si>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</si>
  <si>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</si>
  <si>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</si>
  <si>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</si>
  <si>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</si>
  <si>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</si>
  <si>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</si>
  <si>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</si>
  <si>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</si>
  <si>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</si>
  <si>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</si>
  <si>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</si>
  <si>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</si>
  <si>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</si>
  <si>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</si>
  <si>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</si>
  <si>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</si>
  <si>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</si>
  <si>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</si>
  <si>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</si>
  <si>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</si>
  <si>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</si>
  <si>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</si>
  <si>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</si>
  <si>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</si>
  <si>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</si>
  <si>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</si>
  <si>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</si>
  <si>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</si>
  <si>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</si>
  <si>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</si>
  <si>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</si>
  <si>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</si>
  <si>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</si>
  <si>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</si>
  <si>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</si>
  <si>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</si>
  <si>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</si>
  <si>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</si>
  <si>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</si>
  <si>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</si>
  <si>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</si>
  <si>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</si>
  <si>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</si>
  <si>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</si>
  <si>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</si>
  <si>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</si>
  <si>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</si>
  <si>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</si>
  <si>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</si>
  <si>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</si>
  <si>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</si>
  <si>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</si>
  <si>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</si>
  <si>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</si>
  <si>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</si>
  <si>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</si>
  <si>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</si>
  <si>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</si>
  <si>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</si>
  <si>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</si>
  <si>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</si>
  <si>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</si>
  <si>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</si>
  <si>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</si>
  <si>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</si>
  <si>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</si>
  <si>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</si>
  <si>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</si>
  <si>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</si>
  <si>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</si>
  <si>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</si>
  <si>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</si>
  <si>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</si>
  <si>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</si>
  <si>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</si>
  <si>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</si>
  <si>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</si>
  <si>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</si>
  <si>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</si>
  <si>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</si>
  <si>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</si>
  <si>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</si>
  <si>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</si>
  <si>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</si>
  <si>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</si>
  <si>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</si>
  <si>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</si>
  <si>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</si>
  <si>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</si>
  <si>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</si>
  <si>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</si>
  <si>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</si>
  <si>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</si>
  <si>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</si>
  <si>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</si>
  <si>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</si>
  <si>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</si>
  <si>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</si>
  <si>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</si>
  <si>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</si>
  <si>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</si>
  <si>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</si>
  <si>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</si>
  <si>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</si>
  <si>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</si>
  <si>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</si>
  <si>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</si>
  <si>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</si>
  <si>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</si>
  <si>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</si>
  <si>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</si>
  <si>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</si>
  <si>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</si>
  <si>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</si>
  <si>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</si>
  <si>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</si>
  <si>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</si>
  <si>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</si>
  <si>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</si>
  <si>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</si>
  <si>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</si>
  <si>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</si>
  <si>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</si>
  <si>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</si>
  <si>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</si>
  <si>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</si>
  <si>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</si>
  <si>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</si>
  <si>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</si>
  <si>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</si>
  <si>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</si>
  <si>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</si>
  <si>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</si>
  <si>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</si>
  <si>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</si>
  <si>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</si>
  <si>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</si>
  <si>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</si>
  <si>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</si>
  <si>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</si>
  <si>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</si>
  <si>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</si>
  <si>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</si>
  <si>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</si>
  <si>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</si>
  <si>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</si>
  <si>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</si>
  <si>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</si>
  <si>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</si>
  <si>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</si>
  <si>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</si>
  <si>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</si>
  <si>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</si>
  <si>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</si>
  <si>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</si>
  <si>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</si>
  <si>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</si>
  <si>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</si>
  <si>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</si>
  <si>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</si>
  <si>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</si>
  <si>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</si>
  <si>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</si>
  <si>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</si>
  <si>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</si>
  <si>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</si>
  <si>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</si>
  <si>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</si>
  <si>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</si>
  <si>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</si>
  <si>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</si>
  <si>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TRANSPORTE E INSTALAÇÃO DE CISTERNAS PARA CAPTAÇÃO DA ÁGUA DA CHUVA – RIO GRANDE DO NORTE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</si>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</sst>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W64"/>
  <sheetViews>
    <sheetView tabSelected="1" topLeftCell="A34" zoomScale="85" zoomScaleNormal="85" workbookViewId="0">
      <selection activeCell="H45" sqref="H45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6" width="9.140625" style="6"/>
    <col min="197" max="197" width="14.7109375" style="6" customWidth="1"/>
    <col min="198" max="198" width="40.7109375" style="6" customWidth="1"/>
    <col min="199" max="199" width="6.7109375" style="6" customWidth="1"/>
    <col min="200" max="202" width="12.7109375" style="6" customWidth="1"/>
    <col min="203" max="203" width="14.7109375" style="6" customWidth="1"/>
    <col min="204" max="205" width="15.7109375" style="6" customWidth="1"/>
    <col min="206" max="209" width="12.7109375" style="6" customWidth="1"/>
    <col min="210" max="452" width="9.140625" style="6"/>
    <col min="453" max="453" width="14.7109375" style="6" customWidth="1"/>
    <col min="454" max="454" width="40.7109375" style="6" customWidth="1"/>
    <col min="455" max="455" width="6.7109375" style="6" customWidth="1"/>
    <col min="456" max="458" width="12.7109375" style="6" customWidth="1"/>
    <col min="459" max="459" width="14.7109375" style="6" customWidth="1"/>
    <col min="460" max="461" width="15.7109375" style="6" customWidth="1"/>
    <col min="462" max="465" width="12.7109375" style="6" customWidth="1"/>
    <col min="466" max="708" width="9.140625" style="6"/>
    <col min="709" max="709" width="14.7109375" style="6" customWidth="1"/>
    <col min="710" max="710" width="40.7109375" style="6" customWidth="1"/>
    <col min="711" max="711" width="6.7109375" style="6" customWidth="1"/>
    <col min="712" max="714" width="12.7109375" style="6" customWidth="1"/>
    <col min="715" max="715" width="14.7109375" style="6" customWidth="1"/>
    <col min="716" max="717" width="15.7109375" style="6" customWidth="1"/>
    <col min="718" max="721" width="12.7109375" style="6" customWidth="1"/>
    <col min="722" max="964" width="9.140625" style="6"/>
    <col min="965" max="965" width="14.7109375" style="6" customWidth="1"/>
    <col min="966" max="966" width="40.7109375" style="6" customWidth="1"/>
    <col min="967" max="967" width="6.7109375" style="6" customWidth="1"/>
    <col min="968" max="970" width="12.7109375" style="6" customWidth="1"/>
    <col min="971" max="971" width="14.7109375" style="6" customWidth="1"/>
    <col min="972" max="973" width="15.7109375" style="6" customWidth="1"/>
    <col min="974" max="977" width="12.7109375" style="6" customWidth="1"/>
    <col min="978" max="1011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2.25" customHeight="1" x14ac:dyDescent="0.2">
      <c r="A4" s="9"/>
      <c r="B4" s="100"/>
      <c r="C4" s="100"/>
      <c r="D4" s="100"/>
      <c r="E4" s="100"/>
      <c r="F4" s="100"/>
      <c r="G4" s="100"/>
      <c r="H4" s="106" t="s">
        <v>241</v>
      </c>
      <c r="I4" s="106"/>
      <c r="J4" s="106"/>
      <c r="K4" s="106"/>
    </row>
    <row r="5" spans="1:11" s="8" customFormat="1" ht="15.75" customHeight="1" x14ac:dyDescent="0.2">
      <c r="A5" s="10"/>
      <c r="B5" s="100"/>
      <c r="C5" s="100"/>
      <c r="D5" s="100"/>
      <c r="E5" s="100"/>
      <c r="F5" s="100"/>
      <c r="G5" s="100"/>
      <c r="H5" s="101" t="s">
        <v>1</v>
      </c>
      <c r="I5" s="101"/>
      <c r="J5" s="104" t="s">
        <v>240</v>
      </c>
      <c r="K5" s="104"/>
    </row>
    <row r="6" spans="1:11" s="8" customFormat="1" ht="15.75" customHeight="1" x14ac:dyDescent="0.2">
      <c r="A6" s="10" t="s">
        <v>2</v>
      </c>
      <c r="B6" s="100" t="s">
        <v>239</v>
      </c>
      <c r="C6" s="100"/>
      <c r="D6" s="100"/>
      <c r="E6" s="100"/>
      <c r="F6" s="100"/>
      <c r="G6" s="100"/>
      <c r="H6" s="101" t="s">
        <v>3</v>
      </c>
      <c r="I6" s="101"/>
      <c r="J6" s="102">
        <v>0.2545</v>
      </c>
      <c r="K6" s="103"/>
    </row>
    <row r="7" spans="1:11" s="8" customFormat="1" ht="15.75" customHeight="1" x14ac:dyDescent="0.2">
      <c r="B7" s="100"/>
      <c r="C7" s="100"/>
      <c r="D7" s="100"/>
      <c r="E7" s="100"/>
      <c r="F7" s="100"/>
      <c r="G7" s="100"/>
      <c r="H7" s="101" t="s">
        <v>4</v>
      </c>
      <c r="I7" s="101"/>
      <c r="J7" s="102">
        <v>0.111</v>
      </c>
      <c r="K7" s="103"/>
    </row>
    <row r="8" spans="1:11" s="8" customFormat="1" ht="15.75" customHeight="1" x14ac:dyDescent="0.2">
      <c r="A8" s="7"/>
      <c r="B8" s="107" t="s">
        <v>5</v>
      </c>
      <c r="C8" s="107"/>
      <c r="D8" s="107"/>
      <c r="E8" s="107"/>
      <c r="F8" s="107"/>
      <c r="G8" s="107"/>
      <c r="H8" s="101" t="s">
        <v>6</v>
      </c>
      <c r="I8" s="101"/>
      <c r="J8" s="108">
        <v>1000</v>
      </c>
      <c r="K8" s="108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9" t="s">
        <v>223</v>
      </c>
      <c r="I9" s="109"/>
      <c r="J9" s="110">
        <f>K64</f>
        <v>13567.42</v>
      </c>
      <c r="K9" s="110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3446467.6099999994</v>
      </c>
      <c r="K13" s="82">
        <f>J13/$J$8</f>
        <v>3446.4676099999992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708421.91</v>
      </c>
      <c r="K15" s="20">
        <f>J15/$J$8</f>
        <v>708.42191000000003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25082.04</v>
      </c>
      <c r="I16" s="25">
        <f>ROUND(H16+H16*$J$6,2)</f>
        <v>31465.42</v>
      </c>
      <c r="J16" s="25">
        <f>ROUND(ROUND(G16,2)*ROUND(I16,2),2)</f>
        <v>31465.42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40515.72</v>
      </c>
      <c r="I17" s="25">
        <f>ROUND(H17+H17*$J$6,2)</f>
        <v>50826.97</v>
      </c>
      <c r="J17" s="25">
        <f>ROUND(ROUND(G17,2)*ROUND(I17,2),2)</f>
        <v>50826.97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421929.29000000004</v>
      </c>
      <c r="I18" s="25">
        <f>ROUND(H18+H18*$J$6,2)</f>
        <v>529310.29</v>
      </c>
      <c r="J18" s="25">
        <f>ROUND(ROUND(G18,2)*ROUND(I18,2),2)</f>
        <v>529310.29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(J8/33)*3.6*1.8</f>
        <v>196.36363636363637</v>
      </c>
      <c r="H19" s="25">
        <f>VLOOKUP(D19,COMPOSIÇÕES!C:H,6,FALSE())</f>
        <v>393.03999999999996</v>
      </c>
      <c r="I19" s="25">
        <f>ROUND(H19+H19*$J$6,2)</f>
        <v>493.07</v>
      </c>
      <c r="J19" s="25">
        <f>ROUND(ROUND(G19,2)*ROUND(I19,2),2)</f>
        <v>96819.23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1235532.3</v>
      </c>
      <c r="K21" s="20">
        <f>J21/$J$8</f>
        <v>1235.5323000000001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81.489999999999995</v>
      </c>
      <c r="I22" s="25">
        <f>ROUND(H22+H22*$J$6,2)</f>
        <v>102.23</v>
      </c>
      <c r="J22" s="25">
        <f>ROUND(ROUND(G22,2)*ROUND(I22,2),2)</f>
        <v>787171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286.03999999999996</v>
      </c>
      <c r="I23" s="25">
        <f>ROUND(H23+H23*$J$6,2)</f>
        <v>358.84</v>
      </c>
      <c r="J23" s="25">
        <f>ROUND(ROUND(G23,2)*ROUND(I23,2),2)</f>
        <v>344486.40000000002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25.08</v>
      </c>
      <c r="I24" s="25">
        <f>ROUND(H24+H24*$J$6,2)</f>
        <v>31.46</v>
      </c>
      <c r="J24" s="25">
        <f>ROUND(ROUND(G24,2)*ROUND(I24,2),2)</f>
        <v>31460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166.20999999999998</v>
      </c>
      <c r="I25" s="25">
        <f>ROUND(H25+H25*$J$6,2)</f>
        <v>208.51</v>
      </c>
      <c r="J25" s="25">
        <f>ROUND(ROUND(G25,2)*ROUND(I25,2),2)</f>
        <v>22936.1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6.87</v>
      </c>
      <c r="I26" s="25">
        <f>ROUND(H26+H26*$J$6,2)</f>
        <v>8.6199999999999992</v>
      </c>
      <c r="J26" s="25">
        <f>ROUND(ROUND(G26,2)*ROUND(I26,2),2)</f>
        <v>49478.8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865670</v>
      </c>
      <c r="K28" s="20">
        <f>J28/$J$8</f>
        <v>865.67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4.8100000000000005</v>
      </c>
      <c r="I29" s="25">
        <f>ROUND(H29+H29*$J$6,2)</f>
        <v>6.03</v>
      </c>
      <c r="J29" s="25">
        <f>ROUND(ROUND(G29,2)*ROUND(I29,2),2)</f>
        <v>90450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34.97</v>
      </c>
      <c r="I30" s="25">
        <f>ROUND(H30+H30*$J$6,2)</f>
        <v>43.87</v>
      </c>
      <c r="J30" s="25">
        <f>ROUND(ROUND(G30,2)*ROUND(I30,2),2)</f>
        <v>701920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14.42</v>
      </c>
      <c r="I31" s="25">
        <f>ROUND(H31+H31*$J$6,2)</f>
        <v>18.09</v>
      </c>
      <c r="J31" s="25">
        <f>ROUND(ROUND(G31,2)*ROUND(I31,2),2)</f>
        <v>18090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7.93</v>
      </c>
      <c r="I32" s="25">
        <f>ROUND(H32+H32*$J$6,2)</f>
        <v>9.9499999999999993</v>
      </c>
      <c r="J32" s="25">
        <f>ROUND(ROUND(G32,2)*ROUND(I32,2),2)</f>
        <v>9950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36.08</v>
      </c>
      <c r="I33" s="25">
        <f>ROUND(H33+H33*$J$6,2)</f>
        <v>45.26</v>
      </c>
      <c r="J33" s="25">
        <f>ROUND(ROUND(G33,2)*ROUND(I33,2),2)</f>
        <v>45260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636843.40000000014</v>
      </c>
      <c r="K35" s="20">
        <f>J35/$J$8</f>
        <v>636.84340000000009</v>
      </c>
    </row>
    <row r="36" spans="1:11" s="21" customFormat="1" ht="31.5" x14ac:dyDescent="0.25">
      <c r="A36" s="97" t="s">
        <v>76</v>
      </c>
      <c r="B36" s="98" t="s">
        <v>234</v>
      </c>
      <c r="C36" s="99" t="s">
        <v>25</v>
      </c>
      <c r="D36" s="99" t="s">
        <v>82</v>
      </c>
      <c r="E36" s="24" t="s">
        <v>79</v>
      </c>
      <c r="F36" s="90">
        <v>264.06</v>
      </c>
      <c r="G36" s="85">
        <f>F36*$J$8</f>
        <v>264060</v>
      </c>
      <c r="H36" s="25">
        <f>VLOOKUP(D36,COMPOSIÇÕES!C:H,6,FALSE())</f>
        <v>1.58</v>
      </c>
      <c r="I36" s="25">
        <f>ROUND(H36+H37*$J$6,2)</f>
        <v>1.98</v>
      </c>
      <c r="J36" s="85">
        <f>ROUND(ROUND(G36,2)*ROUND(I36,2),2)</f>
        <v>522838.8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1.58</v>
      </c>
      <c r="I37" s="25">
        <f>ROUND(H37+H37*$J$6,2)</f>
        <v>1.98</v>
      </c>
      <c r="J37" s="25">
        <f>ROUND(ROUND(G37,2)*ROUND(I37,2),2)</f>
        <v>70785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1.1299999999999999</v>
      </c>
      <c r="G38" s="25">
        <f>F38*$J$8</f>
        <v>1130</v>
      </c>
      <c r="H38" s="25">
        <f>VLOOKUP(D38,COMPOSIÇÕES!C:H,6,FALSE())</f>
        <v>5.55</v>
      </c>
      <c r="I38" s="25">
        <f>ROUND(H38+H38*$J$6,2)</f>
        <v>6.96</v>
      </c>
      <c r="J38" s="25">
        <f>ROUND(ROUND(G38,2)*ROUND(I38,2),2)</f>
        <v>7864.8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232</v>
      </c>
      <c r="E39" s="24" t="s">
        <v>79</v>
      </c>
      <c r="F39" s="90">
        <v>3.38</v>
      </c>
      <c r="G39" s="25">
        <f>F39*$J$8</f>
        <v>3380</v>
      </c>
      <c r="H39" s="25">
        <f>VLOOKUP(D39,COMPOSIÇÕES!C:H,6,FALSE())</f>
        <v>8.34</v>
      </c>
      <c r="I39" s="25">
        <f>ROUND(H39+H39*$J$6,2)</f>
        <v>10.46</v>
      </c>
      <c r="J39" s="25">
        <f>ROUND(ROUND(G39,2)*ROUND(I39,2),2)</f>
        <v>35354.800000000003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10120948.710000001</v>
      </c>
      <c r="K41" s="20">
        <f>J41/$J$8</f>
        <v>10120.948710000001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9075460</v>
      </c>
      <c r="K43" s="20">
        <f>J43/$J$8</f>
        <v>9075.4599999999991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9075.4591666666693</v>
      </c>
      <c r="J44" s="25">
        <f>ROUND(ROUND(G44,2)*ROUND(I44,2),2)</f>
        <v>9075460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1045488.71</v>
      </c>
      <c r="K46" s="20">
        <f>J46/$J$8</f>
        <v>1045.4887099999999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1.5</v>
      </c>
      <c r="I47" s="25">
        <f>ROUND(H47+H47*$J$7,2)</f>
        <v>1.67</v>
      </c>
      <c r="J47" s="25">
        <f t="shared" ref="J47:J62" si="1">ROUND(ROUND(G47,2)*ROUND(I47,2),2)</f>
        <v>1670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303.75</v>
      </c>
      <c r="I48" s="25">
        <f t="shared" ref="I48:I61" si="2">ROUND(H48+H48*$J$7,2)</f>
        <v>337.47</v>
      </c>
      <c r="J48" s="25">
        <f t="shared" si="1"/>
        <v>337470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136.535</v>
      </c>
      <c r="I49" s="25">
        <f t="shared" si="2"/>
        <v>151.69</v>
      </c>
      <c r="J49" s="25">
        <f t="shared" si="1"/>
        <v>151690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91.835000000000008</v>
      </c>
      <c r="I50" s="25">
        <f t="shared" si="2"/>
        <v>102.03</v>
      </c>
      <c r="J50" s="25">
        <f t="shared" si="1"/>
        <v>102030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45.71</v>
      </c>
      <c r="I51" s="25">
        <f t="shared" si="2"/>
        <v>50.78</v>
      </c>
      <c r="J51" s="25">
        <f t="shared" si="1"/>
        <v>7617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5">
        <v>60.05</v>
      </c>
      <c r="I52" s="25">
        <f t="shared" si="2"/>
        <v>66.72</v>
      </c>
      <c r="J52" s="25">
        <f t="shared" si="1"/>
        <v>1334.4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5">
        <v>0.63</v>
      </c>
      <c r="I53" s="25">
        <f t="shared" si="2"/>
        <v>0.7</v>
      </c>
      <c r="J53" s="25">
        <f t="shared" si="1"/>
        <v>2800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5">
        <v>12</v>
      </c>
      <c r="I54" s="25">
        <f t="shared" si="2"/>
        <v>13.33</v>
      </c>
      <c r="J54" s="25">
        <f t="shared" si="1"/>
        <v>199950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5">
        <v>12.88</v>
      </c>
      <c r="I55" s="25">
        <f t="shared" si="2"/>
        <v>14.31</v>
      </c>
      <c r="J55" s="25">
        <f t="shared" si="1"/>
        <v>28620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5">
        <v>6.69</v>
      </c>
      <c r="I56" s="25">
        <f t="shared" si="2"/>
        <v>7.43</v>
      </c>
      <c r="J56" s="25">
        <f t="shared" si="1"/>
        <v>52010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5">
        <v>5.28</v>
      </c>
      <c r="I57" s="25">
        <f t="shared" si="2"/>
        <v>5.87</v>
      </c>
      <c r="J57" s="25">
        <f t="shared" si="1"/>
        <v>35220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5">
        <v>7.77</v>
      </c>
      <c r="I58" s="25">
        <f t="shared" si="2"/>
        <v>8.6300000000000008</v>
      </c>
      <c r="J58" s="25">
        <f t="shared" si="1"/>
        <v>8630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5">
        <v>7.28</v>
      </c>
      <c r="I59" s="25">
        <f t="shared" si="2"/>
        <v>8.09</v>
      </c>
      <c r="J59" s="25">
        <f t="shared" si="1"/>
        <v>56630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5">
        <v>0.67</v>
      </c>
      <c r="I60" s="25">
        <f t="shared" si="2"/>
        <v>0.74</v>
      </c>
      <c r="J60" s="25">
        <f t="shared" si="1"/>
        <v>15540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5">
        <v>8.02</v>
      </c>
      <c r="I61" s="25">
        <f t="shared" si="2"/>
        <v>8.91</v>
      </c>
      <c r="J61" s="25">
        <f t="shared" si="1"/>
        <v>40372.99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5">
        <v>31.38</v>
      </c>
      <c r="I62" s="25">
        <f>ROUND(H62+H62*$J$7,2)</f>
        <v>34.86</v>
      </c>
      <c r="J62" s="25">
        <f t="shared" si="1"/>
        <v>3904.32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13567416.32</v>
      </c>
      <c r="K64" s="81">
        <f>ROUND(J64/$J$8,2)</f>
        <v>13567.42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G447"/>
  <sheetViews>
    <sheetView zoomScale="80" zoomScaleNormal="80" zoomScaleSheetLayoutView="80" workbookViewId="0">
      <pane ySplit="10" topLeftCell="A92" activePane="bottomLeft" state="frozen"/>
      <selection pane="bottomLeft" activeCell="Q95" sqref="Q95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50" width="9.140625" style="40"/>
    <col min="251" max="251" width="12.7109375" style="40" customWidth="1"/>
    <col min="252" max="252" width="2.7109375" style="40" customWidth="1"/>
    <col min="253" max="253" width="12.7109375" style="40" customWidth="1"/>
    <col min="254" max="254" width="45.7109375" style="40" customWidth="1"/>
    <col min="255" max="255" width="8.7109375" style="40" customWidth="1"/>
    <col min="256" max="258" width="12.7109375" style="40" customWidth="1"/>
    <col min="259" max="506" width="9.140625" style="40"/>
    <col min="507" max="507" width="12.7109375" style="40" customWidth="1"/>
    <col min="508" max="508" width="2.7109375" style="40" customWidth="1"/>
    <col min="509" max="509" width="12.7109375" style="40" customWidth="1"/>
    <col min="510" max="510" width="45.7109375" style="40" customWidth="1"/>
    <col min="511" max="511" width="8.7109375" style="40" customWidth="1"/>
    <col min="512" max="514" width="12.7109375" style="40" customWidth="1"/>
    <col min="515" max="762" width="9.140625" style="40"/>
    <col min="763" max="763" width="12.7109375" style="40" customWidth="1"/>
    <col min="764" max="764" width="2.7109375" style="40" customWidth="1"/>
    <col min="765" max="765" width="12.7109375" style="40" customWidth="1"/>
    <col min="766" max="766" width="45.7109375" style="40" customWidth="1"/>
    <col min="767" max="767" width="8.7109375" style="40" customWidth="1"/>
    <col min="768" max="770" width="12.7109375" style="40" customWidth="1"/>
    <col min="771" max="1018" width="9.140625" style="40"/>
    <col min="1019" max="1019" width="12.7109375" style="40" customWidth="1"/>
    <col min="1020" max="1020" width="2.7109375" style="40" customWidth="1"/>
    <col min="1021" max="1021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231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239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25082.04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>
        <v>256.14999999999998</v>
      </c>
      <c r="H12" s="25">
        <f>ROUND(F12*G12,2)</f>
        <v>21606.74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>
        <v>20.6</v>
      </c>
      <c r="H13" s="25">
        <f>ROUND(F13*G13,2)</f>
        <v>3475.3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25082.04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40515.72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>
        <v>47.13</v>
      </c>
      <c r="H17" s="25">
        <f>ROUND(F17*G17,2)</f>
        <v>32991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>
        <v>134.37</v>
      </c>
      <c r="H18" s="25">
        <f>ROUND(F18*G18,2)</f>
        <v>7524.72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40515.72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421929.29000000004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>
        <v>3042.3625000000002</v>
      </c>
      <c r="H22" s="25">
        <f>ROUND(F22*G22,2)</f>
        <v>21296.54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>
        <v>20452</v>
      </c>
      <c r="H23" s="25">
        <f>ROUND(F23*G23,2)</f>
        <v>143164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>
        <v>21242.78</v>
      </c>
      <c r="H24" s="25">
        <f>ROUND(F24*G24,2)</f>
        <v>148699.46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>
        <v>8274.7800000000007</v>
      </c>
      <c r="H25" s="25">
        <f>ROUND(F25*G25,2)</f>
        <v>57923.46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>
        <v>7263.69</v>
      </c>
      <c r="H26" s="25">
        <f>ROUND(F26*G26,2)</f>
        <v>50845.83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421929.29000000004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393.03999999999996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>
        <v>8.43</v>
      </c>
      <c r="H30" s="25">
        <f t="shared" ref="H30:H36" si="0">ROUND(F30*G30,2)</f>
        <v>8.43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>
        <v>15.38</v>
      </c>
      <c r="H31" s="25">
        <f t="shared" si="0"/>
        <v>61.52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>
        <v>22.28</v>
      </c>
      <c r="H33" s="25">
        <f t="shared" si="0"/>
        <v>2.4500000000000002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>
        <v>25.38</v>
      </c>
      <c r="H34" s="25">
        <f t="shared" si="0"/>
        <v>25.38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>
        <v>20.6</v>
      </c>
      <c r="H35" s="25">
        <f t="shared" si="0"/>
        <v>41.2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>
        <v>405.63</v>
      </c>
      <c r="H36" s="25">
        <f t="shared" si="0"/>
        <v>4.0599999999999996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393.03999999999996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286.03999999999996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>
        <v>0.68</v>
      </c>
      <c r="H40" s="25">
        <f>ROUND(F40*G40,2)</f>
        <v>38.840000000000003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>
        <v>20.6</v>
      </c>
      <c r="H41" s="25">
        <f>ROUND(F41*G41,2)</f>
        <v>247.2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286.03999999999996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166.20999999999998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>
        <v>90</v>
      </c>
      <c r="H45" s="25">
        <f>ROUND(F45*G45,2)</f>
        <v>99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>
        <v>3.83</v>
      </c>
      <c r="H46" s="25">
        <f>ROUND(F46*G46,2)</f>
        <v>42.13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>
        <v>25.08</v>
      </c>
      <c r="H47" s="25">
        <f>ROUND(F47*G47,2)</f>
        <v>25.08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166.20999999999998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6.87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>
        <v>20.6</v>
      </c>
      <c r="H51" s="25">
        <f>ROUND(F51*G51,2)</f>
        <v>6.87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6.87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4.8100000000000005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>
        <v>24.24</v>
      </c>
      <c r="H55" s="25">
        <f>ROUND(F55*G55,2)</f>
        <v>2.6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>
        <v>20.6</v>
      </c>
      <c r="H56" s="25">
        <f>ROUND(F56*G56,2)</f>
        <v>2.21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4.8100000000000005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34.97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>
        <v>24.6</v>
      </c>
      <c r="H60" s="25">
        <f>ROUND(F60*G60,2)</f>
        <v>25.83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>
        <v>36.729999999999997</v>
      </c>
      <c r="H61" s="25">
        <f>ROUND(F61*G61,2)</f>
        <v>0.14000000000000001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>
        <v>67.78</v>
      </c>
      <c r="H62" s="25">
        <f>ROUND(F62*G62,2)</f>
        <v>0.08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>
        <v>20.6</v>
      </c>
      <c r="H63" s="25">
        <f>ROUND(F63*G63,2)</f>
        <v>5.15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>
        <v>25.13</v>
      </c>
      <c r="H64" s="25">
        <f>ROUND(F64*G64,2)</f>
        <v>3.77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34.97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14.42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>
        <v>20.6</v>
      </c>
      <c r="H68" s="25">
        <f>ROUND(F68*G68,2)</f>
        <v>14.42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14.42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7.93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>
        <v>69.239999999999995</v>
      </c>
      <c r="H72" s="25">
        <f>ROUND(F72*G72,2)</f>
        <v>0.72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>
        <v>28.83</v>
      </c>
      <c r="H73" s="25">
        <f>ROUND(F73*G73,2)</f>
        <v>7.21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7.93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36.08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>
        <v>20.25</v>
      </c>
      <c r="H77" s="25">
        <f>ROUND(F77*G77,2)</f>
        <v>13.28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>
        <v>493.06</v>
      </c>
      <c r="H78" s="25">
        <f>ROUND(F78*G78,2)</f>
        <v>8.08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>
        <v>131.78</v>
      </c>
      <c r="H79" s="25">
        <f>ROUND(F79*G79,2)</f>
        <v>9.06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>
        <v>25.73</v>
      </c>
      <c r="H80" s="25">
        <f>ROUND(F80*G80,2)</f>
        <v>2.57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>
        <v>20.6</v>
      </c>
      <c r="H81" s="25">
        <f>ROUND(F81*G81,2)</f>
        <v>3.09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36.08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235</v>
      </c>
      <c r="E84" s="87" t="s">
        <v>198</v>
      </c>
      <c r="F84" s="89"/>
      <c r="G84" s="90"/>
      <c r="H84" s="90">
        <f>H87</f>
        <v>1.58</v>
      </c>
    </row>
    <row r="85" spans="1:8" s="83" customFormat="1" ht="31.5" x14ac:dyDescent="0.25">
      <c r="A85" s="91"/>
      <c r="B85" s="84" t="s">
        <v>236</v>
      </c>
      <c r="C85" s="84" t="s">
        <v>238</v>
      </c>
      <c r="D85" s="92" t="s">
        <v>237</v>
      </c>
      <c r="E85" s="84" t="s">
        <v>148</v>
      </c>
      <c r="F85" s="96">
        <v>3.8249999999999998E-3</v>
      </c>
      <c r="G85" s="25">
        <v>393.0378</v>
      </c>
      <c r="H85" s="90">
        <f>ROUND(F85*G85,2)</f>
        <v>1.5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25">
        <v>20.6</v>
      </c>
      <c r="H86" s="90">
        <f>ROUND(F86*G86,2)</f>
        <v>0.08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1.58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1.58</v>
      </c>
    </row>
    <row r="90" spans="1:8" ht="31.5" x14ac:dyDescent="0.25">
      <c r="A90" s="91"/>
      <c r="B90" s="84" t="s">
        <v>236</v>
      </c>
      <c r="C90" s="84" t="s">
        <v>238</v>
      </c>
      <c r="D90" s="92" t="s">
        <v>237</v>
      </c>
      <c r="E90" s="93" t="s">
        <v>148</v>
      </c>
      <c r="F90" s="89">
        <v>3.8249999999999998E-3</v>
      </c>
      <c r="G90" s="25">
        <v>393.0378</v>
      </c>
      <c r="H90" s="90">
        <f>ROUND(F90*G90,2)</f>
        <v>1.5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>
        <v>20.6</v>
      </c>
      <c r="H91" s="90">
        <f>ROUND(F91*G91,2)</f>
        <v>0.08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1.58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5.55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>
        <v>256.14999999999998</v>
      </c>
      <c r="H95" s="25">
        <f>ROUND(F95*G95,2)</f>
        <v>5.14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>
        <v>20.6</v>
      </c>
      <c r="H96" s="25">
        <f>ROUND(F96*G96,2)</f>
        <v>0.41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5.55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233</v>
      </c>
      <c r="B99" s="87"/>
      <c r="C99" s="87" t="s">
        <v>232</v>
      </c>
      <c r="D99" s="88" t="s">
        <v>200</v>
      </c>
      <c r="E99" s="19" t="s">
        <v>198</v>
      </c>
      <c r="F99" s="56"/>
      <c r="G99" s="25"/>
      <c r="H99" s="25">
        <f>H102</f>
        <v>8.34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>
        <v>256.14999999999998</v>
      </c>
      <c r="H100" s="25">
        <f>ROUND(F100*G100,2)</f>
        <v>7.72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>
        <v>20.6</v>
      </c>
      <c r="H101" s="25">
        <f>ROUND(F101*G101,2)</f>
        <v>0.62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8.34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E27" sqref="E27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239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RN'!B15</f>
        <v>SERVIÇOS PRELIMINARES E CANTEIRO DE OBRAS</v>
      </c>
      <c r="C11" s="75">
        <f>'CISTERNAS RN'!J15</f>
        <v>708421.91</v>
      </c>
      <c r="D11" s="76">
        <f>C11/7</f>
        <v>101203.13</v>
      </c>
      <c r="E11" s="76">
        <f>D11</f>
        <v>101203.13</v>
      </c>
      <c r="F11" s="76">
        <f>E11</f>
        <v>101203.13</v>
      </c>
      <c r="G11" s="76">
        <f>F11</f>
        <v>101203.13</v>
      </c>
      <c r="H11" s="76">
        <f>G11</f>
        <v>101203.13</v>
      </c>
      <c r="I11" s="76">
        <f>H11</f>
        <v>101203.13</v>
      </c>
      <c r="J11" s="76">
        <f t="shared" ref="J11:J16" si="0">C11-SUM(D11:I11)</f>
        <v>101203.13</v>
      </c>
      <c r="K11" s="76">
        <f t="shared" ref="K11:K18" si="1">SUM(D11:J11)</f>
        <v>708421.91</v>
      </c>
    </row>
    <row r="12" spans="1:11" s="77" customFormat="1" ht="35.1" customHeight="1" x14ac:dyDescent="0.25">
      <c r="A12" s="74" t="s">
        <v>39</v>
      </c>
      <c r="B12" s="19" t="str">
        <f>'CISTERNAS RN'!B21</f>
        <v>INSTALAÇÃO DAS CISTERNAS</v>
      </c>
      <c r="C12" s="75">
        <f>'CISTERNAS RN'!J21</f>
        <v>1235532.3</v>
      </c>
      <c r="D12" s="76">
        <f>C12/6/2</f>
        <v>102961.02500000001</v>
      </c>
      <c r="E12" s="76">
        <f>C12/6</f>
        <v>205922.05000000002</v>
      </c>
      <c r="F12" s="76">
        <f t="shared" ref="F12:I16" si="2">E12</f>
        <v>205922.05000000002</v>
      </c>
      <c r="G12" s="76">
        <f t="shared" si="2"/>
        <v>205922.05000000002</v>
      </c>
      <c r="H12" s="76">
        <f t="shared" si="2"/>
        <v>205922.05000000002</v>
      </c>
      <c r="I12" s="76">
        <f t="shared" si="2"/>
        <v>205922.05000000002</v>
      </c>
      <c r="J12" s="76">
        <f t="shared" si="0"/>
        <v>102961.02499999991</v>
      </c>
      <c r="K12" s="76">
        <f t="shared" si="1"/>
        <v>1235532.3</v>
      </c>
    </row>
    <row r="13" spans="1:11" s="77" customFormat="1" ht="35.1" customHeight="1" x14ac:dyDescent="0.25">
      <c r="A13" s="74" t="s">
        <v>56</v>
      </c>
      <c r="B13" s="19" t="str">
        <f>'CISTERNAS RN'!B28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RN'!J28</f>
        <v>865670</v>
      </c>
      <c r="D13" s="76">
        <f>C13/6/2</f>
        <v>72139.166666666672</v>
      </c>
      <c r="E13" s="76">
        <f>C13/6</f>
        <v>144278.33333333334</v>
      </c>
      <c r="F13" s="76">
        <f t="shared" si="2"/>
        <v>144278.33333333334</v>
      </c>
      <c r="G13" s="76">
        <f t="shared" si="2"/>
        <v>144278.33333333334</v>
      </c>
      <c r="H13" s="76">
        <f t="shared" si="2"/>
        <v>144278.33333333334</v>
      </c>
      <c r="I13" s="76">
        <f t="shared" si="2"/>
        <v>144278.33333333334</v>
      </c>
      <c r="J13" s="76">
        <f t="shared" si="0"/>
        <v>72139.166666666511</v>
      </c>
      <c r="K13" s="76">
        <f t="shared" si="1"/>
        <v>865670</v>
      </c>
    </row>
    <row r="14" spans="1:11" s="77" customFormat="1" ht="35.1" customHeight="1" x14ac:dyDescent="0.25">
      <c r="A14" s="74" t="s">
        <v>74</v>
      </c>
      <c r="B14" s="19" t="str">
        <f>'CISTERNAS RN'!B35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RN'!J35</f>
        <v>636843.40000000014</v>
      </c>
      <c r="D14" s="76">
        <f>C14/6/2</f>
        <v>53070.283333333347</v>
      </c>
      <c r="E14" s="76">
        <f>C14/6</f>
        <v>106140.56666666669</v>
      </c>
      <c r="F14" s="76">
        <f t="shared" si="2"/>
        <v>106140.56666666669</v>
      </c>
      <c r="G14" s="76">
        <f t="shared" si="2"/>
        <v>106140.56666666669</v>
      </c>
      <c r="H14" s="76">
        <f t="shared" si="2"/>
        <v>106140.56666666669</v>
      </c>
      <c r="I14" s="76">
        <f t="shared" si="2"/>
        <v>106140.56666666669</v>
      </c>
      <c r="J14" s="76">
        <f t="shared" si="0"/>
        <v>53070.283333333326</v>
      </c>
      <c r="K14" s="76">
        <f t="shared" si="1"/>
        <v>636843.40000000014</v>
      </c>
    </row>
    <row r="15" spans="1:11" s="77" customFormat="1" ht="35.1" customHeight="1" x14ac:dyDescent="0.25">
      <c r="A15" s="74" t="s">
        <v>88</v>
      </c>
      <c r="B15" s="19" t="str">
        <f>'CISTERNAS RN'!B43</f>
        <v>MATERIAIS PARA INSTALAÇÃO DAS CISTERNAS</v>
      </c>
      <c r="C15" s="75">
        <f>'CISTERNAS RN'!J43</f>
        <v>9075460</v>
      </c>
      <c r="D15" s="76">
        <f>C15/6/2</f>
        <v>756288.33333333337</v>
      </c>
      <c r="E15" s="76">
        <f>C15/6</f>
        <v>1512576.6666666667</v>
      </c>
      <c r="F15" s="76">
        <f t="shared" si="2"/>
        <v>1512576.6666666667</v>
      </c>
      <c r="G15" s="76">
        <f t="shared" si="2"/>
        <v>1512576.6666666667</v>
      </c>
      <c r="H15" s="76">
        <f t="shared" si="2"/>
        <v>1512576.6666666667</v>
      </c>
      <c r="I15" s="76">
        <f t="shared" si="2"/>
        <v>1512576.6666666667</v>
      </c>
      <c r="J15" s="76">
        <f t="shared" si="0"/>
        <v>756288.33333333209</v>
      </c>
      <c r="K15" s="76">
        <f t="shared" si="1"/>
        <v>9075460</v>
      </c>
    </row>
    <row r="16" spans="1:11" ht="35.1" customHeight="1" x14ac:dyDescent="0.25">
      <c r="A16" s="74" t="s">
        <v>93</v>
      </c>
      <c r="B16" s="19" t="str">
        <f>'CISTERNAS RN'!B46</f>
        <v>MATERIAIS PARA INSTALAÇÃO DAS CISTERNAS (SERVIÇOS COMPLEMENTARES)</v>
      </c>
      <c r="C16" s="75">
        <f>'CISTERNAS RN'!J46</f>
        <v>1045488.71</v>
      </c>
      <c r="D16" s="76">
        <f>C16/6/2</f>
        <v>87124.059166666659</v>
      </c>
      <c r="E16" s="76">
        <f>C16/6</f>
        <v>174248.11833333332</v>
      </c>
      <c r="F16" s="76">
        <f t="shared" si="2"/>
        <v>174248.11833333332</v>
      </c>
      <c r="G16" s="76">
        <f t="shared" si="2"/>
        <v>174248.11833333332</v>
      </c>
      <c r="H16" s="76">
        <f t="shared" si="2"/>
        <v>174248.11833333332</v>
      </c>
      <c r="I16" s="76">
        <f t="shared" si="2"/>
        <v>174248.11833333332</v>
      </c>
      <c r="J16" s="76">
        <f t="shared" si="0"/>
        <v>87124.059166666819</v>
      </c>
      <c r="K16" s="76">
        <f t="shared" si="1"/>
        <v>1045488.71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13567416.32</v>
      </c>
      <c r="D17" s="76">
        <f t="shared" si="3"/>
        <v>1172785.9975000001</v>
      </c>
      <c r="E17" s="76">
        <f t="shared" si="3"/>
        <v>2244368.8650000002</v>
      </c>
      <c r="F17" s="76">
        <f t="shared" si="3"/>
        <v>2244368.8650000002</v>
      </c>
      <c r="G17" s="76">
        <f t="shared" si="3"/>
        <v>2244368.8650000002</v>
      </c>
      <c r="H17" s="76">
        <f t="shared" si="3"/>
        <v>2244368.8650000002</v>
      </c>
      <c r="I17" s="76">
        <f t="shared" si="3"/>
        <v>2244368.8650000002</v>
      </c>
      <c r="J17" s="76">
        <f t="shared" si="3"/>
        <v>1172785.9974999987</v>
      </c>
      <c r="K17" s="75">
        <f>SUM(D17:J17)</f>
        <v>13567416.32</v>
      </c>
    </row>
    <row r="18" spans="1:11" ht="35.1" customHeight="1" x14ac:dyDescent="0.25">
      <c r="A18" s="74"/>
      <c r="B18" s="19" t="s">
        <v>211</v>
      </c>
      <c r="C18" s="79">
        <f>C17/C17</f>
        <v>1</v>
      </c>
      <c r="D18" s="80">
        <f t="shared" ref="D18:J18" si="4">D17/$C$17</f>
        <v>8.6441365831103206E-2</v>
      </c>
      <c r="E18" s="80">
        <f t="shared" si="4"/>
        <v>0.16542345366755873</v>
      </c>
      <c r="F18" s="80">
        <f t="shared" si="4"/>
        <v>0.16542345366755873</v>
      </c>
      <c r="G18" s="80">
        <f t="shared" si="4"/>
        <v>0.16542345366755873</v>
      </c>
      <c r="H18" s="80">
        <f t="shared" si="4"/>
        <v>0.16542345366755873</v>
      </c>
      <c r="I18" s="80">
        <f t="shared" si="4"/>
        <v>0.16542345366755873</v>
      </c>
      <c r="J18" s="80">
        <f t="shared" si="4"/>
        <v>8.6441365831103109E-2</v>
      </c>
      <c r="K18" s="79">
        <f t="shared" si="1"/>
        <v>0.99999999999999989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RN</vt:lpstr>
      <vt:lpstr>COMPOSIÇÕES</vt:lpstr>
      <vt:lpstr>Cronograma Físico-Financeiro</vt:lpstr>
      <vt:lpstr>'CISTERNAS RN'!Area_de_impressao</vt:lpstr>
      <vt:lpstr>COMPOSIÇÕES!Area_de_impressao</vt:lpstr>
      <vt:lpstr>'CISTERNAS RN'!Titulos_de_impressao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2024-09-05T12:46:32Z</cp:lastPrinted>
  <dcterms:created xsi:type="dcterms:W3CDTF">2009-11-03T19:36:00Z</dcterms:created>
  <dcterms:modified xsi:type="dcterms:W3CDTF">2024-09-12T18:25:48Z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